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7340" windowHeight="8670" tabRatio="599" activeTab="4"/>
  </bookViews>
  <sheets>
    <sheet name="Obsah" sheetId="1" r:id="rId1"/>
    <sheet name="zmeny" sheetId="2" r:id="rId2"/>
    <sheet name="Vysvetlivky" sheetId="3" r:id="rId3"/>
    <sheet name="Súvzťažnosti" sheetId="4" r:id="rId4"/>
    <sheet name="T1-Dotácie podľa DZ" sheetId="5" r:id="rId5"/>
    <sheet name="T2-Ostatné dot mimo MŠ SR" sheetId="6" r:id="rId6"/>
    <sheet name="T3-Výnosy" sheetId="7" r:id="rId7"/>
    <sheet name="T4-Výnosy zo školného" sheetId="8" r:id="rId8"/>
    <sheet name="T5 - Analýza nákladov" sheetId="9" r:id="rId9"/>
    <sheet name="T6-Zamestnanci_a_mzdy" sheetId="10" r:id="rId10"/>
    <sheet name="T7_Doktorandi" sheetId="11" r:id="rId11"/>
    <sheet name="T8-Soc_štipendiá" sheetId="12" r:id="rId12"/>
    <sheet name="T9_ŠD " sheetId="13" r:id="rId13"/>
    <sheet name="T10-ŠJ " sheetId="14" r:id="rId14"/>
    <sheet name="T11-Zdroje KV" sheetId="15" r:id="rId15"/>
    <sheet name="T12-KV" sheetId="16" r:id="rId16"/>
    <sheet name="T13 - Fondy" sheetId="17" r:id="rId17"/>
    <sheet name="T14 - Zúčtovanie_bežnej_dot" sheetId="18" r:id="rId18"/>
    <sheet name="T15_zúč._kap_dotácie" sheetId="19" r:id="rId19"/>
    <sheet name="T16 - Štruktúra hotovosti" sheetId="20" r:id="rId20"/>
    <sheet name="T17-Dotácie z EÚ (2)" sheetId="21" r:id="rId21"/>
    <sheet name="T18-Ostatné dotacie z kap MŠ SR" sheetId="22" r:id="rId22"/>
    <sheet name="T19-Štip_ z vlastných" sheetId="23" r:id="rId23"/>
    <sheet name="T20_motivačné štipendiá_nová" sheetId="24" r:id="rId24"/>
    <sheet name="T21-štruktúra_384" sheetId="25" r:id="rId25"/>
    <sheet name="T22_Výnosy_soc_oblasť" sheetId="26" r:id="rId26"/>
    <sheet name="T23_Náklady_soc_oblasť" sheetId="27" r:id="rId27"/>
    <sheet name="T24a_Aktíva_1" sheetId="28" r:id="rId28"/>
    <sheet name="T24b_Aktíva_2" sheetId="29" r:id="rId29"/>
    <sheet name="T25_Pasíva " sheetId="30" r:id="rId30"/>
    <sheet name="T24__Aktíva" sheetId="31" state="hidden" r:id="rId31"/>
  </sheets>
  <externalReferences>
    <externalReference r:id="rId34"/>
    <externalReference r:id="rId35"/>
    <externalReference r:id="rId36"/>
    <externalReference r:id="rId37"/>
    <externalReference r:id="rId38"/>
  </externalReferences>
  <definedNames>
    <definedName name="aaa" hidden="1">3</definedName>
    <definedName name="denní" localSheetId="25">#REF!</definedName>
    <definedName name="denní">#REF!</definedName>
    <definedName name="dokpo" localSheetId="25">#REF!</definedName>
    <definedName name="dokpo">#REF!</definedName>
    <definedName name="dokpred" localSheetId="25">#REF!</definedName>
    <definedName name="dokpred">#REF!</definedName>
    <definedName name="druhý" localSheetId="25">#REF!</definedName>
    <definedName name="druhý">#REF!</definedName>
    <definedName name="exterdruhý" localSheetId="25">#REF!</definedName>
    <definedName name="exterdruhý">#REF!</definedName>
    <definedName name="externeplat" localSheetId="25">#REF!</definedName>
    <definedName name="externeplat">#REF!</definedName>
    <definedName name="exterplat" localSheetId="25">#REF!</definedName>
    <definedName name="exterplat">#REF!</definedName>
    <definedName name="KKS_doc" localSheetId="25">#REF!</definedName>
    <definedName name="KKS_doc">#REF!</definedName>
    <definedName name="KKS_ost" localSheetId="25">#REF!</definedName>
    <definedName name="KKS_ost">#REF!</definedName>
    <definedName name="KKS_phd" localSheetId="25">#REF!</definedName>
    <definedName name="KKS_phd">#REF!</definedName>
    <definedName name="KKS_prof" localSheetId="25">#REF!</definedName>
    <definedName name="KKS_prof">#REF!</definedName>
    <definedName name="kmp1" localSheetId="25">#REF!</definedName>
    <definedName name="kmp1">#REF!</definedName>
    <definedName name="kmp2" localSheetId="20">#REF!</definedName>
    <definedName name="kmp2">#REF!</definedName>
    <definedName name="kmt1" localSheetId="25">#REF!</definedName>
    <definedName name="kmt1">#REF!</definedName>
    <definedName name="koef_gm_mzdy" localSheetId="25">#REF!</definedName>
    <definedName name="koef_gm_mzdy">#REF!</definedName>
    <definedName name="koef_kpn" localSheetId="25">#REF!</definedName>
    <definedName name="koef_kpn">#REF!</definedName>
    <definedName name="koef_prer_nad_gm_mzdy" localSheetId="25">#REF!</definedName>
    <definedName name="koef_prer_nad_gm_mzdy">#REF!</definedName>
    <definedName name="koef_PV" localSheetId="25">#REF!</definedName>
    <definedName name="koef_PV">#REF!</definedName>
    <definedName name="koef_udr_kat1" localSheetId="25">#REF!</definedName>
    <definedName name="koef_udr_kat1" localSheetId="10">#REF!</definedName>
    <definedName name="koef_udr_kat1">#REF!</definedName>
    <definedName name="koef_udr_kat2" localSheetId="25">#REF!</definedName>
    <definedName name="koef_udr_kat2" localSheetId="10">#REF!</definedName>
    <definedName name="koef_udr_kat2">#REF!</definedName>
    <definedName name="koef_udr_kat3" localSheetId="25">#REF!</definedName>
    <definedName name="koef_udr_kat3" localSheetId="10">#REF!</definedName>
    <definedName name="koef_udr_kat3">#REF!</definedName>
    <definedName name="koef_VV" localSheetId="25">#REF!</definedName>
    <definedName name="koef_VV">#REF!</definedName>
    <definedName name="kpn_ca_do" localSheetId="25">#REF!</definedName>
    <definedName name="kpn_ca_do">#REF!</definedName>
    <definedName name="kpn_ca_nad" localSheetId="25">#REF!</definedName>
    <definedName name="kpn_ca_nad">#REF!</definedName>
    <definedName name="kzk" localSheetId="25">#REF!</definedName>
    <definedName name="kzk">#REF!</definedName>
    <definedName name="kzspp" localSheetId="25">#REF!</definedName>
    <definedName name="kzspp">#REF!</definedName>
    <definedName name="_xlnm.Print_Titles" localSheetId="3">'Súvzťažnosti'!$1:$2</definedName>
    <definedName name="_xlnm.Print_Titles" localSheetId="17">'T14 - Zúčtovanie_bežnej_dot'!$A:$B</definedName>
    <definedName name="_xlnm.Print_Titles" localSheetId="6">'T3-Výnosy'!$1:$5</definedName>
    <definedName name="_xlnm.Print_Titles" localSheetId="8">'T5 - Analýza nákladov'!$1:$5</definedName>
    <definedName name="_xlnm.Print_Titles" localSheetId="2">'Vysvetlivky'!$1:$2</definedName>
    <definedName name="nefinanc">1</definedName>
    <definedName name="_xlnm.Print_Area" localSheetId="0">'Obsah'!$A$1:$S$31</definedName>
    <definedName name="_xlnm.Print_Area" localSheetId="3">'Súvzťažnosti'!$A$1:$C$37</definedName>
    <definedName name="_xlnm.Print_Area" localSheetId="13">'T10-ŠJ '!$A$1:$D$26</definedName>
    <definedName name="_xlnm.Print_Area" localSheetId="14">'T11-Zdroje KV'!$A$1:$D$23</definedName>
    <definedName name="_xlnm.Print_Area" localSheetId="15">'T12-KV'!$A$1:$I$23</definedName>
    <definedName name="_xlnm.Print_Area" localSheetId="17">'T14 - Zúčtovanie_bežnej_dot'!$A$1:$O$5</definedName>
    <definedName name="_xlnm.Print_Area" localSheetId="19">'T16 - Štruktúra hotovosti'!$A$1:$D$22</definedName>
    <definedName name="_xlnm.Print_Area" localSheetId="20">'T17-Dotácie z EÚ (2)'!$A$1:$H$27</definedName>
    <definedName name="_xlnm.Print_Area" localSheetId="21">'T18-Ostatné dotacie z kap MŠ SR'!$A$1:$E$20</definedName>
    <definedName name="_xlnm.Print_Area" localSheetId="4">'T1-Dotácie podľa DZ'!$A$1:$E$19</definedName>
    <definedName name="_xlnm.Print_Area" localSheetId="23">'T20_motivačné štipendiá_nová'!$A$1:$D$12</definedName>
    <definedName name="_xlnm.Print_Area" localSheetId="24">'T21-štruktúra_384'!$A$1:$M$9</definedName>
    <definedName name="_xlnm.Print_Area" localSheetId="25">'T22_Výnosy_soc_oblasť'!$A$1:$F$46</definedName>
    <definedName name="_xlnm.Print_Area" localSheetId="6">'T3-Výnosy'!$A$1:$H$62</definedName>
    <definedName name="_xlnm.Print_Area" localSheetId="7">'T4-Výnosy zo školného'!$A$1:$D$19</definedName>
    <definedName name="_xlnm.Print_Area" localSheetId="8">'T5 - Analýza nákladov'!$A$1:$H$105</definedName>
    <definedName name="_xlnm.Print_Area" localSheetId="9">'T6-Zamestnanci_a_mzdy'!$A$1:$J$33</definedName>
    <definedName name="_xlnm.Print_Area" localSheetId="11">'T8-Soc_štipendiá'!$A$1:$F$15</definedName>
    <definedName name="_xlnm.Print_Area" localSheetId="12">'T9_ŠD '!$A$1:$F$22</definedName>
    <definedName name="_xlnm.Print_Area" localSheetId="2">'Vysvetlivky'!$A$1:$B$87</definedName>
    <definedName name="pocet_jedal" localSheetId="25">#REF!</definedName>
    <definedName name="pocet_jedal" localSheetId="10">#REF!</definedName>
    <definedName name="pocet_jedal">#REF!</definedName>
    <definedName name="podiel" localSheetId="25">#REF!</definedName>
    <definedName name="podiel">#REF!</definedName>
    <definedName name="poistné" localSheetId="25">#REF!</definedName>
    <definedName name="poistné">#REF!</definedName>
    <definedName name="Pp_DrŠ_exist" localSheetId="25">#REF!</definedName>
    <definedName name="Pp_DrŠ_exist" localSheetId="10">#REF!</definedName>
    <definedName name="Pp_DrŠ_exist">#REF!</definedName>
    <definedName name="Pp_DrŠ_noví" localSheetId="25">#REF!</definedName>
    <definedName name="Pp_DrŠ_noví" localSheetId="10">#REF!</definedName>
    <definedName name="Pp_DrŠ_noví">#REF!</definedName>
    <definedName name="Pp_DrŠ_spolu" localSheetId="25">#REF!</definedName>
    <definedName name="Pp_DrŠ_spolu" localSheetId="10">#REF!</definedName>
    <definedName name="Pp_DrŠ_spolu">#REF!</definedName>
    <definedName name="Pp_klinické_TaS" localSheetId="25">#REF!</definedName>
    <definedName name="Pp_klinické_TaS" localSheetId="10">#REF!</definedName>
    <definedName name="Pp_klinické_TaS">#REF!</definedName>
    <definedName name="Pp_klinické_TaS_rozpísaný" localSheetId="25">#REF!</definedName>
    <definedName name="Pp_klinické_TaS_rozpísaný" localSheetId="10">#REF!</definedName>
    <definedName name="Pp_klinické_TaS_rozpísaný">#REF!</definedName>
    <definedName name="Pp_Rozvoj_BD" localSheetId="25">#REF!</definedName>
    <definedName name="Pp_Rozvoj_BD">#REF!</definedName>
    <definedName name="Pp_Soc_BD" localSheetId="25">#REF!</definedName>
    <definedName name="Pp_Soc_BD">#REF!</definedName>
    <definedName name="Pp_VaT_BD" localSheetId="25">#REF!</definedName>
    <definedName name="Pp_VaT_BD">#REF!</definedName>
    <definedName name="Pp_VaT_mzdy" localSheetId="25">#REF!</definedName>
    <definedName name="Pp_VaT_mzdy">#REF!</definedName>
    <definedName name="Pp_VaT_mzdy_rezerva" localSheetId="25">#REF!</definedName>
    <definedName name="Pp_VaT_mzdy_rezerva">#REF!</definedName>
    <definedName name="Pp_VaT_mzdy_zac_roka" localSheetId="25">#REF!</definedName>
    <definedName name="Pp_VaT_mzdy_zac_roka">#REF!</definedName>
    <definedName name="Pp_Vzdel_BD" localSheetId="25">#REF!</definedName>
    <definedName name="Pp_Vzdel_BD">#REF!</definedName>
    <definedName name="Pp_Vzdel_mzdy" localSheetId="25">#REF!</definedName>
    <definedName name="Pp_Vzdel_mzdy">#REF!</definedName>
    <definedName name="Pp_Vzdel_mzdy_kontr" localSheetId="25">#REF!</definedName>
    <definedName name="Pp_Vzdel_mzdy_kontr">#REF!</definedName>
    <definedName name="Pp_Vzdel_mzdy_na_prer_modif" localSheetId="25">#REF!</definedName>
    <definedName name="Pp_Vzdel_mzdy_na_prer_modif" localSheetId="10">#REF!</definedName>
    <definedName name="Pp_Vzdel_mzdy_na_prer_modif">#REF!</definedName>
    <definedName name="Pp_Vzdel_mzdy_na_prer_nemodif" localSheetId="25">#REF!</definedName>
    <definedName name="Pp_Vzdel_mzdy_na_prer_nemodif" localSheetId="10">#REF!</definedName>
    <definedName name="Pp_Vzdel_mzdy_na_prer_nemodif">#REF!</definedName>
    <definedName name="Pp_Vzdel_mzdy_prevádz" localSheetId="25">#REF!</definedName>
    <definedName name="Pp_Vzdel_mzdy_prevádz">#REF!</definedName>
    <definedName name="Pp_Vzdel_mzdy_rezerva" localSheetId="25">#REF!</definedName>
    <definedName name="Pp_Vzdel_mzdy_rezerva">#REF!</definedName>
    <definedName name="Pp_Vzdel_mzdy_spec" localSheetId="25">#REF!</definedName>
    <definedName name="Pp_Vzdel_mzdy_spec">#REF!</definedName>
    <definedName name="Pp_Vzdel_mzdy_výkon" localSheetId="25">#REF!</definedName>
    <definedName name="Pp_Vzdel_mzdy_výkon">#REF!</definedName>
    <definedName name="Pp_Vzdel_mzdy_výkon_PV" localSheetId="25">#REF!</definedName>
    <definedName name="Pp_Vzdel_mzdy_výkon_PV">#REF!</definedName>
    <definedName name="Pp_Vzdel_mzdy_výkon_PV_bez" localSheetId="25">#REF!</definedName>
    <definedName name="Pp_Vzdel_mzdy_výkon_PV_bez">#REF!</definedName>
    <definedName name="Pp_Vzdel_mzdy_výkon_PV_um" localSheetId="25">#REF!</definedName>
    <definedName name="Pp_Vzdel_mzdy_výkon_PV_um">#REF!</definedName>
    <definedName name="Pp_Vzdel_mzdy_výkon_VV" localSheetId="25">#REF!</definedName>
    <definedName name="Pp_Vzdel_mzdy_výkon_VV">#REF!</definedName>
    <definedName name="Pp_Vzdel_mzdy_výkon_VV_bez" localSheetId="25">#REF!</definedName>
    <definedName name="Pp_Vzdel_mzdy_výkon_VV_bez">#REF!</definedName>
    <definedName name="Pp_Vzdel_mzdy_výkon_VV_um" localSheetId="25">#REF!</definedName>
    <definedName name="Pp_Vzdel_mzdy_výkon_VV_um">#REF!</definedName>
    <definedName name="Pp_Vzdel_spec_prax" localSheetId="25">#REF!</definedName>
    <definedName name="Pp_Vzdel_spec_prax" localSheetId="10">#REF!</definedName>
    <definedName name="Pp_Vzdel_spec_prax">#REF!</definedName>
    <definedName name="Pp_Vzdel_TaS" localSheetId="25">#REF!</definedName>
    <definedName name="Pp_Vzdel_TaS">#REF!</definedName>
    <definedName name="Pp_Vzdel_TaS_rezerva" localSheetId="25">#REF!</definedName>
    <definedName name="Pp_Vzdel_TaS_rezerva">#REF!</definedName>
    <definedName name="Pp_Vzdel_TaS_spec" localSheetId="25">#REF!</definedName>
    <definedName name="Pp_Vzdel_TaS_spec" localSheetId="10">#REF!</definedName>
    <definedName name="Pp_Vzdel_TaS_spec">#REF!</definedName>
    <definedName name="Pp_Vzdel_TaS_stav" localSheetId="25">#REF!</definedName>
    <definedName name="Pp_Vzdel_TaS_stav">#REF!</definedName>
    <definedName name="Pp_Vzdel_TaS_výkon" localSheetId="25">#REF!</definedName>
    <definedName name="Pp_Vzdel_TaS_výkon" localSheetId="10">#REF!</definedName>
    <definedName name="Pp_Vzdel_TaS_výkon">#REF!</definedName>
    <definedName name="Pp_Vzdel_TaS_výkon_PPŠ" localSheetId="25">#REF!</definedName>
    <definedName name="Pp_Vzdel_TaS_výkon_PPŠ" localSheetId="10">#REF!</definedName>
    <definedName name="Pp_Vzdel_TaS_výkon_PPŠ">#REF!</definedName>
    <definedName name="Pp_Vzdel_TaS_výkon_PPŠ_a_zákl" localSheetId="25">#REF!</definedName>
    <definedName name="Pp_Vzdel_TaS_výkon_PPŠ_a_zákl" localSheetId="10">#REF!</definedName>
    <definedName name="Pp_Vzdel_TaS_výkon_PPŠ_a_zákl">#REF!</definedName>
    <definedName name="Pp_Vzdel_TaS_výkon_PPŠ_KEN" localSheetId="25">#REF!</definedName>
    <definedName name="Pp_Vzdel_TaS_výkon_PPŠ_KEN" localSheetId="10">#REF!</definedName>
    <definedName name="Pp_Vzdel_TaS_výkon_PPŠ_KEN">#REF!</definedName>
    <definedName name="Pp_Vzdel_TaS_zahr_granty" localSheetId="25">#REF!</definedName>
    <definedName name="Pp_Vzdel_TaS_zahr_granty">#REF!</definedName>
    <definedName name="Pp_Vzdel_TaS_zákl" localSheetId="25">#REF!</definedName>
    <definedName name="Pp_Vzdel_TaS_zákl" localSheetId="10">#REF!</definedName>
    <definedName name="Pp_Vzdel_TaS_zákl">#REF!</definedName>
    <definedName name="Pr_AV_BD" localSheetId="25">#REF!</definedName>
    <definedName name="Pr_AV_BD">#REF!</definedName>
    <definedName name="Pr_IV_BD" localSheetId="25">#REF!</definedName>
    <definedName name="Pr_IV_BD">#REF!</definedName>
    <definedName name="Pr_IV_KV" localSheetId="25">#REF!</definedName>
    <definedName name="Pr_IV_KV">#REF!</definedName>
    <definedName name="Pr_IV_KV_rezerva" localSheetId="25">#REF!</definedName>
    <definedName name="Pr_IV_KV_rezerva">#REF!</definedName>
    <definedName name="Pr_KEGA_BD" localSheetId="25">#REF!</definedName>
    <definedName name="Pr_KEGA_BD">#REF!</definedName>
    <definedName name="Pr_klinické" localSheetId="25">#REF!</definedName>
    <definedName name="Pr_klinické">#REF!</definedName>
    <definedName name="Pr_KŠ" localSheetId="25">#REF!</definedName>
    <definedName name="Pr_KŠ" localSheetId="10">#REF!</definedName>
    <definedName name="Pr_KŠ">#REF!</definedName>
    <definedName name="Pr_motštip_BD" localSheetId="25">#REF!</definedName>
    <definedName name="Pr_motštip_BD">#REF!</definedName>
    <definedName name="Pr_MVTS_BD" localSheetId="25">#REF!</definedName>
    <definedName name="Pr_MVTS_BD">#REF!</definedName>
    <definedName name="Pr_socštip_BD" localSheetId="25">#REF!</definedName>
    <definedName name="Pr_socštip_BD">#REF!</definedName>
    <definedName name="Pr_ŠD" localSheetId="25">#REF!</definedName>
    <definedName name="Pr_ŠD" localSheetId="10">#REF!</definedName>
    <definedName name="Pr_ŠD">#REF!</definedName>
    <definedName name="Pr_ŠDaJKŠPC_BD" localSheetId="25">#REF!</definedName>
    <definedName name="Pr_ŠDaJKŠPC_BD">#REF!</definedName>
    <definedName name="Pr_VaT_KV_zac_roka" localSheetId="25">#REF!</definedName>
    <definedName name="Pr_VaT_KV_zac_roka">#REF!</definedName>
    <definedName name="Pr_VaT_TaS" localSheetId="25">#REF!</definedName>
    <definedName name="Pr_VaT_TaS">#REF!</definedName>
    <definedName name="Pr_VaT_TaS_rezerva" localSheetId="25">#REF!</definedName>
    <definedName name="Pr_VaT_TaS_rezerva">#REF!</definedName>
    <definedName name="Pr_VaT_TaS_zac_roka" localSheetId="25">#REF!</definedName>
    <definedName name="Pr_VaT_TaS_zac_roka">#REF!</definedName>
    <definedName name="Pr_VEGA_BD" localSheetId="25">#REF!</definedName>
    <definedName name="Pr_VEGA_BD">#REF!</definedName>
    <definedName name="predmety" localSheetId="25">#REF!</definedName>
    <definedName name="predmety">#REF!</definedName>
    <definedName name="prisp_na_1_jedlo" localSheetId="25">#REF!</definedName>
    <definedName name="prisp_na_1_jedlo" localSheetId="10">#REF!</definedName>
    <definedName name="prisp_na_1_jedlo">#REF!</definedName>
    <definedName name="prisp_na_ubyt_stud_SD" localSheetId="25">#REF!</definedName>
    <definedName name="prisp_na_ubyt_stud_SD" localSheetId="10">#REF!</definedName>
    <definedName name="prisp_na_ubyt_stud_SD">#REF!</definedName>
    <definedName name="prisp_na_ubyt_stud_ZZ" localSheetId="25">#REF!</definedName>
    <definedName name="prisp_na_ubyt_stud_ZZ" localSheetId="10">#REF!</definedName>
    <definedName name="prisp_na_ubyt_stud_ZZ">#REF!</definedName>
    <definedName name="prísp_zákl_prev" localSheetId="25">#REF!</definedName>
    <definedName name="prísp_zákl_prev">#REF!</definedName>
    <definedName name="R_vvs" localSheetId="25">#REF!</definedName>
    <definedName name="R_vvs">#REF!</definedName>
    <definedName name="R_vvs_BD" localSheetId="25">#REF!</definedName>
    <definedName name="R_vvs_BD">#REF!</definedName>
    <definedName name="R_vvs_VaT_BD" localSheetId="25">#REF!</definedName>
    <definedName name="R_vvs_VaT_BD">#REF!</definedName>
    <definedName name="Sanet" localSheetId="25">#REF!</definedName>
    <definedName name="Sanet">#REF!</definedName>
    <definedName name="SAPBEXrevision" hidden="1">7</definedName>
    <definedName name="SAPBEXsysID" hidden="1">"BS1"</definedName>
    <definedName name="SAPBEXwbID" hidden="1">"3TG3S316PX9BHXMQEBSXSYZZO"</definedName>
    <definedName name="stavba_ucelova" localSheetId="25">#REF!</definedName>
    <definedName name="stavba_ucelova">#REF!</definedName>
    <definedName name="studenti_vstup" localSheetId="25">#REF!</definedName>
    <definedName name="studenti_vstup">#REF!</definedName>
    <definedName name="sustava" localSheetId="25">#REF!</definedName>
    <definedName name="sustava">#REF!</definedName>
    <definedName name="T_1" localSheetId="20">#REF!</definedName>
    <definedName name="T_1" localSheetId="25">#REF!</definedName>
    <definedName name="T_1">#REF!</definedName>
    <definedName name="T_25_so_štip_2007" localSheetId="20">#REF!</definedName>
    <definedName name="T_25_so_štip_2007" localSheetId="25">#REF!</definedName>
    <definedName name="T_25_so_štip_2007">#REF!</definedName>
    <definedName name="T_M" localSheetId="20">#REF!</definedName>
    <definedName name="T_M" localSheetId="25">#REF!</definedName>
    <definedName name="T_M">#REF!</definedName>
    <definedName name="T1" localSheetId="20">#REF!</definedName>
    <definedName name="T1" localSheetId="25">#REF!</definedName>
    <definedName name="T1">#REF!</definedName>
    <definedName name="váha_absDrš" localSheetId="25">#REF!</definedName>
    <definedName name="váha_absDrš">#REF!</definedName>
    <definedName name="váha_DG" localSheetId="25">#REF!</definedName>
    <definedName name="váha_DG">#REF!</definedName>
    <definedName name="váha_poDs" localSheetId="25">#REF!</definedName>
    <definedName name="váha_poDs">#REF!</definedName>
    <definedName name="váha_Pub" localSheetId="25">#REF!</definedName>
    <definedName name="váha_Pub">#REF!</definedName>
    <definedName name="váha_ZG" localSheetId="25">#REF!</definedName>
    <definedName name="váha_ZG">#REF!</definedName>
    <definedName name="výkon_um" localSheetId="25">#REF!</definedName>
    <definedName name="výkon_um">#REF!</definedName>
    <definedName name="wd1" localSheetId="25">'[4]vahy'!$B$1</definedName>
    <definedName name="wd1">'[1]vahy'!$B$1</definedName>
    <definedName name="wd3" localSheetId="25">'[4]vahy'!$B$3</definedName>
    <definedName name="wd3">'[1]vahy'!$B$3</definedName>
    <definedName name="we1" localSheetId="25">'[4]vahy'!$B$2</definedName>
    <definedName name="we1">'[1]vahy'!$B$2</definedName>
    <definedName name="we3" localSheetId="25">'[4]vahy'!$B$4</definedName>
    <definedName name="we3">'[1]vahy'!$B$4</definedName>
    <definedName name="x" localSheetId="20">#REF!</definedName>
    <definedName name="x">#REF!</definedName>
    <definedName name="xxx" hidden="1">"3TGMUFSSIAIMK2KTNC9DELQD0"</definedName>
    <definedName name="zakl_prisp_na_prev_SD" localSheetId="25">#REF!</definedName>
    <definedName name="zakl_prisp_na_prev_SD" localSheetId="10">#REF!</definedName>
    <definedName name="zakl_prisp_na_prev_SD">#REF!</definedName>
    <definedName name="záloha" localSheetId="25">#REF!</definedName>
    <definedName name="záloha" localSheetId="10">#REF!</definedName>
    <definedName name="záloha">#REF!</definedName>
  </definedNames>
  <calcPr fullCalcOnLoad="1"/>
</workbook>
</file>

<file path=xl/comments3.xml><?xml version="1.0" encoding="utf-8"?>
<comments xmlns="http://schemas.openxmlformats.org/spreadsheetml/2006/main">
  <authors>
    <author>beata.gondarova</author>
  </authors>
  <commentList>
    <comment ref="C12" authorId="0">
      <text>
        <r>
          <rPr>
            <b/>
            <sz val="8"/>
            <rFont val="Tahoma"/>
            <family val="2"/>
          </rPr>
          <t>beata.gondarova:</t>
        </r>
        <r>
          <rPr>
            <sz val="8"/>
            <rFont val="Tahoma"/>
            <family val="2"/>
          </rPr>
          <t xml:space="preserve">
14.4.2010</t>
        </r>
      </text>
    </comment>
  </commentList>
</comments>
</file>

<file path=xl/sharedStrings.xml><?xml version="1.0" encoding="utf-8"?>
<sst xmlns="http://schemas.openxmlformats.org/spreadsheetml/2006/main" count="1936" uniqueCount="1473">
  <si>
    <t>Rozdiel v riadku 52 v podnikateľskej činnosti v porovnaní s „Výkazom ziskov a strát“ predstavuje účtovná skupina 67.</t>
  </si>
  <si>
    <t>Riadok 10 v roku 2009 nesúhlasí s tabuľkou č. 13, nakoľko bol vytvorený  v roku 2009 prídel do štipendijného fondu zo základu pre jeho tvorbu o 1 600,- Eur vyšší a tento rozdiel bude znížený v roku 2010 (nesprávne bol vytvorený fond aj z účtu 649002). Zároveň bol v roku 2009 doúčtovaný rozdiel na fonde za rok 2008 vo výške 146,05 Eur.</t>
  </si>
  <si>
    <t>Riadok 10 v roku 2010 nesúhlasí s tabuľkou č. 13, nakoľko bol vytvorený  v roku 2009 prídel do štipendijného fondu zo základu pre jeho tvorbu o 1 600,- Eur vyšší a tento rozdiel bol znížený v roku 2010 (nesprávne bol vytvorený fond aj z účtu 649002). Návrh na prídel do štipendijného fondu je vyšší o 15 294,25 Eur oproti základu pre prídel do štipendijného fondu z dôvodu vlastnej tvorby fondu na fakultách naviac.</t>
  </si>
  <si>
    <t>Opatrenie na nápravu: Doúčtovanie tvorby za rok 2009 v roku 2010 jeho znížením o 1 600 Eur.                                       Opatrenie splnené</t>
  </si>
  <si>
    <t>Opatrenie na nápravu: Doúčtovanie tvorby za rok 2008 v roku 2009 jeho zvýšením o 4 400,- Sk (146,05 Eur).                      Opatrenie splnené</t>
  </si>
  <si>
    <t>V riadku 56 sú znížené náklady za rok 2010 oproti tabuľke č.6 o rozdiel zostatku nevyčerpaných dovoleniek rokov 2009 a 2010 v  čiastke 8 759,58 Eur. Náklady sú znížené ešte o 13 136,51 Eur čo predstavuje vytvorenú rezervu na mzdy v roku 2009 a zníženú v nákladoch v roku 2010 na projekte medzi TU a Štátnym pedagogickým ústavom a zvýšené náklady vo výške 667,49 Eur o doplatok zdravotného poistenia zahraničného zamestnanca za roky 2005 a 2006.</t>
  </si>
  <si>
    <t>Rozdiel v riadku 94 v podnikateľskej činnosti v porovnaní s „Výkazom ziskov a strát“ predstavuje účtovná skupina 57.</t>
  </si>
  <si>
    <t>Rozdiel mzdových nákladov a účtu 521 v tabuľke 5 predstavuje rozdiel zostatku nevyčerpaných dovoleniek rokov 2009 a 2010 znížením nákladov v čiastke 8 759,58 Eur. Náklady na účte 521 sú znížené ešte o 13 136,51 Eur čo predstavuje vytvorenú rezervu na mzdy v roku 2009 a zníženú v nákladoch v roku 2010 na projekte TU so Štátnym pedagogickým ústavom a zvýšené náklady vo výške 667,49 Eur o doplatok zdravotného poistenia zahraničného zamestnanca za roky 2005 a 2006.</t>
  </si>
  <si>
    <t>Riadok 4 stĺpec D nesúhlasí s tabuľkou č. 5 riadok 86 stĺpec C+D nakoľko účet 551004 vo výške 235 798,59 Eur predstavuje odpisy DN a HM európskych fondov z kapitálovej dotácie.</t>
  </si>
  <si>
    <t>Riadok 9 stĺpec E nesúhlasí s tabuľkou č. 4 nakoľko v roku 2009 bol vytvorený štipendijný fond o 1 600 Eur vyšší a tento bol v roku 2010 znížený (nesprávne bol vytvorený fond aj z účtu 649002). Zároveň bol v roku 2009 doúčtovaný fond o 146,05 Eur za rok 2008.</t>
  </si>
  <si>
    <t>Riadok 9 stĺpec F nesúhlasí s tabuľkou č. 4 nakoľko bol vytvorený  v roku 2009 prídel do štipendijného fondu zo základu pre jeho tvorbu o 1 600,- Eur vyšší a tento rozdiel bol znížený v roku 2010.</t>
  </si>
  <si>
    <t>Opatrenie na nápravu: Doúčtovanie tvorby za rok 2009 v roku 2010 jeho znížením o 1 600 Eur.                          Opatrenie splnené</t>
  </si>
  <si>
    <t>Opatrenie na nápravu: Doúčtovanie tvorby za rok 2008 v roku 2009 jeho zvýšením o 4 400,- Sk (146,05 Eur).      Opatrenie splnené</t>
  </si>
  <si>
    <t>V riadku 11 stĺpec F je uvedené aj čerpanie štipendijného fondu na doktorandov vo výške 34 650,45 Eur.</t>
  </si>
  <si>
    <t>T21_R1_SA + T11_R10_SB – T5_R85_SC = T21_R1_SG = 11 434 510,17 Eur, táto suma je navýšená z dôvodu predpisu chýbajúcej kapitálovej dotácie na neuhradené faktúry projektov štrukturálnych fondov z prostriedkov na ich spolufinancovanie zo štátneho rozpočtu vo výške 136 533,55  Eur.</t>
  </si>
  <si>
    <t>T21_R1_SB + T11_R10a_SB – T5_R86_ÚHK551004 =235 798,59 Eur_SC = T21_R1_SH = 4 323 067,76 Eur, táto suma je navýšená z dôvodu predpisu chýbajúcej kapitálovej dotácie na neuhradené faktúry projektov štrukturálnych fondov z prostriedkov EÚ vo výške 1 160 535,39 Eur.</t>
  </si>
  <si>
    <t>T17_V2</t>
  </si>
  <si>
    <t>T17_V1</t>
  </si>
  <si>
    <t>T17_R9</t>
  </si>
  <si>
    <r>
      <t xml:space="preserve">Spolu </t>
    </r>
    <r>
      <rPr>
        <sz val="12"/>
        <rFont val="Times New Roman"/>
        <family val="1"/>
      </rPr>
      <t>[R1+R6+SUM(R11:R16)+R19+R20+SUM(R34:R39)+SUM(R44:49)]</t>
    </r>
  </si>
  <si>
    <r>
      <t>Tržby z predaja služieb (účet 602)</t>
    </r>
    <r>
      <rPr>
        <sz val="12"/>
        <rFont val="Times New Roman"/>
        <family val="1"/>
      </rPr>
      <t xml:space="preserve"> [SUM(R7:R10)]</t>
    </r>
  </si>
  <si>
    <t xml:space="preserve"> - ostatné náklady z účtovej skupiny 55 (účty 552, 553, 554, 557, 558, 559)</t>
  </si>
  <si>
    <r>
      <t xml:space="preserve">Výnosy z použitia fondov (účet 656) [SUM(R40:R43)]  </t>
    </r>
    <r>
      <rPr>
        <b/>
        <vertAlign val="superscript"/>
        <sz val="12"/>
        <rFont val="Times New Roman"/>
        <family val="1"/>
      </rPr>
      <t xml:space="preserve"> 1)</t>
    </r>
  </si>
  <si>
    <t>- zúčtovanie dotácie zo ŠR na DN a HM vo výške odpisov</t>
  </si>
  <si>
    <t>- ostatných fondov (účet 656 300, 656 500)</t>
  </si>
  <si>
    <t xml:space="preserve">- náklady na tvorbu rezervného fondu (účet 556 100) </t>
  </si>
  <si>
    <t xml:space="preserve">- náklady na tvorbu štipendijného fondu (účet 556 200) </t>
  </si>
  <si>
    <t xml:space="preserve">- náklady na tvorbu fondu reprodukcie (účet 556 300) </t>
  </si>
  <si>
    <t xml:space="preserve">- náklady na tvorbu ostatných fondov (účty 556 300, 556 500) </t>
  </si>
  <si>
    <t xml:space="preserve">1) V R89-92 sa uvedú náklady účtované v súvislosti s tvorbou príslušného fondu. </t>
  </si>
  <si>
    <t xml:space="preserve"> - ostatné iné náklady (účet 549 099)</t>
  </si>
  <si>
    <r>
      <t>Tvorba fondu reprodukcie v kalendárnom roku spolu</t>
    </r>
    <r>
      <rPr>
        <sz val="12"/>
        <rFont val="Times New Roman"/>
        <family val="1"/>
      </rPr>
      <t xml:space="preserve"> [SUM(R3:R8)] </t>
    </r>
  </si>
  <si>
    <t>- zamestnanci zaradení na ostatných pracoviskách</t>
  </si>
  <si>
    <t>- bežný účet okrem účtov uvedených v 
  R6:R8</t>
  </si>
  <si>
    <t>- devízové účty</t>
  </si>
  <si>
    <t>- účet štipendijného fondu</t>
  </si>
  <si>
    <t>- účet podnikateľskej činnosti</t>
  </si>
  <si>
    <t>- účet sociálneho fondu</t>
  </si>
  <si>
    <t>- účet fondu reprodukcie</t>
  </si>
  <si>
    <t>- bežný účet - zábezpeka</t>
  </si>
  <si>
    <t>Sumárny riadok osobitne financovaných súčastí verejnej vysokej školy (špecifiká).</t>
  </si>
  <si>
    <t>Údaje v T19 majú súvzťažnosť s T13, štipendiá z vlastných zdrojov sú taktiež súčasťou štipendijného fondu. 
Údaj v T13_R11 - čerpanie štipendijného fondu by malo byť  vo výške čerpania sociálnych štipendií z T8, motivačných štipendií z T20 a štipendií z vlastných zdrojov z T19.</t>
  </si>
  <si>
    <t>T8_R5</t>
  </si>
  <si>
    <t>Uvedie sa rozsah ubytovania študentov v osobomesiacoch. Napríklad, študent, ktorý býval v študentskom domove 10 mesiacov, prispeje do počtu osobomesiacov sumou 10.</t>
  </si>
  <si>
    <t>V stĺpci A uvedie vysoká škola nevyčerpanú dotáciu (+)/nedoplatok dotácie (-) na stravu študentov k 31. 12. príslušného kalendárneho roka.</t>
  </si>
  <si>
    <t>T11_R10</t>
  </si>
  <si>
    <t>Uvedie sa zostatok kapitálovej dotácie z predchádzajúceho kalendárneho roku na obstaranie a technické zhodnotenie dlhodobého majetku.</t>
  </si>
  <si>
    <t>- ostatné bankové účty v Štátnej pokladnici 
  mimo účtov uvedených v R2:R14</t>
  </si>
  <si>
    <r>
      <t xml:space="preserve">Podprogram 06G 05 </t>
    </r>
    <r>
      <rPr>
        <sz val="12"/>
        <rFont val="Times New Roman"/>
        <family val="1"/>
      </rPr>
      <t>[SUM(R2:R5)]</t>
    </r>
  </si>
  <si>
    <t>Zostatok kapitálovej dotácie z predchádzajúceho roku</t>
  </si>
  <si>
    <t xml:space="preserve">Čerpanie ostatných zdrojov prostredníctvom fondu reprodukcie </t>
  </si>
  <si>
    <t>Zákonné sociálne poistenie (účet 524)</t>
  </si>
  <si>
    <t>Zúčtovanie zákonných opravných položiek (účet 659)</t>
  </si>
  <si>
    <t>Daň z nehnuteľnosti (účet 532)</t>
  </si>
  <si>
    <t>Nákup dopravných prostriedkov všetkých druhov</t>
  </si>
  <si>
    <t>Prípravná a projektová dokumentácia</t>
  </si>
  <si>
    <t>Rekonštrukcia a modernizácia strojov a zariadení</t>
  </si>
  <si>
    <t>Počet zamestnancov spolu</t>
  </si>
  <si>
    <t>D=A+C</t>
  </si>
  <si>
    <t>H=E+G</t>
  </si>
  <si>
    <t>- zamestnanci zaradení na dekanátoch</t>
  </si>
  <si>
    <t>Tabuľka č. 11 poskytuje informácie o objeme a štruktúre finančných zdrojov verejnej vysokej školy na obstarávanie a technické zhodnotenie dlhodobého majetku. Tabuľka neposkytuje informácie o tom, či má vysoká škola krytý fond reprodukcie.</t>
  </si>
  <si>
    <t>Počet študentov poberajúcich sociálne štipendium</t>
  </si>
  <si>
    <r>
      <t>Nevyčerpaná dotácia (+) / nedoplatok dotácie (-) na motivačné štipendiá</t>
    </r>
    <r>
      <rPr>
        <b/>
        <vertAlign val="superscript"/>
        <sz val="12"/>
        <rFont val="Times New Roman"/>
        <family val="1"/>
      </rPr>
      <t>1)</t>
    </r>
    <r>
      <rPr>
        <b/>
        <sz val="12"/>
        <rFont val="Times New Roman"/>
        <family val="1"/>
      </rPr>
      <t xml:space="preserve"> k 31. 12. predchádzajúceho kalendárneho roka</t>
    </r>
    <r>
      <rPr>
        <sz val="12"/>
        <rFont val="Times New Roman"/>
        <family val="1"/>
      </rPr>
      <t xml:space="preserve">     </t>
    </r>
    <r>
      <rPr>
        <b/>
        <sz val="12"/>
        <rFont val="Times New Roman"/>
        <family val="1"/>
      </rPr>
      <t xml:space="preserve">     </t>
    </r>
  </si>
  <si>
    <r>
      <t>Výdavky na motivačné štipendiá</t>
    </r>
    <r>
      <rPr>
        <sz val="12"/>
        <rFont val="Times New Roman"/>
        <family val="1"/>
      </rPr>
      <t xml:space="preserve"> </t>
    </r>
    <r>
      <rPr>
        <b/>
        <sz val="12"/>
        <rFont val="Times New Roman"/>
        <family val="1"/>
      </rPr>
      <t xml:space="preserve">v kalendárnom roku </t>
    </r>
    <r>
      <rPr>
        <b/>
        <vertAlign val="superscript"/>
        <sz val="12"/>
        <rFont val="Times New Roman"/>
        <family val="1"/>
      </rPr>
      <t>1)</t>
    </r>
    <r>
      <rPr>
        <b/>
        <sz val="12"/>
        <rFont val="Times New Roman"/>
        <family val="1"/>
      </rPr>
      <t xml:space="preserve"> </t>
    </r>
    <r>
      <rPr>
        <sz val="12"/>
        <rFont val="Times New Roman"/>
        <family val="1"/>
      </rPr>
      <t xml:space="preserve"> </t>
    </r>
  </si>
  <si>
    <t>Tabuľka 8</t>
  </si>
  <si>
    <r>
      <t>Nevyčerpaná dotácia (+) / nedoplatok dotácie (-) k 31. 12. kalendárneho roka</t>
    </r>
    <r>
      <rPr>
        <b/>
        <vertAlign val="superscript"/>
        <sz val="12"/>
        <rFont val="Times New Roman"/>
        <family val="1"/>
      </rPr>
      <t xml:space="preserve">1) </t>
    </r>
    <r>
      <rPr>
        <b/>
        <sz val="12"/>
        <rFont val="Times New Roman"/>
        <family val="1"/>
      </rPr>
      <t xml:space="preserve"> </t>
    </r>
    <r>
      <rPr>
        <b/>
        <sz val="12"/>
        <rFont val="Times New Roman"/>
        <family val="1"/>
      </rPr>
      <t xml:space="preserve"> [R1+R2-R3]                       </t>
    </r>
  </si>
  <si>
    <r>
      <t xml:space="preserve">Počet študentov, ktorým bolo priznané motivačné štipendium </t>
    </r>
    <r>
      <rPr>
        <b/>
        <vertAlign val="superscript"/>
        <sz val="12"/>
        <rFont val="Times New Roman"/>
        <family val="1"/>
      </rPr>
      <t>2)</t>
    </r>
  </si>
  <si>
    <t>- zostatok nevyčerpanej dotácie (+)/ nedoplatok dotácie (-) z predchádzajúcich rokov [R6_SB=R8_SA]</t>
  </si>
  <si>
    <t>- dotačný účet</t>
  </si>
  <si>
    <t>- zostatkový účet</t>
  </si>
  <si>
    <t>- distribučný účet</t>
  </si>
  <si>
    <t>I=A+C+E+G</t>
  </si>
  <si>
    <t>J=B+D+F+H</t>
  </si>
  <si>
    <t>F=A+B+C+D-E</t>
  </si>
  <si>
    <t>spolufinanco-
vanie zo ŠR</t>
  </si>
  <si>
    <t xml:space="preserve">Počet študentov  poberajúcich štipendium </t>
  </si>
  <si>
    <t>Počet študentov  poberajúcich štipendium</t>
  </si>
  <si>
    <t>T10_V2</t>
  </si>
  <si>
    <t>T12_R5:R9</t>
  </si>
  <si>
    <t>V týchto riadkoch sa uvedú sumy zodpovedajúce čerpaniu podľa štandardných podpoložiek položky 713 ekonomickej klasifikácie.</t>
  </si>
  <si>
    <t>T13_R1_SI(SJ) = výkazníctvo súvaha, časť Pasíva,  
riadky 064 + 065 + 069 + 071 (k 1. 1.)
T13_R12_SI(SJ) = výkazníctvo súvaha, časť Pasíva,  
riadky 064 + 065 + 069 + 071 (k 31. 12.)</t>
  </si>
  <si>
    <t xml:space="preserve">Medzi odborných zamestnancov sa zaraďujú:
a) zo zamestnancov zaradených na katedrách resp. ústavoch všetci nepedagogickí zamestnanci  s výnimkou administratívnych zamestnancov (sekretárok)
b) zamestnanci výpočtových stredísk, edičných stredísk, knižníc, botanických záhrad, odborných dielní a iných odborných pracovísk s výnimkou administratívnych zamestnancov (sekretárok) </t>
  </si>
  <si>
    <r>
      <t xml:space="preserve">Stav fondu k 1.1. kalendárneho roku </t>
    </r>
    <r>
      <rPr>
        <sz val="12"/>
        <rFont val="Times New Roman"/>
        <family val="1"/>
      </rPr>
      <t>[R1_SB = R12_SA ...]</t>
    </r>
  </si>
  <si>
    <t>Čerpanie fondu k 31. 12. kalendárneho roku</t>
  </si>
  <si>
    <t>Spolu</t>
  </si>
  <si>
    <t>Dotácia / program</t>
  </si>
  <si>
    <t>Číslo riadku</t>
  </si>
  <si>
    <t>Tabuľka 2</t>
  </si>
  <si>
    <t>Tabuľka 3</t>
  </si>
  <si>
    <t>Tabuľka 4</t>
  </si>
  <si>
    <t>Tabuľka 5</t>
  </si>
  <si>
    <t>Tabuľka 6</t>
  </si>
  <si>
    <t>Tabuľka 7</t>
  </si>
  <si>
    <t>V prípade, že má verejná vysoká škola vytvorený na krytie fondu osobitný bankový účet, uvedie sa stav tohto účtu. Vytváranie osobitných bankových účtov na krytie fondov nie je povinné, ale prevažne sa vytvára osobitný účet pre fond reprodukcie.</t>
  </si>
  <si>
    <t>M</t>
  </si>
  <si>
    <t>Náklady na mzdy poskytované z iných zdrojov</t>
  </si>
  <si>
    <t>Náklady na mzdy spolu</t>
  </si>
  <si>
    <t>Dotácia spolu</t>
  </si>
  <si>
    <t>Stav fondu reprodukcie k 1.1.</t>
  </si>
  <si>
    <r>
      <t>Ostatné služby (účet 518)</t>
    </r>
    <r>
      <rPr>
        <sz val="12"/>
        <rFont val="Times New Roman"/>
        <family val="1"/>
      </rPr>
      <t xml:space="preserve"> [SUM(R40:R54)]</t>
    </r>
  </si>
  <si>
    <r>
      <t>Mzdové náklady (účet 521)</t>
    </r>
    <r>
      <rPr>
        <sz val="12"/>
        <rFont val="Times New Roman"/>
        <family val="1"/>
      </rPr>
      <t xml:space="preserve">  [SUM(R56:R57)]</t>
    </r>
  </si>
  <si>
    <t>T3_V2</t>
  </si>
  <si>
    <t>T5_V2</t>
  </si>
  <si>
    <t>T7_SB</t>
  </si>
  <si>
    <t>T2_V1</t>
  </si>
  <si>
    <t>T2_R1, R1a,...</t>
  </si>
  <si>
    <t>T2_R2, R2a...</t>
  </si>
  <si>
    <t>T2_R3, R3a...</t>
  </si>
  <si>
    <t>T2_R4, R4a...</t>
  </si>
  <si>
    <t xml:space="preserve">- účelová dotácia v danom kalendárnom roku </t>
  </si>
  <si>
    <t>T1_V1</t>
  </si>
  <si>
    <t>Kód vysvetlivky</t>
  </si>
  <si>
    <t>SPOL_1</t>
  </si>
  <si>
    <t>SPOL_2</t>
  </si>
  <si>
    <t>Dotácie spolu</t>
  </si>
  <si>
    <t xml:space="preserve">Bežná dotácia na úlohy budúcich období </t>
  </si>
  <si>
    <t>Čerpanie z úveru</t>
  </si>
  <si>
    <t>Celkové výdavky na obstaranie a technické zhodnotenie dlhodobého majetku</t>
  </si>
  <si>
    <t>Počet zamestnancov platených z prostriedkov štátneho rozpočtu</t>
  </si>
  <si>
    <t>Počet zamestnancov platených z iných zdrojov</t>
  </si>
  <si>
    <t>L</t>
  </si>
  <si>
    <t>K=F-(G+H+I+J)</t>
  </si>
  <si>
    <t>Náklady na mzdy  poskytované z prostriedkov štátneho rozpočtu</t>
  </si>
  <si>
    <t xml:space="preserve">Kategória zamestnancov
</t>
  </si>
  <si>
    <t xml:space="preserve">- vysokoškolskí učitelia s funkčným zaradením "profesor" </t>
  </si>
  <si>
    <t>- vysokoškolskí učitelia s funkčným zaradením "docent"</t>
  </si>
  <si>
    <t>- vysokoškolskí učitelia s funkčným zaradením "odborný asistent"</t>
  </si>
  <si>
    <t>- vysokoškolskí učitelia s funkčným zaradením "asistent"</t>
  </si>
  <si>
    <t>- vysokoškolskí učitelia s funkčným zaradením "lektor"</t>
  </si>
  <si>
    <t>- zamestnanci zaradení na rektorátoch</t>
  </si>
  <si>
    <t xml:space="preserve">- rezervného fondu (účet 656 100) </t>
  </si>
  <si>
    <r>
      <t>- fondu reprodukcie (účet 656 400)</t>
    </r>
    <r>
      <rPr>
        <vertAlign val="superscript"/>
        <sz val="12"/>
        <rFont val="Times New Roman"/>
        <family val="1"/>
      </rPr>
      <t xml:space="preserve"> 2)</t>
    </r>
  </si>
  <si>
    <t xml:space="preserve">2)   Výnosy z Fondu reprodukcie možno účtovať len v súvislosti s krytím nákladov na vedenie príslušného bankového účtu a nákladov vyplývajúcich z kurzových strát
      v zmysle  16a ods. 8 zákona. </t>
  </si>
  <si>
    <t xml:space="preserve">1) V R40-43 sa uvádzajú výnosy z finančných fondov, ktoré slúžia na zvýšenie výnosovej časti rozpočtu VVŠ podľa § 16 ods. 8 písm. g) zákona č. 131/2002 Z. z. 
     o vysokých školách v znení neskorších predpisov. </t>
  </si>
  <si>
    <t>T5_R88-R91</t>
  </si>
  <si>
    <t>Údaje v T5 sú rozšírené o tvorbu fondov</t>
  </si>
  <si>
    <t xml:space="preserve">    - dohody o brigádnickej práci študentov (účet 521 011)</t>
  </si>
  <si>
    <t>T9_V2</t>
  </si>
  <si>
    <t>4a</t>
  </si>
  <si>
    <t>- Náklady účtovnej skupiny 54 okrem nákladov účtu 549 (účtovné skupiny 541 až 548)</t>
  </si>
  <si>
    <t>T8_R1_SC + T19_R1_SC + T20_R3_SB  = T13_R11_SF</t>
  </si>
  <si>
    <t>Údaje v T4 sú kontrolované na údaje z T3, a to na výnosy z hlavnej činnosti - školné (T3_R21), poplatky spojené so štúdiom (T3_R22). 
Údaj  v R10 - návrh na prídel do štipendijného fondu musí byť minimálne vo výške vykazovanom na riadku R9 - základ pre prídel do štipendijného fondu.</t>
  </si>
  <si>
    <t xml:space="preserve">Základ pre prídel do štipendijného fondu </t>
  </si>
  <si>
    <t>Nákup strojov, prístrojov, zariadení, techniky a náradia [SUM(R5:R9)]</t>
  </si>
  <si>
    <t>1) uvádzajte prospechové a mimoriadné štipendiá spolu</t>
  </si>
  <si>
    <r>
      <t>Nevyčerpaná dotácia (+) / nedoplatok dotácie (-) k 31. 12. bežného roka</t>
    </r>
    <r>
      <rPr>
        <sz val="12"/>
        <rFont val="Times New Roman"/>
        <family val="1"/>
      </rPr>
      <t xml:space="preserve"> [R4+R5-R1]          </t>
    </r>
    <r>
      <rPr>
        <b/>
        <sz val="12"/>
        <rFont val="Times New Roman"/>
        <family val="1"/>
      </rPr>
      <t xml:space="preserve">               </t>
    </r>
  </si>
  <si>
    <r>
      <t xml:space="preserve">Priemerné štipendium na 1 študenta na mesiac </t>
    </r>
    <r>
      <rPr>
        <sz val="12"/>
        <rFont val="Times New Roman"/>
        <family val="1"/>
      </rPr>
      <t xml:space="preserve"> [R1_SA/R2_SB resp. R1_SC/R2_SD] </t>
    </r>
  </si>
  <si>
    <r>
      <t xml:space="preserve">Výnos z dotácie zo štátneho rozpočtu na študentské jedálne spolu </t>
    </r>
    <r>
      <rPr>
        <sz val="12"/>
        <rFont val="Times New Roman"/>
        <family val="1"/>
      </rPr>
      <t>[R6+R7-R8]</t>
    </r>
  </si>
  <si>
    <t>T13_R9_SF = T4_R10_SB</t>
  </si>
  <si>
    <t>Tabuľka č. 4 poskytuje informácie o výnosoch verejnej vysokej školy zo školného a z poplatkov spojených so štúdiom. Požadované údaje sa dotýkajú hlavnej činnosti vysokej školy.</t>
  </si>
  <si>
    <t>T6_R2:R6</t>
  </si>
  <si>
    <r>
      <t xml:space="preserve">V riadku 2 až 6 uvedie vysoká škola vysokoškolských učiteľov zaradených vo </t>
    </r>
    <r>
      <rPr>
        <b/>
        <u val="single"/>
        <sz val="12"/>
        <rFont val="Times New Roman"/>
        <family val="1"/>
      </rPr>
      <t>funkciách</t>
    </r>
    <r>
      <rPr>
        <sz val="12"/>
        <rFont val="Times New Roman"/>
        <family val="1"/>
      </rPr>
      <t xml:space="preserve">  profesor, docent, odborný asistent, asistent a lektor.</t>
    </r>
  </si>
  <si>
    <t>T6_R7</t>
  </si>
  <si>
    <t>T6_R10, R11</t>
  </si>
  <si>
    <t>T6_R12</t>
  </si>
  <si>
    <t>T6_R15</t>
  </si>
  <si>
    <t>T6_R15a....</t>
  </si>
  <si>
    <t>T8_V1</t>
  </si>
  <si>
    <t>T19_V1</t>
  </si>
  <si>
    <r>
      <t xml:space="preserve">Tržby za vlastné výrobky (účet 601) </t>
    </r>
    <r>
      <rPr>
        <sz val="12"/>
        <rFont val="Times New Roman"/>
        <family val="1"/>
      </rPr>
      <t>[SUM(R2:R5)]</t>
    </r>
  </si>
  <si>
    <r>
      <t>Poskytnuté príspevky</t>
    </r>
    <r>
      <rPr>
        <sz val="12"/>
        <rFont val="Times New Roman"/>
        <family val="1"/>
      </rPr>
      <t xml:space="preserve"> </t>
    </r>
    <r>
      <rPr>
        <b/>
        <sz val="12"/>
        <rFont val="Times New Roman"/>
        <family val="1"/>
      </rPr>
      <t>(účtová skupina 56)</t>
    </r>
  </si>
  <si>
    <t>Výnosy z krátkodobého finančného majetku  (účet 655)</t>
  </si>
  <si>
    <t xml:space="preserve">Iné zdroje na obstaranie a technické zhodnotenie dlhodobého majetku </t>
  </si>
  <si>
    <t>Zdroje na obstaranie a technické zhodnotenie dlhodobého majetku z úverov</t>
  </si>
  <si>
    <t xml:space="preserve">Dotácia na kapitálové výdavky zo štátneho rozpočtu </t>
  </si>
  <si>
    <r>
      <t>Ostatné domáce príjmy s charakterom dotácie</t>
    </r>
    <r>
      <rPr>
        <sz val="12"/>
        <rFont val="Times New Roman"/>
        <family val="1"/>
      </rPr>
      <t xml:space="preserve"> [SUM(R3a:R3...)]</t>
    </r>
  </si>
  <si>
    <r>
      <t>Príjmy zo zahraničia majúce charakter dotácie</t>
    </r>
    <r>
      <rPr>
        <sz val="12"/>
        <rFont val="Times New Roman"/>
        <family val="1"/>
      </rPr>
      <t xml:space="preserve"> [SUM(R4a:R4...)]</t>
    </r>
  </si>
  <si>
    <t>Tabuľka č. 8 poskytuje informácie  o príjmoch a výdavkoch (cash) na sociálne štipendiá zo štátneho rozpočtu podľa § 96 zákona a o počte študentov poberajúcich sociálne štipendiá.</t>
  </si>
  <si>
    <t>T10_R6_SA</t>
  </si>
  <si>
    <t>T12_SD</t>
  </si>
  <si>
    <t>T21_V2</t>
  </si>
  <si>
    <t>- Podprogram 077 11</t>
  </si>
  <si>
    <t xml:space="preserve">   - Prvok 077 12 01</t>
  </si>
  <si>
    <t xml:space="preserve">   - Prvok 077 12 02</t>
  </si>
  <si>
    <t xml:space="preserve">   - Prvok 077 12 03</t>
  </si>
  <si>
    <t xml:space="preserve">   - Prvok 077 12 04</t>
  </si>
  <si>
    <r>
      <t xml:space="preserve">Priemerný  prepočítaný počet ubytovaných študentov </t>
    </r>
    <r>
      <rPr>
        <sz val="12"/>
        <rFont val="Times New Roman"/>
        <family val="1"/>
      </rPr>
      <t>[(R2</t>
    </r>
    <r>
      <rPr>
        <sz val="12"/>
        <rFont val="Times New Roman"/>
        <family val="1"/>
      </rPr>
      <t>/12]</t>
    </r>
  </si>
  <si>
    <t>V T13_R13 uvádzať krytie fondov len ak sú na fondy vytvorené osobitné bankové účty. 
Súvťažnosť vybraných účtov v R13 na údaje v T16 (účet štipendijného fondu, účet fondu reprodukcie).</t>
  </si>
  <si>
    <t xml:space="preserve">T18_V1 </t>
  </si>
  <si>
    <t xml:space="preserve">Počet študentov poberajúcich sociálne štipendium </t>
  </si>
  <si>
    <t xml:space="preserve">1) V stĺpcoch B a D sa uvádza prepočítaný počet študentov určený ako počet osobomesiacov, počas ktorých bolo poskytované štipendium </t>
  </si>
  <si>
    <t xml:space="preserve">    - bežný účet pre študentské domovy</t>
  </si>
  <si>
    <t xml:space="preserve">    - bežný účet pre študentské jedálne</t>
  </si>
  <si>
    <t>Daň z príjmov (účtová skupina 59)</t>
  </si>
  <si>
    <t>- vysokoškolské podniky</t>
  </si>
  <si>
    <t>Ak má verejná vysoká škola zriadené účty aj mimo Štátnu pokladnicu (napr. dobiehajúce účty na riešenie zahraničných výskumných projektov), uvedie súhrnný údaj o nich v tomto riadku. V komentári uvedie podrobnejšiu charakteristiku týchto účtov.</t>
  </si>
  <si>
    <t>V riadku 3 uvedie vysoká škola celkový objem ostatných príjmov z domácich zdrojov majúcich charakter dotácií. V riadkoch 3a ... rozpíše podrobnejšie jednotlivé druhy týchto príjmov.</t>
  </si>
  <si>
    <t>Výnos z dotácie zo štátneho rozpočtu na študentské domovy (bez zmluvných zariadení)</t>
  </si>
  <si>
    <r>
      <t>Výnosy</t>
    </r>
    <r>
      <rPr>
        <b/>
        <vertAlign val="superscript"/>
        <sz val="12"/>
        <rFont val="Times New Roman"/>
        <family val="1"/>
      </rPr>
      <t xml:space="preserve">2) </t>
    </r>
    <r>
      <rPr>
        <b/>
        <sz val="12"/>
        <rFont val="Times New Roman"/>
        <family val="1"/>
      </rPr>
      <t>študentských jedální súvisiace so stravovaním študentov spolu</t>
    </r>
    <r>
      <rPr>
        <vertAlign val="superscript"/>
        <sz val="12"/>
        <rFont val="Times New Roman"/>
        <family val="1"/>
      </rPr>
      <t xml:space="preserve"> </t>
    </r>
    <r>
      <rPr>
        <sz val="12"/>
        <rFont val="Times New Roman"/>
        <family val="1"/>
      </rPr>
      <t xml:space="preserve">[R2+R5]  </t>
    </r>
  </si>
  <si>
    <t>Výskumní pracovníci alebo umeleckí pracovníci</t>
  </si>
  <si>
    <t>15a</t>
  </si>
  <si>
    <r>
      <t>Vysokoškolskí učitelia spolu</t>
    </r>
    <r>
      <rPr>
        <sz val="12"/>
        <rFont val="Times New Roman"/>
        <family val="1"/>
      </rPr>
      <t xml:space="preserve"> [SUM(R2:</t>
    </r>
    <r>
      <rPr>
        <sz val="12"/>
        <rFont val="Times New Roman"/>
        <family val="1"/>
      </rPr>
      <t>R6</t>
    </r>
    <r>
      <rPr>
        <sz val="12"/>
        <rFont val="Times New Roman"/>
        <family val="1"/>
      </rPr>
      <t>)]</t>
    </r>
  </si>
  <si>
    <r>
      <t>Administratívni zamestnanci spolu</t>
    </r>
    <r>
      <rPr>
        <sz val="12"/>
        <rFont val="Times New Roman"/>
        <family val="1"/>
      </rPr>
      <t xml:space="preserve"> [SUM(R10:R12)]                         </t>
    </r>
  </si>
  <si>
    <t>T21_V1</t>
  </si>
  <si>
    <t>Nákup budov a stavieb</t>
  </si>
  <si>
    <t>Poznámka</t>
  </si>
  <si>
    <t>A</t>
  </si>
  <si>
    <t>B</t>
  </si>
  <si>
    <t>C</t>
  </si>
  <si>
    <t>E</t>
  </si>
  <si>
    <t>F</t>
  </si>
  <si>
    <t>Názov verejnej vysokej školy:  Trnavská univerzita so sídlom v Trnave
Názov fakulty:  –-</t>
  </si>
  <si>
    <t>G</t>
  </si>
  <si>
    <t>H</t>
  </si>
  <si>
    <t>I</t>
  </si>
  <si>
    <t>Vysvetlivka</t>
  </si>
  <si>
    <t>D</t>
  </si>
  <si>
    <t>J</t>
  </si>
  <si>
    <t>Bankový účet</t>
  </si>
  <si>
    <t>T10_V1</t>
  </si>
  <si>
    <t>T4_V1</t>
  </si>
  <si>
    <t xml:space="preserve">Ostatné dane a poplatky (účet 538) </t>
  </si>
  <si>
    <t>Realizácia stavieb a ich technického zhodnotenia</t>
  </si>
  <si>
    <t>- ostatné tržby za vlastné výrobky</t>
  </si>
  <si>
    <t>- študentské domovy</t>
  </si>
  <si>
    <t>z toho:</t>
  </si>
  <si>
    <t>Bežné dotácie</t>
  </si>
  <si>
    <t>Kapitálové dotácie</t>
  </si>
  <si>
    <r>
      <t>Spotreba materiálu (účet 501)</t>
    </r>
    <r>
      <rPr>
        <sz val="12"/>
        <rFont val="Times New Roman"/>
        <family val="1"/>
      </rPr>
      <t xml:space="preserve"> [SUM(R2:R13)]</t>
    </r>
  </si>
  <si>
    <r>
      <t>Spolu</t>
    </r>
    <r>
      <rPr>
        <sz val="12"/>
        <rFont val="Times New Roman"/>
        <family val="1"/>
      </rPr>
      <t xml:space="preserve"> [R1+R2+R3+R4]</t>
    </r>
  </si>
  <si>
    <t>Objem zdrojov</t>
  </si>
  <si>
    <t xml:space="preserve">Nákup ostatného dlhodobého majetku </t>
  </si>
  <si>
    <t>Ostatné fondy</t>
  </si>
  <si>
    <t>Účty mimo Štátnej pokladnice spolu</t>
  </si>
  <si>
    <t>Ak položke požadovanej v tabuľke zodpovedá podľa predpísanej analytickej evidencie na príslušnom syntetickom  účte  nejaký špecifikcký kód (napríklad kód ekonomickej klasfikácie), uvedie sa tento kód za názvom položky.</t>
  </si>
  <si>
    <t>Tabuľka 1</t>
  </si>
  <si>
    <t>Vo výkaze FIN1-04 na zdrojoch 1317, 1319 a 111 predstavujú kapitálové výdavky 1 301 028,30 Eur, z toho 73 408,97 Eur predstavuje čerpanie prostredníctvom fondu reprodukcie a na zdrojoch 11S2 a 13S2 predstavujú kapitálové výdavky 536 592,45 Eur, z toho 255,03 Eur predstavuje čerpanie prostredníctvom fondu reprodukcie (stĺpec A a C tabuľky). Na zdrojoch 11S1 a 13S1 predstavujú kapitálové výdavky 4 561 033,98 Eur, z toho 2 167,63 Eur predstavuje čerpanie prostredníctvom fondu reprodukcie (stĺpec B a C tabuľky).</t>
  </si>
  <si>
    <t>Tabuľka č.19 poskytuje informácie o objeme a štruktúre štipendií  vyplácaných verejnou vysokou školou z vlastných zdrojov podľa § 97 zákona.</t>
  </si>
  <si>
    <t>T6_SA, SB, SC</t>
  </si>
  <si>
    <t>T16_R1</t>
  </si>
  <si>
    <t>Verejná vysoká škola tu uvedie zostatky finančných prostriedkov podľa jednotlivých skupín účtov.</t>
  </si>
  <si>
    <t>T16_R5</t>
  </si>
  <si>
    <t>T4_R1_SA (SB) = T3_R21_SA (SC),
T4_R4_SA (SB) = T3_R22_SA (SC) 
T4_R10_SA (SB) =   T13_R9_SE (SF)</t>
  </si>
  <si>
    <r>
      <t xml:space="preserve">Vysvetlivky k tabuľkám sú organizované v dvoch stĺpcoch. 
</t>
    </r>
    <r>
      <rPr>
        <b/>
        <sz val="12"/>
        <rFont val="Times New Roman"/>
        <family val="1"/>
      </rPr>
      <t xml:space="preserve">Prvý stĺpec </t>
    </r>
    <r>
      <rPr>
        <sz val="12"/>
        <rFont val="Times New Roman"/>
        <family val="1"/>
      </rPr>
      <t xml:space="preserve">označený ako </t>
    </r>
    <r>
      <rPr>
        <b/>
        <sz val="12"/>
        <rFont val="Times New Roman"/>
        <family val="1"/>
      </rPr>
      <t xml:space="preserve">"Kód vysvetlivky" </t>
    </r>
    <r>
      <rPr>
        <sz val="12"/>
        <rFont val="Times New Roman"/>
        <family val="1"/>
      </rPr>
      <t xml:space="preserve">obsahuje označenie vysvetlivky, ktoré určuje, ku ktorej tabuľke a ku ktorej časti tabuľky sa vysvetlivka vzťahuje. Význam použitých kódov je illustrovaný na nasledovných príkladoch:
</t>
    </r>
    <r>
      <rPr>
        <b/>
        <sz val="12"/>
        <rFont val="Times New Roman"/>
        <family val="1"/>
      </rPr>
      <t>Príklad č. 1:</t>
    </r>
    <r>
      <rPr>
        <sz val="12"/>
        <rFont val="Times New Roman"/>
        <family val="1"/>
      </rPr>
      <t xml:space="preserve"> T1_R10 - vysvetlivka sa vzťahuje k tabuľke č.1, k riadku 10
</t>
    </r>
    <r>
      <rPr>
        <b/>
        <sz val="12"/>
        <rFont val="Times New Roman"/>
        <family val="1"/>
      </rPr>
      <t>Príklad č. 2:</t>
    </r>
    <r>
      <rPr>
        <sz val="12"/>
        <rFont val="Times New Roman"/>
        <family val="1"/>
      </rPr>
      <t xml:space="preserve"> T1_R4:R8 - vysvetlivka sa vzťahuje k tabuľke č. 1, k riadkom 4 až 8
</t>
    </r>
    <r>
      <rPr>
        <b/>
        <sz val="12"/>
        <rFont val="Times New Roman"/>
        <family val="1"/>
      </rPr>
      <t>Príklad č. 3:</t>
    </r>
    <r>
      <rPr>
        <sz val="12"/>
        <rFont val="Times New Roman"/>
        <family val="1"/>
      </rPr>
      <t xml:space="preserve"> T1_V1 - ide o všeobecnú vysvetlivku č. 1 k tabuľke č. 1
</t>
    </r>
    <r>
      <rPr>
        <b/>
        <sz val="12"/>
        <rFont val="Times New Roman"/>
        <family val="1"/>
      </rPr>
      <t xml:space="preserve">Príklad č. 4: </t>
    </r>
    <r>
      <rPr>
        <sz val="12"/>
        <rFont val="Times New Roman"/>
        <family val="1"/>
      </rPr>
      <t xml:space="preserve">T14_SA - vysvetlivka sa vzťahuje k tabuľke č. 14, k stĺpcu A
</t>
    </r>
    <r>
      <rPr>
        <b/>
        <sz val="12"/>
        <rFont val="Times New Roman"/>
        <family val="1"/>
      </rPr>
      <t>Príklad č. 5:</t>
    </r>
    <r>
      <rPr>
        <sz val="12"/>
        <rFont val="Times New Roman"/>
        <family val="1"/>
      </rPr>
      <t xml:space="preserve"> SPOL_1 - ide o vysvetlivku č. 1 platnú pre všetky tabuľky</t>
    </r>
  </si>
  <si>
    <t>X</t>
  </si>
  <si>
    <t>- tvorba fondu z odpisov</t>
  </si>
  <si>
    <t>- tvorba fondu prevodom z rezervného fondu</t>
  </si>
  <si>
    <t>- tvorba fondu z darov a z dedičstva</t>
  </si>
  <si>
    <t>1a</t>
  </si>
  <si>
    <t>2a</t>
  </si>
  <si>
    <t>(uviesť zoznam všetkých dotácií, každú na zvláštny riadok)</t>
  </si>
  <si>
    <t>3a</t>
  </si>
  <si>
    <r>
      <t>Výnosy z poplatkov spojených so štúdiom</t>
    </r>
    <r>
      <rPr>
        <sz val="12"/>
        <rFont val="Times New Roman"/>
        <family val="1"/>
      </rPr>
      <t xml:space="preserve"> [SUM(R5:R8)]</t>
    </r>
  </si>
  <si>
    <r>
      <t>Zamestnanci osobitne financovaných súčastí verejnej vysokej školy (špecifiká) z R1, R7, R9, R13, R14  spolu</t>
    </r>
    <r>
      <rPr>
        <sz val="12"/>
        <rFont val="Times New Roman"/>
        <family val="1"/>
      </rPr>
      <t xml:space="preserve"> [SUM(R15a:R15...)]                                                </t>
    </r>
  </si>
  <si>
    <r>
      <t xml:space="preserve">Spolu </t>
    </r>
    <r>
      <rPr>
        <sz val="12"/>
        <rFont val="Times New Roman"/>
        <family val="1"/>
      </rPr>
      <t>[R1+R7+R9+R13+R14+R16+R17]</t>
    </r>
  </si>
  <si>
    <t>Tržby z predaja materiálu (účet 654)</t>
  </si>
  <si>
    <t>Spotreba ostatných neskladovateľných dodávok (účet 503)</t>
  </si>
  <si>
    <t>Náklady na reprezentáciu (účet 513)</t>
  </si>
  <si>
    <t>Fondy spolu</t>
  </si>
  <si>
    <t>T13_V2</t>
  </si>
  <si>
    <t>Verejná vysoká škola tu uvedie zostatok finančných prostriedkov na bežných účtoch neuvedených v riadkoch R6:R8.</t>
  </si>
  <si>
    <t>Položka</t>
  </si>
  <si>
    <t>Hlavná činnosť</t>
  </si>
  <si>
    <t>Podnikateľská činnosť</t>
  </si>
  <si>
    <t>Rezervný fond</t>
  </si>
  <si>
    <t>Fond reprodukcie</t>
  </si>
  <si>
    <t>Štipendijný fond</t>
  </si>
  <si>
    <t>Návrh na prídel do štipendijného fondu</t>
  </si>
  <si>
    <t>Zmeny stavu zásob vlastnej výroby (účtová skupina 61)</t>
  </si>
  <si>
    <t>Aktivácia (účtová skupina 62)</t>
  </si>
  <si>
    <t>Pokuty a penále (účet 641+642)</t>
  </si>
  <si>
    <t>Platby za odpísané pohľadávky  (účet 643)</t>
  </si>
  <si>
    <t>Kurzové zisky  (účet 645)</t>
  </si>
  <si>
    <t>v tom:</t>
  </si>
  <si>
    <t>E=A+D</t>
  </si>
  <si>
    <r>
      <t>Počet študentov poberajúcich sociálne štipendiá v osobomesiacoch</t>
    </r>
    <r>
      <rPr>
        <b/>
        <sz val="9"/>
        <rFont val="Times New Roman"/>
        <family val="1"/>
      </rPr>
      <t xml:space="preserve"> </t>
    </r>
    <r>
      <rPr>
        <b/>
        <vertAlign val="superscript"/>
        <sz val="14"/>
        <rFont val="Times New Roman"/>
        <family val="1"/>
      </rPr>
      <t>1)</t>
    </r>
  </si>
  <si>
    <r>
      <t xml:space="preserve">Počet študentov poberajúcich sociálne štipendiá k 31.12. </t>
    </r>
    <r>
      <rPr>
        <b/>
        <vertAlign val="superscript"/>
        <sz val="14"/>
        <rFont val="Times New Roman"/>
        <family val="1"/>
      </rPr>
      <t>2)</t>
    </r>
  </si>
  <si>
    <r>
      <t>Počet ubytovaných študentov (vrátane interných doktorandov)</t>
    </r>
    <r>
      <rPr>
        <b/>
        <vertAlign val="superscript"/>
        <sz val="14"/>
        <rFont val="Times New Roman"/>
        <family val="1"/>
      </rPr>
      <t>2)</t>
    </r>
    <r>
      <rPr>
        <b/>
        <sz val="14"/>
        <rFont val="Times New Roman"/>
        <family val="1"/>
      </rPr>
      <t xml:space="preserve"> </t>
    </r>
    <r>
      <rPr>
        <b/>
        <sz val="12"/>
        <rFont val="Times New Roman"/>
        <family val="1"/>
      </rPr>
      <t xml:space="preserve"> v osobomesiacoch</t>
    </r>
  </si>
  <si>
    <t>T6_V2</t>
  </si>
  <si>
    <t>Stav fondu k 1. 1. kalendárneho roku  v R1 sa  rovná stavu fondu k 31.12. predchádzajúceho roku v R11.</t>
  </si>
  <si>
    <t>T13_V1</t>
  </si>
  <si>
    <t>T13_R1</t>
  </si>
  <si>
    <t>T18_V1</t>
  </si>
  <si>
    <t>Tržby z predaja dlhodobého NM a HM (účet 651)</t>
  </si>
  <si>
    <t>Výnosy z precenenia cenných papierov (účet 657)</t>
  </si>
  <si>
    <r>
      <t>Spotreba energie (účet 502)</t>
    </r>
    <r>
      <rPr>
        <sz val="12"/>
        <rFont val="Times New Roman"/>
        <family val="1"/>
      </rPr>
      <t xml:space="preserve"> [SUM(R15:R20)]</t>
    </r>
  </si>
  <si>
    <r>
      <t>Predaný tovar (účet 504)</t>
    </r>
    <r>
      <rPr>
        <sz val="12"/>
        <rFont val="Times New Roman"/>
        <family val="1"/>
      </rPr>
      <t xml:space="preserve"> [SUM(R23:R26)]</t>
    </r>
  </si>
  <si>
    <r>
      <t>Cestovné (účet 512)</t>
    </r>
    <r>
      <rPr>
        <sz val="12"/>
        <rFont val="Times New Roman"/>
        <family val="1"/>
      </rPr>
      <t xml:space="preserve"> [SUM(R36:R37)]</t>
    </r>
  </si>
  <si>
    <t>- interiérové vybavenie  (713 001)</t>
  </si>
  <si>
    <t>- telekomunikačná technika  (713 003)</t>
  </si>
  <si>
    <t>-  výpočtová technika  (713 002)</t>
  </si>
  <si>
    <t xml:space="preserve"> - prevádzkové stroje, prístroje, zariadenia, technika a náradie (713 004)</t>
  </si>
  <si>
    <t xml:space="preserve">  - špeciálne stroje, prístroje, zariadenia, technika, náradie a materiál  (713 005)</t>
  </si>
  <si>
    <t>Počty ubytovaných</t>
  </si>
  <si>
    <t>Ostatné výnosy zo študentských domovov</t>
  </si>
  <si>
    <t>1) výnosy a náklady z podnikateľskej činnosti sa neuvádzajú</t>
  </si>
  <si>
    <t>Výnosy z poplatkov za ubytovanie od študentov počas výučbového obdobia (10 mesiacov)</t>
  </si>
  <si>
    <t>Lôžková kapacita študentského domova k 31. 12. kalendárneho roka (v počte miest)</t>
  </si>
  <si>
    <t>1) výnosy a náklady z podnikateľskej činnosti sa neuvádzajú, neuvádzajú sa ani výnosy a náklady súvisiace so stravovaním zamestnancov</t>
  </si>
  <si>
    <t>- tržby za stravné lístky študentov</t>
  </si>
  <si>
    <t>- ostatné tržby súvisiace so stravovaním študentov</t>
  </si>
  <si>
    <r>
      <t>Tržby jedální súvisiace so stravovaním študentov v kalendárnom roku spolu</t>
    </r>
    <r>
      <rPr>
        <sz val="12"/>
        <rFont val="Times New Roman"/>
        <family val="1"/>
      </rPr>
      <t xml:space="preserve"> [R3+R4]</t>
    </r>
  </si>
  <si>
    <t>Náklady na činnosť študentských jedální súvisiace so stravovaním študentov za kalendárny rok</t>
  </si>
  <si>
    <r>
      <t xml:space="preserve"> - náklady na jedlá študentov</t>
    </r>
    <r>
      <rPr>
        <vertAlign val="superscript"/>
        <sz val="12"/>
        <rFont val="Times New Roman"/>
        <family val="1"/>
      </rPr>
      <t>3)</t>
    </r>
  </si>
  <si>
    <r>
      <t>Dotácia na uskutočňovanie akreditovaných študijných programov</t>
    </r>
    <r>
      <rPr>
        <sz val="12"/>
        <rFont val="Times New Roman"/>
        <family val="1"/>
      </rPr>
      <t xml:space="preserve"> [R2]</t>
    </r>
  </si>
  <si>
    <r>
      <t>Dotácia na výskumnú, vývojovú alebo umeleckú činnosť</t>
    </r>
    <r>
      <rPr>
        <sz val="12"/>
        <rFont val="Times New Roman"/>
        <family val="1"/>
      </rPr>
      <t xml:space="preserve"> [R4+R5+R6+R7+R8]</t>
    </r>
  </si>
  <si>
    <r>
      <t>Dotácia na rozvoj vysokej školy</t>
    </r>
    <r>
      <rPr>
        <sz val="12"/>
        <rFont val="Times New Roman"/>
        <family val="1"/>
      </rPr>
      <t xml:space="preserve"> [R10]</t>
    </r>
  </si>
  <si>
    <r>
      <t>Dotácia na sociálnu podporu študentov</t>
    </r>
    <r>
      <rPr>
        <sz val="12"/>
        <rFont val="Times New Roman"/>
        <family val="1"/>
      </rPr>
      <t xml:space="preserve"> [R12+R13+R14]</t>
    </r>
  </si>
  <si>
    <r>
      <t>Spolu</t>
    </r>
    <r>
      <rPr>
        <sz val="12"/>
        <rFont val="Times New Roman"/>
        <family val="1"/>
      </rPr>
      <t xml:space="preserve"> [R1+R3+R9+R11]</t>
    </r>
  </si>
  <si>
    <t>T10_V3</t>
  </si>
  <si>
    <t xml:space="preserve">sociálne štipendiá </t>
  </si>
  <si>
    <t>študentské domovy</t>
  </si>
  <si>
    <t>študentské jedálne</t>
  </si>
  <si>
    <t xml:space="preserve">zdroje obstarania a technického zhodnotenia majetku </t>
  </si>
  <si>
    <t>T10_R13, R14</t>
  </si>
  <si>
    <t xml:space="preserve">Výnos z dotácie zo štátneho rozpočtu na študentské jedálne v kalendárneho roku sa odvíja zo zostatku dotácie predchádzajúceho kalendárneho roka a účelovej dotácie daného kalendárneho roka zníženej o prenos zostatku do nasledujúceho kalendárneho roka, resp. zvýšenej o nárok na poskytnutie nedoplatku. </t>
  </si>
  <si>
    <t xml:space="preserve">V riadku 2 uvedie vysoká škola celkový objem príjmov z dotácií z rozpočtu obcí a VÚC. V riadkoch R2a ... rozpíše podrobnejšie jednotlivé druhy týchto dotácií, každú na zvláštny riadok. </t>
  </si>
  <si>
    <r>
      <t xml:space="preserve">V riadku 4 uvedie vysoká škola celkový objem príjmov </t>
    </r>
    <r>
      <rPr>
        <b/>
        <sz val="12"/>
        <rFont val="Times New Roman"/>
        <family val="1"/>
      </rPr>
      <t xml:space="preserve">zo zahraničných zdrojov </t>
    </r>
    <r>
      <rPr>
        <sz val="12"/>
        <rFont val="Times New Roman"/>
        <family val="1"/>
      </rPr>
      <t>majúcich charakter dotácií. V riadkoch 4a ... rozpíše podrobnejšie jednotlivé druhy týchto príjmov. Príklady:
1. príjmy zo zahraničných grantov v rámci 7. RP
2. príjmy na riešenie výskumných projektov v rámci programu COST
3. príjmy v rámci spolupráce s inými zahraničnými univerzitami</t>
    </r>
  </si>
  <si>
    <t>nadrezortná veda a technika</t>
  </si>
  <si>
    <t>Výnosy z poplatkov za ubytovanie od študentov počas hlavných prázdnin (od interných doktorandov) a počty ubytovaných študentov</t>
  </si>
  <si>
    <r>
      <t xml:space="preserve">Výnosy zo študentských domovov v kalendárnom roku spolu </t>
    </r>
    <r>
      <rPr>
        <sz val="12"/>
        <rFont val="Times New Roman"/>
        <family val="1"/>
      </rPr>
      <t>[SUM(R4:R7)]</t>
    </r>
  </si>
  <si>
    <r>
      <t xml:space="preserve">Náklady študentských domovov  spolu </t>
    </r>
    <r>
      <rPr>
        <sz val="12"/>
        <rFont val="Times New Roman"/>
        <family val="1"/>
      </rPr>
      <t>[R10+R11]</t>
    </r>
  </si>
  <si>
    <r>
      <t xml:space="preserve">Rozdiel výnosov a nákladov na študentské domovy v kalendárnom roku  </t>
    </r>
    <r>
      <rPr>
        <sz val="12"/>
        <rFont val="Times New Roman"/>
        <family val="1"/>
      </rPr>
      <t>[R8-R9]</t>
    </r>
  </si>
  <si>
    <r>
      <t xml:space="preserve">Priemerné ročné náklady na jedného ubytovaného študenta </t>
    </r>
    <r>
      <rPr>
        <sz val="12"/>
        <rFont val="Times New Roman"/>
        <family val="1"/>
      </rPr>
      <t>[R9/R3]</t>
    </r>
  </si>
  <si>
    <t xml:space="preserve">Daň z motorových vozidiel (účet 531) </t>
  </si>
  <si>
    <t>Nákup pozemkov a nehmotných aktív</t>
  </si>
  <si>
    <t xml:space="preserve">2) V stĺpcoch B a D sa uvádza celkový (fyzický) počet študentov, ktorým bolo v príslušnom kalendárnom roku poskytnuté sociálne štipendium bez ohľadu na počet mesiacov. </t>
  </si>
  <si>
    <t>2) V stĺpcoch B a D sa uvádza celkový (fyzický) počet študentov, ktorým bolo v príslušnom roku poskytované štipendium .</t>
  </si>
  <si>
    <t xml:space="preserve">bez zmien </t>
  </si>
  <si>
    <t>Názov verejnej vysokej školy:   Trnavská univerzita so sídlom v Trnave
Názov fakulty:  –</t>
  </si>
  <si>
    <t>Názov verejnej vysokej školy:   Trnavská univerzita so sídlom v Trnave
Názov fakulty: –</t>
  </si>
  <si>
    <t>Názov verejnej vysokej školy:   Trnavská univerzita so sídlom v Trnave
Názov fakulty:   –</t>
  </si>
  <si>
    <t>Názov verejnej vysokej školy: Trnavská univerzita so sídlom v Trnave
Názov fakulty:  –</t>
  </si>
  <si>
    <t>Názov verejnej vysokej školy:  Trnavská univerzita so sídlom v Trnave
Názov fakulty:  –</t>
  </si>
  <si>
    <t>Názov verejnej vysokej školy: Trnavská univerzita so sídlom v Trnave</t>
  </si>
  <si>
    <t>Názov verejnej vysokej školy:  Trnavská univerzita so sídlom v Trnave</t>
  </si>
  <si>
    <t>Názov verejnej vysokej školy:  Trnavská univerzita so sídlom v Trnave 
Názov fakulty:  –</t>
  </si>
  <si>
    <t>Pozn.: Univerzita má výnosy na študentské domovy len na zmluvné zariadenia.</t>
  </si>
  <si>
    <t xml:space="preserve">  - Prvok 0AA 01 02</t>
  </si>
  <si>
    <r>
      <t xml:space="preserve">Podprogram 0AA 01  </t>
    </r>
    <r>
      <rPr>
        <sz val="12"/>
        <rFont val="Times New Roman"/>
        <family val="1"/>
      </rPr>
      <t>[R14=R15]</t>
    </r>
  </si>
  <si>
    <t>MK SR: Duchovné a náboženské motívy v súčasnom umení</t>
  </si>
  <si>
    <t>MK SR: Umenie na Slovensku v historických a kultúrnych súvislostiach 2010</t>
  </si>
  <si>
    <t>MZV SR:Slovak Aid - Rozvoj kapacít v ošetrovateľstve, pôrodnej asistencii a komunitnom zdravotníctve v špecifických podmienkach Južného Sudánu</t>
  </si>
  <si>
    <t>Mesto Trnava: Tyrnavia nascens (latinso-slov.text diela Štefana Čibu)</t>
  </si>
  <si>
    <t>Mesto Trnava: Trnava očami Mateja Bela</t>
  </si>
  <si>
    <t>Mesto Trnava: Medzinárodná konferencia klas.arch. K 375.výročiu založenia TU</t>
  </si>
  <si>
    <t>Mesto Trnava: Monumenta Vaticana Slovaciae. Tomus II.</t>
  </si>
  <si>
    <t>Mesto Trnava: Cyklus prednášok hosťujúcich profesorov k 375.výročiu založenia TU</t>
  </si>
  <si>
    <t>Mesto Trnava: Vivat, crescat, floretat Universitas Tyrnaviensis</t>
  </si>
  <si>
    <t>Mesto Trnava: Hodnotenie kvality vnútorného prostredia budov ZŠ v Trnave</t>
  </si>
  <si>
    <t>Mesto Trnava: Analýza vedomostí žiakov trnavských škôl a ich postoj k nemeckému jazyku a literatúre</t>
  </si>
  <si>
    <t>Mesto Trnava: Testovanie a implementácia koncepcie vyučovania cudzích jazykov na  ZŠ</t>
  </si>
  <si>
    <t>Mesto Trnava: Vydanie skladačky k výstave: Stav neprítomnosti</t>
  </si>
  <si>
    <t>Mesto Trnava: Chemický jarmok: Chémia a Trnavská univerzita - včera a dnes</t>
  </si>
  <si>
    <t>TTSK: Chemický jarmok - chémia včera a dnes</t>
  </si>
  <si>
    <t>7. Rámcový  program  - Veda a spoločnosť-2009-1 "Projekt FIBONACCI - Šírenie výskumne ladenej koncepcie prírodovedného a  matematického vzdelávania</t>
  </si>
  <si>
    <t>Erste Stiftung</t>
  </si>
  <si>
    <t>Mesto TT - Spirometria ako prevencia CHOCHP</t>
  </si>
  <si>
    <t>Mesto TT - Medzinárodná konferencia: Jazyková kompetencia ako súčasť celoživotného vzdelávania</t>
  </si>
  <si>
    <t>Mesto TT - Letná škola socioterapie a psychoterapie</t>
  </si>
  <si>
    <t>Mesto TT - Prvá pomoc a epilepsia</t>
  </si>
  <si>
    <t>Mesto TT - Obezita - zdravotný problém v tehotnosti</t>
  </si>
  <si>
    <t>Mesto TT - Molekulová detekcia protilátok proti onkogénnych vírusov u obyvateľov Trnavy a okolia</t>
  </si>
  <si>
    <t>Sokrates - Sowosec Sociálna práca a sociálne hospodárstvo</t>
  </si>
  <si>
    <t>IOWA II - Kvalita vnútorného ovzdušia a choroby dých. systémov v Rómskych osadách na Slovensku a Rumunsku</t>
  </si>
  <si>
    <t>Rapid - Risk assessment from policy to impact dimension RAPID</t>
  </si>
  <si>
    <t>IOWA - Odhad podpory zdravia na pracoviskách so zobrazovacím monitorovacím zariadením na Slovensku a Rumunsku</t>
  </si>
  <si>
    <t>Executive Agency for Health and Consumers (EAHC), Luxembourg - SRAP</t>
  </si>
  <si>
    <t xml:space="preserve">   European education institution - SEPA</t>
  </si>
  <si>
    <t xml:space="preserve">   SDU Dánsko - HIA -N -MAC</t>
  </si>
  <si>
    <t>Národná agentúra programu celoživotného vzdelávania - Leonardo 10310 0552</t>
  </si>
  <si>
    <t xml:space="preserve">330 000,38 eur na č. účtu FF: 7000241228/8180,           1 444 155,70 eur na č. účtu PdF: 7000241199/8180, 615 489,28 eur na č. účtu FZSP: 7000241201/8180, 112 023,56 eur na č. účtu TF: 7000241236/8180,                209 983,19 eur na č. účtu PF: 7000241244/8180,         1 161 947,24 na č. účtu RTU a TU: 7000065500/8180  </t>
  </si>
  <si>
    <t>bežný účet fakulty pre projekty cezhraničnej spolupráce SR-ČR 2 121,55 eur číslo 7000256497/8180,  účet univerzity (mzdový) 0,- eur číslo 7000287808/8180, účet univerzity na ŠF EÚ 0,- eur číslo 7000351603/8180, účty univerzity projektov programu 0AA0102 Správa a riadenie TU 186 404,32 eur číslo 7000369678/8180, Virtuálna univerzita     177 092,03 eur číslo 7000369686/8180 a Inovatívne vzdelávanie 59 249,24 eur číslo 7000369694/8180, účet fakulty projekt Leonardo da Vinci 57 792,40 eur číslo 7000400102/8180, účet fakulty projekt Slovak Aid Sudán 12 191,72 eur číslo 7000361422/8180</t>
  </si>
  <si>
    <t>Tabuľka č. 19: Štipendiá z vlastných zdrojov podľa § 97 zákona v rokoch 2009 a 2010    (v Eur )</t>
  </si>
  <si>
    <r>
      <t xml:space="preserve">Dotácie z kapitoly MŠ SR spolu </t>
    </r>
    <r>
      <rPr>
        <sz val="12"/>
        <rFont val="Times New Roman"/>
        <family val="1"/>
      </rPr>
      <t>[R1+R6+R9+R12+R14]</t>
    </r>
  </si>
  <si>
    <r>
      <t xml:space="preserve">Dotácie z iných kapitol spolu </t>
    </r>
    <r>
      <rPr>
        <sz val="12"/>
        <rFont val="Times New Roman"/>
        <family val="1"/>
      </rPr>
      <t>[SUM(R17a:R17...)]</t>
    </r>
  </si>
  <si>
    <r>
      <t xml:space="preserve">Dotácie </t>
    </r>
    <r>
      <rPr>
        <b/>
        <sz val="12"/>
        <color indexed="10"/>
        <rFont val="Times New Roman"/>
        <family val="1"/>
      </rPr>
      <t>z prostriedkov EÚ</t>
    </r>
    <r>
      <rPr>
        <b/>
        <sz val="12"/>
        <rFont val="Times New Roman"/>
        <family val="1"/>
      </rPr>
      <t xml:space="preserve"> spolu</t>
    </r>
    <r>
      <rPr>
        <sz val="12"/>
        <rFont val="Times New Roman"/>
        <family val="1"/>
      </rPr>
      <t xml:space="preserve"> [R16+R17]</t>
    </r>
  </si>
  <si>
    <t>Tabuľka 9</t>
  </si>
  <si>
    <t>Tabuľka 10</t>
  </si>
  <si>
    <t>Tabuľka 11</t>
  </si>
  <si>
    <t>Tabuľka 12</t>
  </si>
  <si>
    <t>Tabuľka 13</t>
  </si>
  <si>
    <t>Tabuľka 14</t>
  </si>
  <si>
    <t>Tabuľka 15</t>
  </si>
  <si>
    <t>Tabuľka 16</t>
  </si>
  <si>
    <t>Tabuľka 18</t>
  </si>
  <si>
    <t>Tabuľka 19</t>
  </si>
  <si>
    <t>Tabuľka 20</t>
  </si>
  <si>
    <t>Tabuľka 21</t>
  </si>
  <si>
    <t xml:space="preserve">pozn.1): rozdiel medzi údajom, vykazovaným v stĺpci T6_R18_SH a údajom v T5_R56_(SC+SD) uviesť v komentári  </t>
  </si>
  <si>
    <t xml:space="preserve">  - tvorba fondu z predaja alebo likvidácie majetku</t>
  </si>
  <si>
    <t>Vysvetlivky</t>
  </si>
  <si>
    <r>
      <t>Úroky (účet 644)</t>
    </r>
    <r>
      <rPr>
        <sz val="12"/>
        <rFont val="Times New Roman"/>
        <family val="1"/>
      </rPr>
      <t xml:space="preserve"> [R17+R18]</t>
    </r>
  </si>
  <si>
    <r>
      <t>Iné ostatné výnosy (účet 649)</t>
    </r>
    <r>
      <rPr>
        <sz val="12"/>
        <rFont val="Times New Roman"/>
        <family val="1"/>
      </rPr>
      <t xml:space="preserve"> [SUM(R21:R33)]</t>
    </r>
  </si>
  <si>
    <r>
      <t>Výnosy zo školného</t>
    </r>
    <r>
      <rPr>
        <sz val="12"/>
        <rFont val="Times New Roman"/>
        <family val="1"/>
      </rPr>
      <t xml:space="preserve">  [R2+R3]</t>
    </r>
  </si>
  <si>
    <t xml:space="preserve">- za prekročenie štandardnej dĺžky štúdia a súbežné štúdium (§ 92 ods. 5 a 6 zákona) (účet 649 001) </t>
  </si>
  <si>
    <t xml:space="preserve">- od cudzincov (§ 92 ods. 9 zákona)  (účet 649 002) </t>
  </si>
  <si>
    <t xml:space="preserve">- za prijímacie konanie (§ 92 ods. 10 zákona) (účet 649 003) </t>
  </si>
  <si>
    <t xml:space="preserve">- za rigorózne konanie (§ 92 ods. 11 zákona) (účet 649 004) </t>
  </si>
  <si>
    <t xml:space="preserve">- za vydanie diplomu za rigorózne konanie (§ 92 ods. 12 zákona)  (účet 649 005) </t>
  </si>
  <si>
    <t xml:space="preserve">- za vydanie dokladov o štúdiu a ich kópií (§ 92 ods. 13 zákona)  (účet 649 006) </t>
  </si>
  <si>
    <t xml:space="preserve">      - dohody o vykonaní práce - externí účitelia (účet 521 009)</t>
  </si>
  <si>
    <t xml:space="preserve">      - dohody o vykonaní práce, dohody o pracovnej činnosti
        (účet 521 010)</t>
  </si>
  <si>
    <t xml:space="preserve"> - OON [SUM(R58:R60)]</t>
  </si>
  <si>
    <t>Zákonné sociálne náklady (účet 527) [SUM(R64:R69)]</t>
  </si>
  <si>
    <r>
      <t>Ostatné náklady (účtová skupina 54)</t>
    </r>
    <r>
      <rPr>
        <sz val="12"/>
        <rFont val="Times New Roman"/>
        <family val="1"/>
      </rPr>
      <t xml:space="preserve"> [R75+ R76]</t>
    </r>
  </si>
  <si>
    <t>- Iné ostatné  náklady (účet 549) [SUM(R77:R83)]</t>
  </si>
  <si>
    <t>Odpisy, predaný majetok a opravné položky (účtová skupina 55) [SUM(R85:R91)]</t>
  </si>
  <si>
    <r>
      <t xml:space="preserve">Spolu </t>
    </r>
    <r>
      <rPr>
        <sz val="12"/>
        <rFont val="Times New Roman"/>
        <family val="1"/>
      </rPr>
      <t>[R1+R14+R21+R22+R27+R35+R38+R39+R55+SUM (R61:R63) +SUM (R70:R74)+R84+R92+R93]</t>
    </r>
  </si>
  <si>
    <t>T5_R56_SC+SD &gt;=&lt; T6_R18_SH
T5_R77_SC = T7_R1_SE
T5_R81_SC = T19_R2_SC</t>
  </si>
  <si>
    <t xml:space="preserve"> - Prvok 021 02 03  </t>
  </si>
  <si>
    <t xml:space="preserve"> - Podprogram 05T 08 </t>
  </si>
  <si>
    <t>2) ostatná tvorba fondu reprodukcie v zmysle § 16a ods. 8 zákona č. 131/2002 Z. z.o vysokých školách v znení neskorších predpisov (kreditné úroky a kurzové zisky)</t>
  </si>
  <si>
    <t>T5_V1</t>
  </si>
  <si>
    <t>T7_V1</t>
  </si>
  <si>
    <t>T9_V1</t>
  </si>
  <si>
    <t>T11_V1</t>
  </si>
  <si>
    <t>T12_V1</t>
  </si>
  <si>
    <t xml:space="preserve">- tvorba fondu z výnosov zo školného </t>
  </si>
  <si>
    <r>
      <t>Stav fondu k 31.12. kalendárneho roku</t>
    </r>
    <r>
      <rPr>
        <sz val="12"/>
        <rFont val="Times New Roman"/>
        <family val="1"/>
      </rPr>
      <t xml:space="preserve"> [R1+R2-R11]</t>
    </r>
  </si>
  <si>
    <t>Účty v Štátnej pokladnici spolu [SUM(R2:R15)]</t>
  </si>
  <si>
    <t>T3_V1</t>
  </si>
  <si>
    <t>Tržby za predaný tovar (účet 604)</t>
  </si>
  <si>
    <r>
      <t>Opravy a udržiavanie (účet 511)</t>
    </r>
    <r>
      <rPr>
        <sz val="12"/>
        <rFont val="Times New Roman"/>
        <family val="1"/>
      </rPr>
      <t xml:space="preserve"> [SUM(R28:R34)]</t>
    </r>
  </si>
  <si>
    <t xml:space="preserve">Ostatné sociálne poistenia (účet 525) </t>
  </si>
  <si>
    <t xml:space="preserve">  - Prvok 06G 05 01</t>
  </si>
  <si>
    <t xml:space="preserve">  - Prvok 06G 05 02</t>
  </si>
  <si>
    <t xml:space="preserve">  - Prvok 06G 05 03</t>
  </si>
  <si>
    <t xml:space="preserve">  - Prvok 06G 05 04</t>
  </si>
  <si>
    <t xml:space="preserve">  - Prvok 06G 06 01</t>
  </si>
  <si>
    <t>T7_SD</t>
  </si>
  <si>
    <t>C=A+B</t>
  </si>
  <si>
    <t>E=C-A</t>
  </si>
  <si>
    <t>F=D-B</t>
  </si>
  <si>
    <t>E=A+C</t>
  </si>
  <si>
    <t>F=B+D</t>
  </si>
  <si>
    <t>T2_R5</t>
  </si>
  <si>
    <t>Návrh na prídel do štipendijného fondu na základe rozhodnutia VVŠ, ktorý sa musí rovnať minimálne objemu z riadku R9.</t>
  </si>
  <si>
    <t>T13_R13</t>
  </si>
  <si>
    <t>T20_V1</t>
  </si>
  <si>
    <t>Náklady na štipendiá</t>
  </si>
  <si>
    <t>Náklady / Výnosy</t>
  </si>
  <si>
    <t>SPOL_3</t>
  </si>
  <si>
    <t>SPOL_4</t>
  </si>
  <si>
    <t>SPOL_5</t>
  </si>
  <si>
    <t>Tento riadok udáva celkový objem finančných prostriedkov na bankových účtoch v Štátnej pokladnici.</t>
  </si>
  <si>
    <t>T7_SC</t>
  </si>
  <si>
    <t xml:space="preserve">Ostatné sociálne náklady (účet 528)  </t>
  </si>
  <si>
    <t>Údaje v T13_ R2_SC (SD) - tvorba fondu reprodukcie sa musia rovnať údajom v T11_R2_SA (SB). 
Údaje v T13_R8_SE (SF) majú súvzťažnosť s údajmi v T8_R5 (sociálne štipendiá), T20_R2 (motivačné štipendiá). Tvorba fondu z dotácie v T13_R8 má byť minimálne vo výške súčtu dotácie na sociálne štipendiá (T8_R5) a motivačné štipendiá (T20_R2). 
Údaje v T13_R13_SD(SF) majú byť totožné s údajmi v T16,  účet štipendijného fondu (R10), účet fondu reprodukcie (R13).</t>
  </si>
  <si>
    <t>Súvzťažnosť tvorby štipendijného fondu z výnosov zo školného v T13_R9_SF na T4_R10_SB.</t>
  </si>
  <si>
    <t>T13_V3</t>
  </si>
  <si>
    <t>T13_V5</t>
  </si>
  <si>
    <t>T13_V4</t>
  </si>
  <si>
    <t>T13_V6</t>
  </si>
  <si>
    <t>T16_R17</t>
  </si>
  <si>
    <t>Kontrola</t>
  </si>
  <si>
    <t>Poznámky</t>
  </si>
  <si>
    <t>T1_V2</t>
  </si>
  <si>
    <t>T13_R13 = vybrané účty T16</t>
  </si>
  <si>
    <t>T16_R14</t>
  </si>
  <si>
    <t>Verejná vysoká škola tu uvedie zostatok finančných prostriedkov na účtoch, na ktoré uchádzači  počas procesu verejného obstarávania vkladajú finančnú zábezpeku.</t>
  </si>
  <si>
    <t>T16_ R15</t>
  </si>
  <si>
    <t>V tomto riadku uvedie verejná vysoká škola všetky ostatné zostatky bankových účtov v Štátnej pokladnici, ktoré neboli zaradené ani do jednej skupiny účtov.</t>
  </si>
  <si>
    <t>T16_R16</t>
  </si>
  <si>
    <t>Stav bankových účtov spolu [R1+R16+R17]</t>
  </si>
  <si>
    <t xml:space="preserve">  - poskytnuté jednorázovo</t>
  </si>
  <si>
    <r>
      <t>Zdroje na obstaranie a technické zhodnotenie majetku  z fondu reprodukcie</t>
    </r>
    <r>
      <rPr>
        <sz val="12"/>
        <rFont val="Times New Roman"/>
        <family val="1"/>
      </rPr>
      <t xml:space="preserve"> [R1+R2]</t>
    </r>
  </si>
  <si>
    <t>- nákup softvéru</t>
  </si>
  <si>
    <t>Výdavky na obstaranie a technické zhodnotenie dlhobého majetku spolu [R1+SUM(R3:R4)+SUM(R10:R14)]</t>
  </si>
  <si>
    <t>- náklady študentských domovov (bez zmluvných zariadení)- mzdy a odvody</t>
  </si>
  <si>
    <t>- náklady študentských domovov  (bez zmluvných zariadení) - ostatné</t>
  </si>
  <si>
    <r>
      <t xml:space="preserve">Rozdiel výnosov a nákladov študentských jedální súvisiacich so stravovaním študentov  </t>
    </r>
    <r>
      <rPr>
        <sz val="12"/>
        <rFont val="Times New Roman"/>
        <family val="1"/>
      </rPr>
      <t>[R1-R9]</t>
    </r>
  </si>
  <si>
    <t>- študentské jedálne</t>
  </si>
  <si>
    <t>- ostatný predaný tovar</t>
  </si>
  <si>
    <t xml:space="preserve">Odborní zamestnanci </t>
  </si>
  <si>
    <t>Prevádzkoví zamestnanci okrem zamestnancov študentských domovov a jedální</t>
  </si>
  <si>
    <t>Zamestnanci študentských domovov</t>
  </si>
  <si>
    <t>Zamestnanci študentských jedální</t>
  </si>
  <si>
    <t>- na oblasť IT</t>
  </si>
  <si>
    <t>Tabuľka č. 20 poskytuje informácie  o príjmoch a výdavkoch vysokej školy na motivačné štipendiá a o počte študentov, ktorí ich poberajú v zmysle § 96  zákona.</t>
  </si>
  <si>
    <t>Uvedie sa dotácia z Úradu vlády SR, poskytnutá na riešenie projektov v rámci Finančného mechanizmu EHP a Nórskeho finančného mechanizmu. Údaje budú kontrolované na hodnoty z výkazníctva - bežné a kapitálové výdavky evidované na zdrojoch 11E1, 11E3 a 121.</t>
  </si>
  <si>
    <t>T3_R21_SA (SC) = T4_R1_SA (SB),
T3_R22_SA (SC) = T4_R4_SA (SB)</t>
  </si>
  <si>
    <t>T2_R1</t>
  </si>
  <si>
    <t>Tabuľka 17</t>
  </si>
  <si>
    <t>peniaze na ceste (účet 261)</t>
  </si>
  <si>
    <r>
      <t xml:space="preserve">- na sociálnu podporu </t>
    </r>
    <r>
      <rPr>
        <sz val="12"/>
        <rFont val="Times New Roman"/>
        <family val="1"/>
      </rPr>
      <t>[R12+R13]</t>
    </r>
  </si>
  <si>
    <t>T13_SG(SH)</t>
  </si>
  <si>
    <t>V stĺpci G uvedie vysoká škola objem nákladov na mzdy krytých z iných zdrojov ako je štátny rozpočet.</t>
  </si>
  <si>
    <t xml:space="preserve">Výdavky na sociálne štipendiá (§ 96 zákona) za kalendárny rok </t>
  </si>
  <si>
    <t>T9_R2</t>
  </si>
  <si>
    <t>z EÚ</t>
  </si>
  <si>
    <r>
      <t xml:space="preserve">Niektoré polia tabuliek sa počítajú alebo inak odvodzujú z iných polí. Tieto polia sú označené </t>
    </r>
    <r>
      <rPr>
        <b/>
        <sz val="12"/>
        <rFont val="Times New Roman"/>
        <family val="1"/>
      </rPr>
      <t xml:space="preserve">žltou farbou </t>
    </r>
    <r>
      <rPr>
        <sz val="12"/>
        <rFont val="Times New Roman"/>
        <family val="1"/>
      </rPr>
      <t xml:space="preserve">a vysoká škola </t>
    </r>
    <r>
      <rPr>
        <b/>
        <sz val="12"/>
        <rFont val="Times New Roman"/>
        <family val="1"/>
      </rPr>
      <t>ich nevyplňuje. Polia, ktoré je potrebné vyplniť, sú označené zelenou farbou. Polia, v ktorých nemôže byť žiadny údaj, sú označené X.</t>
    </r>
  </si>
  <si>
    <t>T16_R2:R14</t>
  </si>
  <si>
    <t>T16_V2</t>
  </si>
  <si>
    <t>Finančné prostriedky</t>
  </si>
  <si>
    <r>
      <t>Dotácie z kapitol štátneho rozpočtu okrem kapitoly MŠ SR</t>
    </r>
    <r>
      <rPr>
        <sz val="12"/>
        <rFont val="Times New Roman"/>
        <family val="1"/>
      </rPr>
      <t xml:space="preserve"> [SUM(R1a:R1...)]</t>
    </r>
  </si>
  <si>
    <r>
      <t>Dotácie z rozpočtov obcí a z rozpočtov vyšších územných celkov</t>
    </r>
    <r>
      <rPr>
        <sz val="12"/>
        <rFont val="Times New Roman"/>
        <family val="1"/>
      </rPr>
      <t xml:space="preserve"> [SUM(R2a:R2...)]</t>
    </r>
  </si>
  <si>
    <t>Prostriedky zo zahraničných projektov na budúce aktivity</t>
  </si>
  <si>
    <t>Ostatné</t>
  </si>
  <si>
    <t xml:space="preserve">1) V stĺpcoch B a D sa uvádza prepočítaný počet študentov určený ako počet osobomesiacov, počas ktorých bolo poskytované sociálne štipendium </t>
  </si>
  <si>
    <r>
      <t xml:space="preserve">Počet študentov poberajúcich  štipendiá z vlastných zdrojov </t>
    </r>
    <r>
      <rPr>
        <b/>
        <vertAlign val="superscript"/>
        <sz val="12"/>
        <rFont val="Times New Roman"/>
        <family val="1"/>
      </rPr>
      <t>2</t>
    </r>
    <r>
      <rPr>
        <b/>
        <sz val="12"/>
        <rFont val="Times New Roman"/>
        <family val="1"/>
      </rPr>
      <t xml:space="preserve">) k 31.12. </t>
    </r>
  </si>
  <si>
    <t>finančné fondy</t>
  </si>
  <si>
    <t>stav bankových účtov</t>
  </si>
  <si>
    <t>štrukturálne fondy EÚ</t>
  </si>
  <si>
    <t>dotácie mimo dotačnej zmluvy a mimo dotácií zo štrukturálnych fondov EÚ</t>
  </si>
  <si>
    <t>dotácie v rámci dotačnej zmluvy</t>
  </si>
  <si>
    <t>T7_V2</t>
  </si>
  <si>
    <t>2) uvádzajte počet denných študentov I. a II. stupňa štúdia počas výučbového obdobia, najviac však 10 mesiacov  a denných študentov III. stupňa štúdia (doktorandov)  vrátane hlavných prázdnin maximálne 12 mesiacov</t>
  </si>
  <si>
    <t xml:space="preserve"> - tvorba sociálneho fondu  (účet 527 001)</t>
  </si>
  <si>
    <r>
      <t>Zdroje na obstaranie a technické zhodnotenie dlhodobého majetku spolu</t>
    </r>
    <r>
      <rPr>
        <sz val="12"/>
        <rFont val="Times New Roman"/>
        <family val="1"/>
      </rPr>
      <t xml:space="preserve"> [SUM(R9:R13)]</t>
    </r>
  </si>
  <si>
    <r>
      <t>Tvorba fondu v kalendárnom roku spolu</t>
    </r>
    <r>
      <rPr>
        <sz val="12"/>
        <rFont val="Times New Roman"/>
        <family val="1"/>
      </rPr>
      <t xml:space="preserve"> SUM(R3:R10) </t>
    </r>
  </si>
  <si>
    <r>
      <t xml:space="preserve">- tvorba fondu z výsledku hospodárenia </t>
    </r>
    <r>
      <rPr>
        <vertAlign val="superscript"/>
        <sz val="12"/>
        <rFont val="Times New Roman"/>
        <family val="1"/>
      </rPr>
      <t>1)</t>
    </r>
  </si>
  <si>
    <r>
      <t xml:space="preserve">- tvorba fondu z dotácie </t>
    </r>
    <r>
      <rPr>
        <vertAlign val="superscript"/>
        <sz val="12"/>
        <rFont val="Times New Roman"/>
        <family val="1"/>
      </rPr>
      <t>2)</t>
    </r>
  </si>
  <si>
    <r>
      <t xml:space="preserve">- ostatná tvorba </t>
    </r>
    <r>
      <rPr>
        <vertAlign val="superscript"/>
        <sz val="12"/>
        <rFont val="Times New Roman"/>
        <family val="1"/>
      </rPr>
      <t>2)</t>
    </r>
  </si>
  <si>
    <r>
      <t xml:space="preserve">Krytie fondu finančnými prostriedkami na osobitnom bankovom účte </t>
    </r>
    <r>
      <rPr>
        <b/>
        <vertAlign val="superscript"/>
        <sz val="12"/>
        <rFont val="Times New Roman"/>
        <family val="1"/>
      </rPr>
      <t xml:space="preserve">3) </t>
    </r>
    <r>
      <rPr>
        <b/>
        <sz val="12"/>
        <rFont val="Times New Roman"/>
        <family val="1"/>
      </rPr>
      <t>k 31.12.</t>
    </r>
  </si>
  <si>
    <t>1) vrátane tvorby z nerozdeleného zisku z minulých rokov</t>
  </si>
  <si>
    <t>2) len ak umožňuje zákon</t>
  </si>
  <si>
    <t>3) uvádza sa v prípade, ak si vysoká škola vytvorila osobitný bankový účet na krytie fondu - napríklad  fondu reprodukcie</t>
  </si>
  <si>
    <t>- z ubytovania študentov (účet 602 001)</t>
  </si>
  <si>
    <t>- zo stravných lístkov študentov a doktorandov (účet 602 009)</t>
  </si>
  <si>
    <t>- z ubytovania a stravovania iných fyzických osôb (účet 602 008 a 602 010)</t>
  </si>
  <si>
    <t>T1_R12 a T1_R13</t>
  </si>
  <si>
    <t>- drobný nehmotný majetok  (účet 518 014)</t>
  </si>
  <si>
    <t>- používanie plavárne (účet 518 019)</t>
  </si>
  <si>
    <t>- iné analyticky sledované výnosy (účty 602 002-007, 602 099)</t>
  </si>
  <si>
    <t>- z dotačného účtu  (účet 644 001)</t>
  </si>
  <si>
    <t>- z ostatných účtov  (účet 644 002)</t>
  </si>
  <si>
    <t>- poplatky spojené so štúdiom (účet 649 003-006)</t>
  </si>
  <si>
    <t xml:space="preserve">- školné  (účet 649 001-002)                                                     </t>
  </si>
  <si>
    <t>- ďalšie vzdelávanie  (účet 649 007)</t>
  </si>
  <si>
    <t>- kvalifikačné skúšky  (účet 649 008)</t>
  </si>
  <si>
    <t>- dary (účet 649 009)</t>
  </si>
  <si>
    <t>- výnosy z dedičstva  (účet 649 010)</t>
  </si>
  <si>
    <t>- výnosy z duševného vlastníctva (účet 649 011)</t>
  </si>
  <si>
    <t>- oprava výnosov minulých účtovných období (účet 649 013)</t>
  </si>
  <si>
    <t>- použitie prostriedkov fondov (účet 649 014)</t>
  </si>
  <si>
    <t>- použitie prostriedkov výnosov budúcich období - projekty  (účet 649 015)</t>
  </si>
  <si>
    <t>- dobropisy minulých období (účet 649 017)</t>
  </si>
  <si>
    <t>- ostatné výnosy (účty 649 012, 649 018-021, 649 099)</t>
  </si>
  <si>
    <t>- štipendijného fondu (účet 656 200)</t>
  </si>
  <si>
    <t>- knihy, časopisy a noviny  (účet 501 001)</t>
  </si>
  <si>
    <t>- chemikálie a ostatný materiál pre zabezpečenie experimentálnej výučby  (účet 501 002)</t>
  </si>
  <si>
    <t>- kancelárske potreby a materiál   (účet 501 003)</t>
  </si>
  <si>
    <t>- papier  (účet 501 004)</t>
  </si>
  <si>
    <t>- pohonné hmoty a ostatný materiál na dopravu  (účet 501 007)</t>
  </si>
  <si>
    <t>- čistiace, hygienické a dezinfekčné potreby (účet 501 008)</t>
  </si>
  <si>
    <t>- stavebný, vodoinštalačný a elektroinštalačný materiál
 (účet 501 009)</t>
  </si>
  <si>
    <t>- potraviny (účet 501 010)</t>
  </si>
  <si>
    <t>- DHM - prístroje a zariadenia laboratórií, výpočtová technika  (účet 501 011)</t>
  </si>
  <si>
    <t>- DHM - nábytok (účet 501 012)</t>
  </si>
  <si>
    <t>- iné analyticky sledované náklady (účty 501 005-006, 501 013-015, 501 077)</t>
  </si>
  <si>
    <t>- ostatný materiál (účet 501 099)</t>
  </si>
  <si>
    <t>- elektrická energia (účet 502 001)</t>
  </si>
  <si>
    <t>- tepelná energia  (účet 502 002)</t>
  </si>
  <si>
    <t>- vodné a stočné  (účet 502 003)</t>
  </si>
  <si>
    <t>- plyn  (účet 502 004)</t>
  </si>
  <si>
    <t>- palivá  (účet 502 005)</t>
  </si>
  <si>
    <t>- opravy a udržiavanie stavieb  (účet 511 001)</t>
  </si>
  <si>
    <t>- opravy a udržiavanie strojov, prístrojov, zariadení a inventára  (účet 511 002)</t>
  </si>
  <si>
    <t>- opravy a udržiavanie dopravných prostriedkov  (účet 511 003)</t>
  </si>
  <si>
    <t>- opravy a udržiavanie prostriedkov IT  (účet 511 004)</t>
  </si>
  <si>
    <r>
      <t xml:space="preserve">- za umeleckú alebo športovú činnosť </t>
    </r>
    <r>
      <rPr>
        <sz val="12"/>
        <rFont val="Times New Roman"/>
        <family val="1"/>
      </rPr>
      <t xml:space="preserve">[R9+R10]  </t>
    </r>
    <r>
      <rPr>
        <b/>
        <sz val="12"/>
        <rFont val="Times New Roman"/>
        <family val="1"/>
      </rPr>
      <t xml:space="preserve">                                                     </t>
    </r>
  </si>
  <si>
    <r>
      <t xml:space="preserve">- prospechové </t>
    </r>
    <r>
      <rPr>
        <sz val="12"/>
        <rFont val="Times New Roman"/>
        <family val="1"/>
      </rPr>
      <t xml:space="preserve">[R3+R4] </t>
    </r>
  </si>
  <si>
    <r>
      <t xml:space="preserve">-  za dosiahnutie vynikajúceho výsledku v oblasti štúdia </t>
    </r>
    <r>
      <rPr>
        <sz val="12"/>
        <rFont val="Times New Roman"/>
        <family val="1"/>
      </rPr>
      <t xml:space="preserve">[R6+R7] </t>
    </r>
  </si>
  <si>
    <t xml:space="preserve">2)  v riadku 5 sa uvedie celkový (fyzický) počet študentov, ktorým bolo vyplatené motivačné štipendium v kalendárnom roku </t>
  </si>
  <si>
    <t>- údržba a opravy meracej techniky, telovýchovných  zariadení ...(účet 511 005)</t>
  </si>
  <si>
    <t>- iné analyticky sledované náklady (účet 511 006-008)</t>
  </si>
  <si>
    <t>- ostatná údržba a opravy (účet 511 099)</t>
  </si>
  <si>
    <t>- domáce cestovné  (účet 512 001)</t>
  </si>
  <si>
    <t>- zahraničné cestovné  (účet 512 002)</t>
  </si>
  <si>
    <t>- prenájom zariadení (účet 518 002)</t>
  </si>
  <si>
    <t>- prenájom priestorov  (účet 518 001)</t>
  </si>
  <si>
    <t>- vložné na konferencie  (účet 518 004)</t>
  </si>
  <si>
    <t>- ďalšie vzdelávanie zamestnancov  (účet 518 005)</t>
  </si>
  <si>
    <t>- telefón, fax  (účet 518 006)</t>
  </si>
  <si>
    <t>- počítačové siete a prenosy údajov  (účet 518 007)</t>
  </si>
  <si>
    <t>- poštovné  (účet 518 008)</t>
  </si>
  <si>
    <t>- odvoz odpadu  (účet 518 009)</t>
  </si>
  <si>
    <t>- revízie zariadení (účet 518 010)</t>
  </si>
  <si>
    <t>- čistenie verejných priestranstiev (účet 518 011)</t>
  </si>
  <si>
    <t>- dopravné služby (účet 518 012)</t>
  </si>
  <si>
    <t xml:space="preserve">- iné analyticky sledované náklady (účty 518 003, 518 013, 518 015-018, 518 020-027, 518 040) </t>
  </si>
  <si>
    <t>- ostatné služby (účet 518 099)</t>
  </si>
  <si>
    <t xml:space="preserve"> - MZDY (účty 521 001-008, 521 012)</t>
  </si>
  <si>
    <t xml:space="preserve"> - príspevok zamestnancom na stravovanie  (účet 527 002)</t>
  </si>
  <si>
    <t xml:space="preserve"> - zákonné odstupné, odchodné  (účet 527 003)</t>
  </si>
  <si>
    <t xml:space="preserve"> - náhrada príjmu pri PN (účet 527 004)</t>
  </si>
  <si>
    <t xml:space="preserve"> - ochranné pracovné pomôcky podľa Zákonníka práce (účet 527 005) </t>
  </si>
  <si>
    <t xml:space="preserve"> - ostatné zákonné sociálne náklady (účet 527 099)</t>
  </si>
  <si>
    <t xml:space="preserve"> - štipendiá doktorandov  (účet 549 001)</t>
  </si>
  <si>
    <t xml:space="preserve"> - bankové poplatky (účet 549 002)</t>
  </si>
  <si>
    <t xml:space="preserve"> - úhrada výnosov z úrokov na dotačnom účte (účet 549 003)</t>
  </si>
  <si>
    <t xml:space="preserve"> - poistné náklady (havarijné, majetok, na študentov) (účet 549 004)</t>
  </si>
  <si>
    <t xml:space="preserve"> - štipendiá z vlastných zdrojov - prospechové (549 007)</t>
  </si>
  <si>
    <t xml:space="preserve"> - iné analyticky sledované náklady (účet 549 005-006, 549 008-012)</t>
  </si>
  <si>
    <t xml:space="preserve"> - odpisy DN a HM nadobudnuté z kapitálových dotácií zo ŠR (účet 551 001)</t>
  </si>
  <si>
    <t>T11_R2_SA (SB) = T13_R2_SC (SD),
T11_R10_SB ≥ T15_R17_SC</t>
  </si>
  <si>
    <t>T11_R11</t>
  </si>
  <si>
    <t>R11_R8</t>
  </si>
  <si>
    <t>Uvedie sa tvorba fondu reprodukcie v zmysle § 16a ods. 8 zákona č. 131/2002 Z. z.o vysokých školách v znení neskorších predpisov, t. j. z kreditných úrokov, kurzových ziskov.</t>
  </si>
  <si>
    <t xml:space="preserve"> - Podprogram 06K 11</t>
  </si>
  <si>
    <t>Tržby z predaja cenných papierov a podielov (účet 653)</t>
  </si>
  <si>
    <t>Výnosy z nájmu majetku  (účet 658)</t>
  </si>
  <si>
    <t>(uviesť zoznam všetkých dotácií z iných kapitol sumarizovaných podľa prvkov resp. podprogramov, ak sa podprogram nedelí na prvky)</t>
  </si>
  <si>
    <r>
      <t xml:space="preserve">  - poskytované mesačne </t>
    </r>
    <r>
      <rPr>
        <vertAlign val="superscript"/>
        <sz val="12"/>
        <rFont val="Times New Roman"/>
        <family val="1"/>
      </rPr>
      <t>1)</t>
    </r>
  </si>
  <si>
    <t>T13_R2_SC (SD) = T11_R2_SA (SB) 
T13_R8_SF ≥ T8_R5_SC + T20_R2_SB 
T13_R13_SD = T16_R13_SB
T13_R13_SF = T16_R10_SB</t>
  </si>
  <si>
    <t>- prenos zostatku dotácie do nasledujúceho kalendárneho roku [R6+R7-R15]</t>
  </si>
  <si>
    <t>Výnosy z dlhodobého finančného majetku (účet 652)</t>
  </si>
  <si>
    <t>Prijaté príspevky od iných organizácií (účet 662)</t>
  </si>
  <si>
    <t>Vnútroorganizačné prevody výnosov (účtová skupina 67)</t>
  </si>
  <si>
    <t>Prevádzkové dotácie (účet 691)</t>
  </si>
  <si>
    <t>T10_R5_SA (SB)</t>
  </si>
  <si>
    <t xml:space="preserve">   - Prvok 077 12 05</t>
  </si>
  <si>
    <t>- Podprogram 077 13</t>
  </si>
  <si>
    <t xml:space="preserve">   - Prvok 077 15 01</t>
  </si>
  <si>
    <t xml:space="preserve">   - Prvok 077 15 02</t>
  </si>
  <si>
    <t xml:space="preserve">   - Prvok 077 15 03</t>
  </si>
  <si>
    <t>Zamestnanci centrálnej administratívy predstavovaní zamestnancami zaradenými na rektorátoch a dekanátoch (s výnimkou prevádzkových zamestnancov zaradených v týchto útvaroch).</t>
  </si>
  <si>
    <t>Administratívni zamestnanci na pracoviskách (sekretárky).</t>
  </si>
  <si>
    <t>T6_SB</t>
  </si>
  <si>
    <t>T6_SC</t>
  </si>
  <si>
    <t>T6_SE</t>
  </si>
  <si>
    <t>T6_SF</t>
  </si>
  <si>
    <t>T6_SG</t>
  </si>
  <si>
    <t>T6_V1</t>
  </si>
  <si>
    <t>T16_V1</t>
  </si>
  <si>
    <t xml:space="preserve"> </t>
  </si>
  <si>
    <t>T4_R9</t>
  </si>
  <si>
    <t>T4_R10</t>
  </si>
  <si>
    <t xml:space="preserve">                                                                                                                                                                                                                                                                                                                                                                                                                                                                                                                                                                                                                                                                                                                                                                                                                                                                                                                                                                                                                                                                                                                                                                                                                                                                                                                                                                                                                                                                                                                                                                                                                                                                                                                                                                                                                                                                                                                                                                                                                                                                                                                                                                                                                                                                                                                                                                                                                                                                                                                                                                                                                                                                                                                                                                                                                                                                                                                                                                                                                                                                                                                                                                                                                                                                                                                                                                                                                                                                                                                                                                                                                                                                                                                                                                                                                                                                                                                                                                                                                                                                                                                                                                                                                                                                                                                                                                                                                                                                                                                                                                                          </t>
  </si>
  <si>
    <t>Údaje vychádzajú z platného analytického členenia účtov (etalónu)  na rok 2010. Ak vysoká škola používa na niektoré položky nákladov viac analytických účtov (napr.ak analyticky rozlišuje náklady, ktoré budú refundované príp.refakturované) uvedie sa v príslušnom riadku stav všetkých účtov prislúchajúcich k príslušnej vecnej položke (napr.v riadku 15 sa okrem stavu účtu 502 001 uvedie aj stav účtu 502 051) .</t>
  </si>
  <si>
    <r>
      <t xml:space="preserve">Vysoká škola uvedie výšku nákladov na úhradu štipendií doktorandov k 31. 12. 2010, </t>
    </r>
    <r>
      <rPr>
        <b/>
        <sz val="12"/>
        <rFont val="Times New Roman"/>
        <family val="1"/>
      </rPr>
      <t xml:space="preserve">ktorá zohľadňuje aj náklady na štipendiá, </t>
    </r>
    <r>
      <rPr>
        <b/>
        <sz val="12"/>
        <color indexed="10"/>
        <rFont val="Times New Roman"/>
        <family val="1"/>
      </rPr>
      <t>vyplatené v januári 2011 za december 2010.</t>
    </r>
    <r>
      <rPr>
        <sz val="12"/>
        <color indexed="10"/>
        <rFont val="Times New Roman"/>
        <family val="1"/>
      </rPr>
      <t xml:space="preserve"> </t>
    </r>
    <r>
      <rPr>
        <sz val="12"/>
        <rFont val="Times New Roman"/>
        <family val="1"/>
      </rPr>
      <t xml:space="preserve">Osobitne sa uvedú náklady, vyplatené na štipendium vo výške 9. resp. 10. triedy </t>
    </r>
    <r>
      <rPr>
        <sz val="12"/>
        <color indexed="10"/>
        <rFont val="Times New Roman"/>
        <family val="1"/>
      </rPr>
      <t>1.</t>
    </r>
    <r>
      <rPr>
        <sz val="12"/>
        <rFont val="Times New Roman"/>
        <family val="1"/>
      </rPr>
      <t xml:space="preserve"> platového stupňa a osobitne náklady prevyšujúce tarifné zložky štipendia.</t>
    </r>
  </si>
  <si>
    <t>Vysoká škola uvedie v samostatnom riadku objem príplatkov za prácu v sťaženom a zdraviu škodlivom prostredí spolu, teda bez ohľadu na to podľa akej platovej triedy je tento príplatok k štipendiu študentovi vyplácaný. Tento objem sa pripočíta do celkových nákladov na štipendiá.</t>
  </si>
  <si>
    <t>Gon, nové!</t>
  </si>
  <si>
    <r>
      <t>Uvedie sa nevyčerpaná účelová dotácia (+) resp. nedoplatok účelovej dotácie (-) na štipendiá  doktorandov za rok 2010. Nevyčerpaná účelová dotácia znamená, že vysoká škola obdržala vyššiu dotáciu ako boli jej náklady na štipendiá doktorandov,</t>
    </r>
    <r>
      <rPr>
        <sz val="12"/>
        <color indexed="10"/>
        <rFont val="Times New Roman"/>
        <family val="1"/>
      </rPr>
      <t xml:space="preserve"> vrátane výplaty štipendií v januári 2011 za december 2010 a príplatkov za prácu v sťaženom a zdraviu škodlivom prostredí </t>
    </r>
    <r>
      <rPr>
        <sz val="12"/>
        <rFont val="Times New Roman"/>
        <family val="1"/>
      </rPr>
      <t xml:space="preserve">. O objem nevyčerpanej dotácie za rok 2010 sa kráti účelová dotácia na štipendiá doktorandov v roku 2011. </t>
    </r>
  </si>
  <si>
    <t>Uvedie sa počet osobomesiacov, v ktorých bolo doktorandom poskytované štipendium. 
Napríklad: Ak doktorand poberal štipendium 12 mesiacov (celý rok), prispeje do tohto súčtu číslom 12. Nový doktorand, ktorý začal poberať štipendium od 1. septembra 2010, prispeje do tohto súčtu číslom 4. 
V stĺpci B sa uvedú údaje dotýkajúce sa interných doktorandov na miestach pridelených z MŠVVaŠ SR, teda financovaných z účelovej dotácie. 
V stĺpci D budú údaje zodpovedajúce interným doktorandom financovaným z vlastných zdrojov vysokej školy.</t>
  </si>
  <si>
    <t>V stĺpci B škola  uvedie náklady na štipendiá doktorandov, ktoré mala na doktorandov na miestach pridelených ministerstvom školstva,vedy,výskumu a športu z účelovej dotácie  podľa § 54 ods. 18 písm. a) a b) zákona č. 131/2002 Z. z. o vysokých školách v znení neskorších predpisov.</t>
  </si>
  <si>
    <t>aj v zmluvných...</t>
  </si>
  <si>
    <r>
      <rPr>
        <b/>
        <sz val="10"/>
        <rFont val="Arial"/>
        <family val="2"/>
      </rPr>
      <t>bez zmluvných....</t>
    </r>
    <r>
      <rPr>
        <b/>
        <sz val="10"/>
        <color indexed="10"/>
        <rFont val="Arial"/>
        <family val="2"/>
      </rPr>
      <t xml:space="preserve">
 + skontrolovať text, zátvorky...</t>
    </r>
  </si>
  <si>
    <t>v R12 sa uvádzajú vyplatené štipendiá za december 2010 v januári 2011; (údaje sú určené pre bližšie objasnenie čerpania doktorandských štipendií)</t>
  </si>
  <si>
    <t>T7_R11</t>
  </si>
  <si>
    <t>je tam správne tá červená časť vety?Gon</t>
  </si>
  <si>
    <t>?????nerozumiem celkom o aké náklady môže ísť.Gon</t>
  </si>
  <si>
    <t>Príplatok za prácu v sťaženom a zdraviu škodlivom pracovnom prostredí - spolu 
(v CRŠ kod 14)</t>
  </si>
  <si>
    <t>1) výška nákladov, vykazovaná k 31.12.2010 zohľadnuje aj úhradu štipendií doktorandov, ktoré verejná vysoká škola vyplatila v januári 2011 za december 2010</t>
  </si>
  <si>
    <r>
      <t xml:space="preserve">príspevok na úhradu výdavkov zahraničných študentov/lektorov </t>
    </r>
    <r>
      <rPr>
        <sz val="12"/>
        <color indexed="10"/>
        <rFont val="Times New Roman"/>
        <family val="1"/>
      </rPr>
      <t xml:space="preserve"> (napr. lektorom na prenájmy bytov,...)</t>
    </r>
  </si>
  <si>
    <t>Vnútroorganizačné prevody (účtovná skupina 57)</t>
  </si>
  <si>
    <t>doplnené</t>
  </si>
  <si>
    <t>- počet vydaných jedál študentom vo vlastných stravovacích zariadeniach 3)</t>
  </si>
  <si>
    <t>Dotácia na kapitálové výdavky z prostriedkov EÚ (štrukturálnych fondov)</t>
  </si>
  <si>
    <t>10a</t>
  </si>
  <si>
    <r>
      <t xml:space="preserve">Čerpanie kapitálovej dotácie v roku 2010
</t>
    </r>
    <r>
      <rPr>
        <b/>
        <sz val="12"/>
        <color indexed="10"/>
        <rFont val="Times New Roman"/>
        <family val="1"/>
      </rPr>
      <t>zo štátneho rozpočtu</t>
    </r>
  </si>
  <si>
    <r>
      <t xml:space="preserve">Čerpanie kapitálovej dotácie v roku 2010
</t>
    </r>
    <r>
      <rPr>
        <b/>
        <sz val="11"/>
        <color indexed="10"/>
        <rFont val="Times New Roman"/>
        <family val="1"/>
      </rPr>
      <t>z prostriedkov EÚ (štrukturálnych fondov)</t>
    </r>
  </si>
  <si>
    <t>G=A+B+C+D+E+F</t>
  </si>
  <si>
    <r>
      <t xml:space="preserve">Tabuľka č. 17: Príjmy verejnej vysokej školy </t>
    </r>
    <r>
      <rPr>
        <b/>
        <sz val="14"/>
        <color indexed="10"/>
        <rFont val="Times New Roman"/>
        <family val="1"/>
      </rPr>
      <t>z prostriedkov EÚ</t>
    </r>
    <r>
      <rPr>
        <b/>
        <sz val="14"/>
        <rFont val="Times New Roman"/>
        <family val="1"/>
      </rPr>
      <t xml:space="preserve"> a z prostriedkov na ich spolufinancovanie 
zo štátneho rozpočtu z kapitoly ministerstva školstva a z iných kapitol štátneho rozpočtu v roku 2010
</t>
    </r>
    <r>
      <rPr>
        <sz val="14"/>
        <color indexed="10"/>
        <rFont val="Times New Roman"/>
        <family val="1"/>
      </rPr>
      <t xml:space="preserve"> </t>
    </r>
    <r>
      <rPr>
        <sz val="14"/>
        <rFont val="Times New Roman"/>
        <family val="1"/>
      </rPr>
      <t>(v Eur)</t>
    </r>
  </si>
  <si>
    <r>
      <t xml:space="preserve">Tabuľka č. 2: Príjmy verejnej vysokej školy  v roku 2010 majúce charakter dotácie okrem príjmov z dotácií 
 z  kapitoly MŠVVaŠ SR a okrem prostriedkov EÚ (štrukturálnych fondov) </t>
    </r>
    <r>
      <rPr>
        <sz val="14"/>
        <rFont val="Times New Roman"/>
        <family val="1"/>
      </rPr>
      <t xml:space="preserve"> ( v Eur )</t>
    </r>
  </si>
  <si>
    <t>údaje za rok 2010 sa nevypĺňajú !</t>
  </si>
  <si>
    <t>Všeobecná poznámka č. 1</t>
  </si>
  <si>
    <t>Všeobecná poznámka č. 2</t>
  </si>
  <si>
    <r>
      <t>v prípade vykazovania veľkého objemu finančných prostriedkov v tabuľkách s riadkami "</t>
    </r>
    <r>
      <rPr>
        <sz val="12"/>
        <color indexed="30"/>
        <rFont val="Times New Roman"/>
        <family val="1"/>
      </rPr>
      <t>iné</t>
    </r>
    <r>
      <rPr>
        <sz val="12"/>
        <color indexed="10"/>
        <rFont val="Times New Roman"/>
        <family val="1"/>
      </rPr>
      <t>", "</t>
    </r>
    <r>
      <rPr>
        <sz val="12"/>
        <color indexed="30"/>
        <rFont val="Times New Roman"/>
        <family val="1"/>
      </rPr>
      <t>ostatné</t>
    </r>
    <r>
      <rPr>
        <sz val="12"/>
        <color indexed="10"/>
        <rFont val="Times New Roman"/>
        <family val="1"/>
      </rPr>
      <t xml:space="preserve">" ministerstvo </t>
    </r>
    <r>
      <rPr>
        <b/>
        <u val="single"/>
        <sz val="12"/>
        <color indexed="10"/>
        <rFont val="Times New Roman"/>
        <family val="1"/>
      </rPr>
      <t>požaduje</t>
    </r>
    <r>
      <rPr>
        <sz val="12"/>
        <color indexed="10"/>
        <rFont val="Times New Roman"/>
        <family val="1"/>
      </rPr>
      <t xml:space="preserve"> tento objem komentovať v poznámke pod tabuľkou, resp. vedľa príslušného riadku</t>
    </r>
  </si>
  <si>
    <t xml:space="preserve"> Tabuľka 5</t>
  </si>
  <si>
    <t>vložený riadok R8 - príplatok za prácu v sťaženom a zdraviu škodlivom pracovnom prostredí - spolu, t. j. bez ohľadu na to k akej tarifnej triede bol poskytnutý</t>
  </si>
  <si>
    <r>
      <t xml:space="preserve">Štipendiá z vlastných zdrojov vysokej školy (§ 97 zákona) spolu </t>
    </r>
    <r>
      <rPr>
        <sz val="12"/>
        <rFont val="Times New Roman"/>
        <family val="1"/>
      </rPr>
      <t xml:space="preserve">[R2+R5+R8+R11] </t>
    </r>
  </si>
  <si>
    <t>Zmena  stavu zásob ned. výroby</t>
  </si>
  <si>
    <r>
      <t>T13_R4_SD = T5_R</t>
    </r>
    <r>
      <rPr>
        <sz val="12"/>
        <color indexed="10"/>
        <rFont val="Times New Roman"/>
        <family val="1"/>
      </rPr>
      <t>86</t>
    </r>
    <r>
      <rPr>
        <sz val="12"/>
        <rFont val="Times New Roman"/>
        <family val="1"/>
      </rPr>
      <t>_SC+SD</t>
    </r>
  </si>
  <si>
    <r>
      <t>Tvorba fondu reprodukcie z odpisov v roku 2010 sa rovná odpisom ostatného DN a HM za rok 2010 (</t>
    </r>
    <r>
      <rPr>
        <sz val="12"/>
        <color indexed="10"/>
        <rFont val="Times New Roman"/>
        <family val="1"/>
      </rPr>
      <t xml:space="preserve">T5_R86_SC+SD) </t>
    </r>
  </si>
  <si>
    <t>2) údaj v T7_R11_SB je menší alebo rovný údaju v T14_R4_SJ, ide o nevyčerpanú dotáciu k 31. 12. 2010</t>
  </si>
  <si>
    <r>
      <t xml:space="preserve">Vyplatené štipendiá  v januári 2011 za december 2010 </t>
    </r>
    <r>
      <rPr>
        <i/>
        <sz val="12"/>
        <rFont val="Times New Roman"/>
        <family val="1"/>
      </rPr>
      <t>(v SB uveďte objem vyplatených štip.)</t>
    </r>
  </si>
  <si>
    <t>vložený R10a: Dotácia na kapitálové výdavky z prostriedkov EÚ (štrukturálnych fondov)</t>
  </si>
  <si>
    <t>vložený SB: Čerpanie kapitálovej dotácie v roku 2010 z prostriedkov EÚ (štrukturálnych fondov)</t>
  </si>
  <si>
    <r>
      <t xml:space="preserve">Zvyšok prijatej kapitálovej dotácie </t>
    </r>
    <r>
      <rPr>
        <b/>
        <sz val="12"/>
        <color indexed="10"/>
        <rFont val="Times New Roman"/>
        <family val="1"/>
      </rPr>
      <t>zo štátneho rozpočtu</t>
    </r>
    <r>
      <rPr>
        <b/>
        <sz val="12"/>
        <rFont val="Times New Roman"/>
        <family val="1"/>
      </rPr>
      <t xml:space="preserve"> používanej na kompenzáciu odpisov majetku z nej obstaraného</t>
    </r>
  </si>
  <si>
    <r>
      <t xml:space="preserve">Zvyšok prijatej kapitálovej dotácie </t>
    </r>
    <r>
      <rPr>
        <b/>
        <sz val="10"/>
        <color indexed="10"/>
        <rFont val="Times New Roman"/>
        <family val="1"/>
      </rPr>
      <t>z prostriedkov EÚ (štrukturálnych fondov)</t>
    </r>
    <r>
      <rPr>
        <b/>
        <sz val="12"/>
        <rFont val="Times New Roman"/>
        <family val="1"/>
      </rPr>
      <t xml:space="preserve"> používanej na kompenzáciu odpisov majetku z nej obstaraného</t>
    </r>
  </si>
  <si>
    <t>F = A+B+C+D+E</t>
  </si>
  <si>
    <t>K</t>
  </si>
  <si>
    <t>L=
G+H+I+J+K</t>
  </si>
  <si>
    <t xml:space="preserve">Celková hodnota účtu 384 za rok 2009 a 2010, uvedená v T21_SF je kontrolovaná na výkaz Súvaha, časť Pasíva, r.103. 
Štruktúru účtu žiadame uviesť v členení na zvyšok prijatej kapitálovej dotácie zo štátneho rozpočtu a z prostriedkov EÚ (analytický účet 384.11), nevyčerpanú bežnú dotáciu na aktivity budúcich odbobí (384.12) a prostriedky zo zahraničných projektov na budúce aktivity (384.13). 
Ak sú na tomto účte zaúčtované aj iné výnosy, žiadame ich osobitne uviesť v SD (2009), resp. SI (2010). 
Údaje za rok 2009 musia byť totožné s údajmi, ktoré VVŠ predložili k výsledkom hospodárenia VVŠ za rok 2009. </t>
  </si>
  <si>
    <t xml:space="preserve">T21_R1_SF  = výkazníctvo 2010, súvaha, časť pasíva, riadok 103, predchádzajúce účtovné obdobie
T21_R1_SK = výkazníctvo 2010, súvaha, časť pasíva, riadok 103, bežné účtovné obdobie </t>
  </si>
  <si>
    <r>
      <t>(T21_R1_SA + T11_R</t>
    </r>
    <r>
      <rPr>
        <sz val="12"/>
        <color indexed="10"/>
        <rFont val="Times New Roman"/>
        <family val="1"/>
      </rPr>
      <t>10</t>
    </r>
    <r>
      <rPr>
        <sz val="12"/>
        <rFont val="Times New Roman"/>
        <family val="1"/>
      </rPr>
      <t>_SB+T11_R</t>
    </r>
    <r>
      <rPr>
        <sz val="12"/>
        <color indexed="10"/>
        <rFont val="Times New Roman"/>
        <family val="1"/>
      </rPr>
      <t>10a</t>
    </r>
    <r>
      <rPr>
        <sz val="12"/>
        <rFont val="Times New Roman"/>
        <family val="1"/>
      </rPr>
      <t>_SB) - T5_R85_SC = T21_R1_S</t>
    </r>
    <r>
      <rPr>
        <sz val="12"/>
        <color indexed="10"/>
        <rFont val="Times New Roman"/>
        <family val="1"/>
      </rPr>
      <t>G</t>
    </r>
  </si>
  <si>
    <r>
      <t>V stĺpci S</t>
    </r>
    <r>
      <rPr>
        <sz val="12"/>
        <color indexed="10"/>
        <rFont val="Times New Roman"/>
        <family val="1"/>
      </rPr>
      <t>G</t>
    </r>
    <r>
      <rPr>
        <sz val="12"/>
        <rFont val="Times New Roman"/>
        <family val="1"/>
      </rPr>
      <t xml:space="preserve"> sa zvyšok prijatej kapitálovej dotácie, používanej na kompenzáciu odpisov za rok 2010 sa rovná súčtu zvyšku prijatej kapitálovej dotácie na kompenzáciu odpisov z roku 2009 (stĺpec SA) a výšky kapitálovej dotácie (2010) z </t>
    </r>
    <r>
      <rPr>
        <sz val="12"/>
        <color indexed="10"/>
        <rFont val="Times New Roman"/>
        <family val="1"/>
      </rPr>
      <t>T11_R10_SB+T11_</t>
    </r>
    <r>
      <rPr>
        <sz val="12"/>
        <color indexed="10"/>
        <rFont val="Times New Roman"/>
        <family val="1"/>
      </rPr>
      <t>R10a</t>
    </r>
    <r>
      <rPr>
        <sz val="12"/>
        <color indexed="10"/>
        <rFont val="Times New Roman"/>
        <family val="1"/>
      </rPr>
      <t>_SB</t>
    </r>
    <r>
      <rPr>
        <sz val="12"/>
        <rFont val="Times New Roman"/>
        <family val="1"/>
      </rPr>
      <t xml:space="preserve">, zníženému o odpisy, vykazované v T5_R85_SC. </t>
    </r>
  </si>
  <si>
    <r>
      <t xml:space="preserve">Tabuľka č. 21 poskytuje informácie o štruktúre účtu 384 - výnosy budúcich období. Bilancia je realizovaná v členení na zvyšok prijatej kapitálovej dotácie </t>
    </r>
    <r>
      <rPr>
        <sz val="12"/>
        <color indexed="10"/>
        <rFont val="Times New Roman"/>
        <family val="1"/>
      </rPr>
      <t xml:space="preserve">zo štátneho rozpočtu a z prostriedkov EÚ </t>
    </r>
    <r>
      <rPr>
        <sz val="12"/>
        <rFont val="Times New Roman"/>
        <family val="1"/>
      </rPr>
      <t>používanej na kompenzáciu odpisov majetku z nej obstaraného, nevyčerpanú bežnú dotáciu na aktivity budúcich období a na finančné prostriedky zo zahraničných projektov na budúce aktivity.</t>
    </r>
  </si>
  <si>
    <t>T11_R10a</t>
  </si>
  <si>
    <t>Uvedie sa objem prijatej kapitálovej dotácie zo štátneho rozpočtu v roku 2010</t>
  </si>
  <si>
    <t>Uvedie sa objem prijatej kapitálovej dotácie z prostriedkov EÚ v roku 2010</t>
  </si>
  <si>
    <t>T14</t>
  </si>
  <si>
    <t>Tabuľka sa za rok 2010 nevypĺňa, súvzťažnosti s inými tabuľkami sa nebudú kontrolovať !</t>
  </si>
  <si>
    <t>T15</t>
  </si>
  <si>
    <t>15c</t>
  </si>
  <si>
    <t>15d</t>
  </si>
  <si>
    <t>Inštitút kresťanskej kultúry</t>
  </si>
  <si>
    <t>Centrum spiritualiy</t>
  </si>
  <si>
    <t>Zabezpečenie prevádzky v špec.pracovisku v Nairobi</t>
  </si>
  <si>
    <t>Ústav biblických štúdii</t>
  </si>
  <si>
    <t xml:space="preserve">Údaje v T17 sú kontrolované na hodnoty z výkazníctva, finančné prostriedky z EÚ (vrátane spolufinancovania zo štátneho rozpočtu), zabezpečované prostredníctvom MŠVVaŠ SR v roku 2010. Vo výkazníctve k 31. 12. 2010 sú tieto prostriedky evidované na zdrojoch 115, 116 ...
Neuvádza sa tu nevyčerpaná dotácia EÚ z roku 2009, ktorá  bola verejnej vysokej škole poskytnutá v 2010. Vo výkazníctve sú tieto prostriedky evidované na zdrojoch 135, 136... </t>
  </si>
  <si>
    <t>upravený</t>
  </si>
  <si>
    <r>
      <t xml:space="preserve">  - náklady na štipendiá vo výške 9. platovej triedy a</t>
    </r>
    <r>
      <rPr>
        <sz val="12"/>
        <color indexed="10"/>
        <rFont val="Times New Roman"/>
        <family val="1"/>
      </rPr>
      <t xml:space="preserve"> 1. </t>
    </r>
    <r>
      <rPr>
        <sz val="12"/>
        <rFont val="Times New Roman"/>
        <family val="1"/>
      </rPr>
      <t>platového stupňa        (v CRŠ kod 10)</t>
    </r>
  </si>
  <si>
    <r>
      <t xml:space="preserve">  - náklady na štipendiá vo výške 10. platovej triedy a</t>
    </r>
    <r>
      <rPr>
        <sz val="12"/>
        <color indexed="10"/>
        <rFont val="Times New Roman"/>
        <family val="1"/>
      </rPr>
      <t xml:space="preserve"> 1. </t>
    </r>
    <r>
      <rPr>
        <sz val="12"/>
        <rFont val="Times New Roman"/>
        <family val="1"/>
      </rPr>
      <t>platového stupňa      (v CRŠ kod 11)</t>
    </r>
  </si>
  <si>
    <t xml:space="preserve">  - náklady na časť štipendia prevyšujúce 10. platovú triedu a 1. platový stupeň (v CRŠ kod 15)</t>
  </si>
  <si>
    <t xml:space="preserve">  - náklady na časť štipendia prevyšujúce 9. platovú triedu a 1. platový stupeň (v CRŠ kod 15) </t>
  </si>
  <si>
    <t>doplnený riadok,</t>
  </si>
  <si>
    <r>
      <t xml:space="preserve">Čerpanie z iných zdrojov
</t>
    </r>
    <r>
      <rPr>
        <sz val="12"/>
        <color indexed="10"/>
        <rFont val="Times New Roman"/>
        <family val="1"/>
      </rPr>
      <t>(FM EHP, NFM)</t>
    </r>
  </si>
  <si>
    <r>
      <t>Tabuľka č. 18: Príjmy z dotácií verejnej vysokej škole zo štátneho rozpočtu z kapitoly ministerstva školstva poskytnuté mimo dotačnej zmluvy a mimo dotácií z prostriedkov EÚ (zo štrukturálnych fondov) 
v roku 2010</t>
    </r>
    <r>
      <rPr>
        <sz val="14"/>
        <color indexed="10"/>
        <rFont val="Times New Roman"/>
        <family val="1"/>
      </rPr>
      <t xml:space="preserve">  </t>
    </r>
    <r>
      <rPr>
        <sz val="14"/>
        <rFont val="Times New Roman"/>
        <family val="1"/>
      </rPr>
      <t>(v Eur)</t>
    </r>
  </si>
  <si>
    <r>
      <t xml:space="preserve">Zúčtovanie kapitálových dotácií poskytnutých verejnej vysokej škole z kapitoly MŠVVaŠ SR </t>
    </r>
    <r>
      <rPr>
        <sz val="12"/>
        <color indexed="10"/>
        <rFont val="Times New Roman"/>
        <family val="1"/>
      </rPr>
      <t>v roku 2010 sa nevyplňujú</t>
    </r>
  </si>
  <si>
    <r>
      <rPr>
        <sz val="12"/>
        <rFont val="Times New Roman"/>
        <family val="1"/>
      </rPr>
      <t>Zúčtovanie bežných dotácií poskytnutých verejnej vysokej škole z kapitoly MŠVVaŠ SR</t>
    </r>
    <r>
      <rPr>
        <sz val="12"/>
        <color indexed="10"/>
        <rFont val="Times New Roman"/>
        <family val="1"/>
      </rPr>
      <t xml:space="preserve"> v roku 2010 sa nevyplňujú</t>
    </r>
  </si>
  <si>
    <t>Za rok 2010 sa nevypĺňa !</t>
  </si>
  <si>
    <t>výnosy verejnej vysokej školy v oblasti sociálnej podpory študentov</t>
  </si>
  <si>
    <t>náklady verejnej vysokej školy  v oblasti sociálnej podpory študentov</t>
  </si>
  <si>
    <t xml:space="preserve">súvaha - Strana aktív 
1. a 2. časť </t>
  </si>
  <si>
    <t xml:space="preserve">  </t>
  </si>
  <si>
    <r>
      <t xml:space="preserve">- tvorba fondu z hospodárskeho výsledku (účet 413  111)  </t>
    </r>
    <r>
      <rPr>
        <vertAlign val="superscript"/>
        <sz val="12"/>
        <rFont val="Times New Roman"/>
        <family val="1"/>
      </rPr>
      <t xml:space="preserve">1) </t>
    </r>
  </si>
  <si>
    <t>- tvorba fondu prevodom z rezervného fondu (účet  413 114)</t>
  </si>
  <si>
    <t>- tvorba fondu z darov a z dedičstva (účet 413 112)</t>
  </si>
  <si>
    <t>- tvorba fondu z odpisov (účet 413 116)</t>
  </si>
  <si>
    <t>- tvorba fondu z výnosov z predaja majetku (účet 413 117)</t>
  </si>
  <si>
    <r>
      <t xml:space="preserve">- ostatná tvorba (účet 413 113) </t>
    </r>
    <r>
      <rPr>
        <vertAlign val="superscript"/>
        <sz val="12"/>
        <rFont val="Times New Roman"/>
        <family val="1"/>
      </rPr>
      <t xml:space="preserve">2) </t>
    </r>
  </si>
  <si>
    <t>92a</t>
  </si>
  <si>
    <t>1b</t>
  </si>
  <si>
    <t>2b</t>
  </si>
  <si>
    <t>3b</t>
  </si>
  <si>
    <t>4b</t>
  </si>
  <si>
    <t>15b</t>
  </si>
  <si>
    <t xml:space="preserve">Názov verejnej vysokej školy:  
Názov fakulty:  </t>
  </si>
  <si>
    <t xml:space="preserve">Názov verejnej vysokej školy: </t>
  </si>
  <si>
    <t xml:space="preserve">    - bežný účet na riešenie úloh vedy a
      výskumu  zo SR, resp.zahraničia </t>
  </si>
  <si>
    <t>T10_R10</t>
  </si>
  <si>
    <r>
      <t xml:space="preserve">Vo všetkých predpísaných tabuľkách výročnej správy sa dodržiavajú nasledujúce </t>
    </r>
    <r>
      <rPr>
        <b/>
        <sz val="12"/>
        <rFont val="Times New Roman"/>
        <family val="1"/>
      </rPr>
      <t>konvencie:</t>
    </r>
    <r>
      <rPr>
        <sz val="12"/>
        <rFont val="Times New Roman"/>
        <family val="1"/>
      </rPr>
      <t xml:space="preserve">
</t>
    </r>
    <r>
      <rPr>
        <b/>
        <i/>
        <sz val="12"/>
        <rFont val="Times New Roman"/>
        <family val="1"/>
      </rPr>
      <t>a)</t>
    </r>
    <r>
      <rPr>
        <sz val="12"/>
        <rFont val="Times New Roman"/>
        <family val="1"/>
      </rPr>
      <t xml:space="preserve"> Všetky riadky tabuliek, ktoré obsahujú údaje, sú číslované. Ak sa údaj v riadku vypočíta z údajov v iných riadkoch, je v riadku s vypočítaným údajom uvedený príslušný vzorec.
</t>
    </r>
    <r>
      <rPr>
        <b/>
        <i/>
        <sz val="12"/>
        <rFont val="Times New Roman"/>
        <family val="1"/>
      </rPr>
      <t>b)</t>
    </r>
    <r>
      <rPr>
        <sz val="12"/>
        <rFont val="Times New Roman"/>
        <family val="1"/>
      </rPr>
      <t xml:space="preserve"> Riadky tabuľky s hlavnými údajmi za sledovanú oblasť sú vyznačené tučným písmom. Ak v riadkoch nasledujúcich za takýmto riadkom je uvedený </t>
    </r>
    <r>
      <rPr>
        <b/>
        <u val="single"/>
        <sz val="12"/>
        <rFont val="Times New Roman"/>
        <family val="1"/>
      </rPr>
      <t xml:space="preserve">podrobnejší </t>
    </r>
    <r>
      <rPr>
        <sz val="12"/>
        <rFont val="Times New Roman"/>
        <family val="1"/>
      </rPr>
      <t xml:space="preserve">rozpis údaja, ktorý riadok obsahuje, je v riadku s hlavným údajom informácia, z ktorých riadkov sa daný hlavný údaj vypočíta. Riadky s rozpisom hlavného údaja začínajú znakom „-“ a sú vytlačené normálnym písmom (pozri napríklad riadky R2 až R5 v tabuľke č. 3). 
</t>
    </r>
    <r>
      <rPr>
        <b/>
        <i/>
        <sz val="12"/>
        <rFont val="Times New Roman"/>
        <family val="1"/>
      </rPr>
      <t>c)</t>
    </r>
    <r>
      <rPr>
        <sz val="12"/>
        <rFont val="Times New Roman"/>
        <family val="1"/>
      </rPr>
      <t> Ak je potrebné za riadkom s údajom uviesť, že tento údaj obsahuje v sebe nejaký čiastkový údaj (napríklad koľko z uvedeného objemu išlo na výskum a vývoj), uvedie sa v riadku za údajom „z toho“ a na ďalší riadok sa uvedie uvedený čiastkový údaj. Riadok s čiastkovým údajom začína znakom „-“ (pozri napríklad</t>
    </r>
    <r>
      <rPr>
        <sz val="12"/>
        <color indexed="10"/>
        <rFont val="Times New Roman"/>
        <family val="1"/>
      </rPr>
      <t xml:space="preserve"> </t>
    </r>
    <r>
      <rPr>
        <sz val="12"/>
        <rFont val="Times New Roman"/>
        <family val="1"/>
      </rPr>
      <t xml:space="preserve">riadok R51 z tabuľky č. 3 alebo riadok R60 z tabuľky č. 5)
</t>
    </r>
    <r>
      <rPr>
        <b/>
        <i/>
        <sz val="12"/>
        <rFont val="Times New Roman"/>
        <family val="1"/>
      </rPr>
      <t>d)</t>
    </r>
    <r>
      <rPr>
        <sz val="12"/>
        <rFont val="Times New Roman"/>
        <family val="1"/>
      </rPr>
      <t xml:space="preserve"> Výraz „SUM(R1:R5)“ znamená „súčet riadkov R1 až R5“.
</t>
    </r>
    <r>
      <rPr>
        <b/>
        <i/>
        <sz val="12"/>
        <rFont val="Times New Roman"/>
        <family val="1"/>
      </rPr>
      <t xml:space="preserve">e) </t>
    </r>
    <r>
      <rPr>
        <sz val="12"/>
        <rFont val="Times New Roman"/>
        <family val="1"/>
      </rPr>
      <t xml:space="preserve"> Ak tabuľka obsahuje časť, o ktorej nie je dopredu známe, koľko bude mať riadkov, vkladané riadky sa označia číslom predchádzajúceho riadku a postupne písmenami a, b, c, ... (pozri napríklad riadky R15 a R15a v tabuľke č. 6). Pri vkladaní nového riadku je potrebné postupovať nasledovne: nastaviť kurzor na voľný riadok za riadok končiaci sa</t>
    </r>
    <r>
      <rPr>
        <sz val="12"/>
        <color indexed="10"/>
        <rFont val="Times New Roman"/>
        <family val="1"/>
      </rPr>
      <t xml:space="preserve"> písmenom</t>
    </r>
    <r>
      <rPr>
        <sz val="12"/>
        <rFont val="Times New Roman"/>
        <family val="1"/>
      </rPr>
      <t xml:space="preserve">, napr. 2a, cez hlavné menu vložiť riadok, resp. viac riadkov.  Údaje doplnené do takto vloženého riadku  sa automaticky prenesú do sumárneho riadku (riadok 2). Vložené riadky označte nasledujúcimi písmenami abecedy napr. 2b, 2c.  
</t>
    </r>
    <r>
      <rPr>
        <b/>
        <i/>
        <sz val="12"/>
        <rFont val="Times New Roman"/>
        <family val="1"/>
      </rPr>
      <t>f)</t>
    </r>
    <r>
      <rPr>
        <sz val="12"/>
        <rFont val="Times New Roman"/>
        <family val="1"/>
      </rPr>
      <t>  V poliach tabuliek, ktoré sa nevypĺňajú, je uvedený znak „X“</t>
    </r>
  </si>
  <si>
    <t>bez zmien</t>
  </si>
  <si>
    <t>Ostatní  interní doktorandi</t>
  </si>
  <si>
    <t>A=B+C</t>
  </si>
  <si>
    <t xml:space="preserve">  - náklady na štipendiá interných doktorandov pred dizertačnou skúškou 
(v zmysle § 54 ods. 18 písm. a) zákona spolu (SUM(R3:R4))</t>
  </si>
  <si>
    <t>Priemerný mesačný náklad na doktoranda</t>
  </si>
  <si>
    <t xml:space="preserve">  - Prvok 0AE 02 01</t>
  </si>
  <si>
    <t xml:space="preserve">  - Prvok 0AE 02 03</t>
  </si>
  <si>
    <t xml:space="preserve">  - Prvok 0AE 03 01</t>
  </si>
  <si>
    <r>
      <t xml:space="preserve">Podprogram 06G 06 </t>
    </r>
    <r>
      <rPr>
        <sz val="12"/>
        <rFont val="Times New Roman"/>
        <family val="1"/>
      </rPr>
      <t>[R7+R8]</t>
    </r>
  </si>
  <si>
    <r>
      <t xml:space="preserve">Podprogram 0AE 02 </t>
    </r>
    <r>
      <rPr>
        <sz val="12"/>
        <rFont val="Times New Roman"/>
        <family val="1"/>
      </rPr>
      <t>[R10:R11]</t>
    </r>
  </si>
  <si>
    <r>
      <t xml:space="preserve">Podprogram 0AE 03 </t>
    </r>
    <r>
      <rPr>
        <sz val="12"/>
        <rFont val="Times New Roman"/>
        <family val="1"/>
      </rPr>
      <t>[R12=R13]</t>
    </r>
  </si>
  <si>
    <r>
      <t xml:space="preserve">Stavy na devízových účtoch uvádzať </t>
    </r>
    <r>
      <rPr>
        <sz val="12"/>
        <color indexed="10"/>
        <rFont val="Times New Roman"/>
        <family val="1"/>
      </rPr>
      <t>v eurách.</t>
    </r>
  </si>
  <si>
    <t xml:space="preserve"> - Podprogram 06K 12            </t>
  </si>
  <si>
    <r>
      <t xml:space="preserve">zabezpečenie mobilít v súlade s medzinárodnými zmluvami </t>
    </r>
    <r>
      <rPr>
        <i/>
        <vertAlign val="superscript"/>
        <sz val="12"/>
        <rFont val="Times New Roman"/>
        <family val="1"/>
      </rPr>
      <t>1)</t>
    </r>
  </si>
  <si>
    <r>
      <t xml:space="preserve">Tabuľka č. 9 poskytuje informácie o výnosoch a nákladoch študentských domovov </t>
    </r>
    <r>
      <rPr>
        <b/>
        <sz val="12"/>
        <rFont val="Times New Roman"/>
        <family val="1"/>
      </rPr>
      <t xml:space="preserve">bez zmluvných zariadení </t>
    </r>
    <r>
      <rPr>
        <sz val="12"/>
        <rFont val="Times New Roman"/>
        <family val="1"/>
      </rPr>
      <t xml:space="preserve">(bez výnosov a nákladov v rámci podnikateľskej činnosti, teda uvádzajú sa len výnosy a náklady súvisiace s ubytovaním študentov, informácie o lôžkovej kapacite študentských domovov a o počte ubytovaných študentov (vrátane doktorandov) a o priemerných nákladoch na študenta. </t>
    </r>
  </si>
  <si>
    <t>T9_R1_SC_SD</t>
  </si>
  <si>
    <t xml:space="preserve"> - Podprogram 06K 16           </t>
  </si>
  <si>
    <t xml:space="preserve">-  Podprogram 06K 0A </t>
  </si>
  <si>
    <t>8a</t>
  </si>
  <si>
    <r>
      <t xml:space="preserve">Program 06K </t>
    </r>
    <r>
      <rPr>
        <sz val="12"/>
        <rFont val="Times New Roman"/>
        <family val="1"/>
      </rPr>
      <t>[SUM(R2+R3+R4+R5)]</t>
    </r>
  </si>
  <si>
    <t>Ostatné dotácie [SUM(R8a..R8x)]</t>
  </si>
  <si>
    <t xml:space="preserve">V stĺpci C sa uvedú náklady na štipendiá doktorandov, ktoré mala vysoká škola na doktorandov na miestach pridelených ministerstvom školstva, ale ktoré nie je oprávnená pokryť z príslušnej účelovej dotácie na štipendiá. </t>
  </si>
  <si>
    <t>Účet</t>
  </si>
  <si>
    <t>Polož. výkaz. NUJ</t>
  </si>
  <si>
    <t>Čislo riadku</t>
  </si>
  <si>
    <t>A. NEOBEŽNÝ MAJETOK SPOLU r.002+r.009+r.021</t>
  </si>
  <si>
    <t>001</t>
  </si>
  <si>
    <t>1. Dlhodobý nehmotný majetok r.003 až r.008</t>
  </si>
  <si>
    <t>002</t>
  </si>
  <si>
    <t>Nehmotné výsledky z vývojovej a obdob.činnosti 012-(072+091A</t>
  </si>
  <si>
    <t>003</t>
  </si>
  <si>
    <t>Softvér 013-(073+091AÚ)</t>
  </si>
  <si>
    <t>004</t>
  </si>
  <si>
    <t>005</t>
  </si>
  <si>
    <t>Ostatný.dlhodob.nehmot.majetok(018+019)-(078+079+091AÚ)</t>
  </si>
  <si>
    <t>006</t>
  </si>
  <si>
    <t>Obstaranie dlhodobého nehmotného majetku (041-093)</t>
  </si>
  <si>
    <t>007</t>
  </si>
  <si>
    <t>Poskytnut.preddavky na dlhodob.nehmot.majetok (051-095AÚ)</t>
  </si>
  <si>
    <t>008</t>
  </si>
  <si>
    <t>2. Dlhodobý hmotný majetok (r. 010 až r. 020)</t>
  </si>
  <si>
    <t>009</t>
  </si>
  <si>
    <t>Pozemky (031)</t>
  </si>
  <si>
    <t>010</t>
  </si>
  <si>
    <t>Umelecké diela a zbierky (032)</t>
  </si>
  <si>
    <t>011</t>
  </si>
  <si>
    <t>Stavby 021-(081-092AÚ)</t>
  </si>
  <si>
    <t>012</t>
  </si>
  <si>
    <t>Samostatné hnuteľné veci a súbory hnuteľných vecí (022 - (08</t>
  </si>
  <si>
    <t>013</t>
  </si>
  <si>
    <t>Dopravné prostriedky (023 - (083+092AÚ))</t>
  </si>
  <si>
    <t>014</t>
  </si>
  <si>
    <t>Pestovateľské celky trvalých porastov (025 - (085 + 092AÚ))</t>
  </si>
  <si>
    <t>015</t>
  </si>
  <si>
    <t>Základné stádo a ťažné zvieratá (026 - (086 + 092AÚ))</t>
  </si>
  <si>
    <t>016</t>
  </si>
  <si>
    <t>Drobný dlhodobý hmotný majetok (028 - (088 + 092AÚ))</t>
  </si>
  <si>
    <t>017</t>
  </si>
  <si>
    <t>Ostatný dlhodobý hmotný majetok (029 - (089 +092AÚ))</t>
  </si>
  <si>
    <t>018</t>
  </si>
  <si>
    <t>Obstaranie dlhodobého hmotného majetku (042 - 094)</t>
  </si>
  <si>
    <t>019</t>
  </si>
  <si>
    <t>Poskytnuté preddavky na dlhodob.hmot.majetok (052-095AÚ)</t>
  </si>
  <si>
    <t>020</t>
  </si>
  <si>
    <t>3. Dlhodobý finančný majetok r.022 až r.028</t>
  </si>
  <si>
    <t>021</t>
  </si>
  <si>
    <t>Podiel.cen.papier.a podiely v obchod.spol.v ovládan.osobe (0</t>
  </si>
  <si>
    <t>022</t>
  </si>
  <si>
    <t>Podiel.cen.papiere a podiely v obchod.spol.s podstat.vplyvom</t>
  </si>
  <si>
    <t>023</t>
  </si>
  <si>
    <t>Dlhové cenné papiere držané do splatnosti (065 - 096 AÚ)</t>
  </si>
  <si>
    <t>024</t>
  </si>
  <si>
    <t>Pôžičky podnikom v skup.a ostat.pôžičky (066+067)-096AÚ</t>
  </si>
  <si>
    <t>025</t>
  </si>
  <si>
    <t>Ostatný dlhodobý finančný majetok (069-096AÚ)</t>
  </si>
  <si>
    <t>026</t>
  </si>
  <si>
    <t>Obstaranie dlhodobého finančného majetku (043 - 096AÚ)</t>
  </si>
  <si>
    <t>027</t>
  </si>
  <si>
    <t>Poskytnuté preddavky na dlhodobý finančný majetok (053 - 096</t>
  </si>
  <si>
    <t>028</t>
  </si>
  <si>
    <t>B. OBEŽNÝ MAJETOK SPOLU r.030+r.037+r.042+r.051</t>
  </si>
  <si>
    <t>029</t>
  </si>
  <si>
    <t>1. Zásoby r.031 až r.036</t>
  </si>
  <si>
    <t>030</t>
  </si>
  <si>
    <t>Materiál (112+119) -191</t>
  </si>
  <si>
    <t>031</t>
  </si>
  <si>
    <t>Nedokonč.výroba a polotovary vlast.výroby (121+122)-(192+193</t>
  </si>
  <si>
    <t>032</t>
  </si>
  <si>
    <t>Výrobky (123-194)</t>
  </si>
  <si>
    <t>033</t>
  </si>
  <si>
    <t>Zvieratá (124-195)</t>
  </si>
  <si>
    <t>034</t>
  </si>
  <si>
    <t>Tovar (132+139)-196</t>
  </si>
  <si>
    <t>035</t>
  </si>
  <si>
    <t>Poskytnuté prevádzkové preddavky na zásoby (314AÚ-391AÚ)</t>
  </si>
  <si>
    <t>036</t>
  </si>
  <si>
    <t>2. Dlhodobé pohľadávky (r.038 až 041)</t>
  </si>
  <si>
    <t>037</t>
  </si>
  <si>
    <t>Pohľadávky z obchod.styku (311AÚ až 314AÚ) - 391AÚ</t>
  </si>
  <si>
    <t>038</t>
  </si>
  <si>
    <t>Ostatné pohľadávky (315AÚ - 391AÚ)</t>
  </si>
  <si>
    <t>039</t>
  </si>
  <si>
    <t>Pohľadávky voči účastníkom združení (358AÚ - 391AÚ)</t>
  </si>
  <si>
    <t>040</t>
  </si>
  <si>
    <t>Iné pohľadávky (335AÚ+373AÚ+375AÚ+378AÚ) -391AÚ</t>
  </si>
  <si>
    <t>041</t>
  </si>
  <si>
    <t>3. Krátkodobé pohľadávky r.043 až r.050</t>
  </si>
  <si>
    <t>042</t>
  </si>
  <si>
    <t>Pohľadávky z obchodného styku (311AÚ až 314AÚ) - 391AÚ</t>
  </si>
  <si>
    <t>043</t>
  </si>
  <si>
    <t>044</t>
  </si>
  <si>
    <t>Zúčtovanie zo Sociálnou poisť. a zdravot.poisťovňami (336)</t>
  </si>
  <si>
    <t>045</t>
  </si>
  <si>
    <t>Daňové pohľadávky (341 až 345)</t>
  </si>
  <si>
    <t>046</t>
  </si>
  <si>
    <t>Pohľ.z dôvodu fin.vzťahov k ŠR a rozpočtom úz.správ (346+348</t>
  </si>
  <si>
    <t>047</t>
  </si>
  <si>
    <t>číslo dotačného účtu univerzity 7000241041/8180</t>
  </si>
  <si>
    <t>číslo účtu ŠJ  7000270299/8180</t>
  </si>
  <si>
    <t>číslo účtu univerzity  7000065543/8180</t>
  </si>
  <si>
    <t>číslo účtu univerzity  7000065519/8180</t>
  </si>
  <si>
    <t xml:space="preserve"> 0,- eur na účte univerzity vo VÚB č. 1802478158/0200 a na čísle účtu TF 1802170057/0200</t>
  </si>
  <si>
    <t>z toho zostatok  z roku 2007: 46 902,84 eur, z roku 2008: 10 735,10 eur, z roku 2009: 157 176,48 eur a z roku 2010: 1 418 681,67 eur na účte univerzity číslo: 7000133024/8180</t>
  </si>
  <si>
    <t>––</t>
  </si>
  <si>
    <t>Program Sokrates, číslo účtu univerzity 7000065551/8180</t>
  </si>
  <si>
    <t>048</t>
  </si>
  <si>
    <t>Spojovací účet pri združení (396-391AÚ)</t>
  </si>
  <si>
    <t>049</t>
  </si>
  <si>
    <t>050</t>
  </si>
  <si>
    <t>4. Finančné účty r.052 až 056</t>
  </si>
  <si>
    <t>051</t>
  </si>
  <si>
    <t>Pokladnica (211+213)</t>
  </si>
  <si>
    <t>052</t>
  </si>
  <si>
    <t>Bankové účty (221AÚ+261)</t>
  </si>
  <si>
    <t>053</t>
  </si>
  <si>
    <t>Bankové účty s dobou viazanosti dlhšou ako jeden rok (221AÚ)</t>
  </si>
  <si>
    <t>054</t>
  </si>
  <si>
    <t>Krátkodobý finančný majetok (251+253+255+256+257)-291AÚ</t>
  </si>
  <si>
    <t>055</t>
  </si>
  <si>
    <t>Obstaranie krátkodobého finančného majetku (259 -291AÚ)</t>
  </si>
  <si>
    <t>056</t>
  </si>
  <si>
    <t>C. ČASOVÉ ROZLÍŠENIE SPOLU r.058 a r.059</t>
  </si>
  <si>
    <t>057</t>
  </si>
  <si>
    <t>1. Náklady budúcich období (381)</t>
  </si>
  <si>
    <t>058</t>
  </si>
  <si>
    <t>Príjmy budúcich období (385)</t>
  </si>
  <si>
    <t>059</t>
  </si>
  <si>
    <t>MAJETOK SPOLU r.001 + r.029 + r.057</t>
  </si>
  <si>
    <t>060</t>
  </si>
  <si>
    <t>Celkový výsledok</t>
  </si>
  <si>
    <t>Brutto</t>
  </si>
  <si>
    <t>Korekcia</t>
  </si>
  <si>
    <t>Netto</t>
  </si>
  <si>
    <t>Predch. účt. obdobie</t>
  </si>
  <si>
    <t>Strana aktív</t>
  </si>
  <si>
    <t>Tabuľka č. 24: Súvaha - Strana aktív</t>
  </si>
  <si>
    <t xml:space="preserve">   Oceniteľné práva 014-(074+091AÚ)</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</si>
  <si>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</si>
  <si>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</si>
  <si>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</si>
  <si>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</si>
  <si>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</si>
  <si>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</si>
  <si>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</si>
  <si>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</si>
  <si>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</si>
  <si>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</si>
  <si>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</si>
  <si>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</si>
  <si>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</si>
  <si>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</si>
  <si>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</si>
  <si>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</si>
  <si>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</si>
  <si>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</si>
  <si>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</si>
  <si>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</si>
  <si>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</si>
  <si>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</si>
  <si>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</si>
  <si>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</si>
  <si>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</si>
  <si>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</si>
  <si>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</si>
  <si>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</si>
  <si>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</si>
  <si>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</si>
  <si>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</si>
  <si>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</si>
  <si>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</si>
  <si>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</si>
  <si>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</si>
  <si>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</si>
  <si>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</si>
  <si>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</si>
  <si>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</si>
  <si>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</si>
  <si>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</si>
  <si>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</si>
  <si>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</si>
  <si>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</si>
  <si>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 xml:space="preserve"> Brutto
(v Eur)</t>
  </si>
  <si>
    <t>č. r.</t>
  </si>
  <si>
    <t>Bežné účtovné obdobie</t>
  </si>
  <si>
    <t>Bezprostredne predchádzajúce účtovné obdobie</t>
  </si>
  <si>
    <t>a</t>
  </si>
  <si>
    <t>b</t>
  </si>
  <si>
    <t>1.</t>
  </si>
  <si>
    <t>Nehmotné výsledky z vývojovej a obdob.činnosti 012 -(072 +091 AÚ)</t>
  </si>
  <si>
    <t>Software  013 - (073 + 091 AÚ)</t>
  </si>
  <si>
    <t>Oceniteľné práva  014 - (074 + 091 AÚ)</t>
  </si>
  <si>
    <t>Ostatný dlhodobý nehmotný majetok (018 + 019) - (078 + 079 + 091 AÚ)</t>
  </si>
  <si>
    <t>Poskytnuté preddavky na dlhodobý nehmotný majetok  (051) - (095 AÚ)</t>
  </si>
  <si>
    <t>2.</t>
  </si>
  <si>
    <t>Pozemky  (031)</t>
  </si>
  <si>
    <t>Umelecké diela a zbierky  (032)</t>
  </si>
  <si>
    <t>Stavby  (021) - (081 + 092 AÚ)</t>
  </si>
  <si>
    <t>Dopravné prostriedky  (023) - (083 + 092 AÚ)</t>
  </si>
  <si>
    <t>Pestovateľské celky trvalých porastov  (025) - (085 +092 AÚ)</t>
  </si>
  <si>
    <t>Základné stádo a ťažné zvieratá  (026) - (086 + 092 AÚ)</t>
  </si>
  <si>
    <t>Drobný dlhodobý hmotný majetok  (028) - (088 + 092 AÚ)</t>
  </si>
  <si>
    <t>Ostatný dlhodobý hmotný majetok  (029) - (089 + 092 AÚ)</t>
  </si>
  <si>
    <t>Obstaranie dlhodobého hmotného majetku  (042) - (094)</t>
  </si>
  <si>
    <t>Poskytnuté preddavky na dlhodobý hmot.majetok  (052) - (095 AÚ)</t>
  </si>
  <si>
    <t>3.</t>
  </si>
  <si>
    <t>Podielové cenné papiere a vklady v obchodných spoločnostiach v ovládanej osobe  (061)</t>
  </si>
  <si>
    <t>Podielové cenné papiere a vklady v obchodných spoločnostiach s podstatným vplyvom  (062)</t>
  </si>
  <si>
    <t>Dlhové cenné papiere držané do splatnosti  (063) - (096 AÚ)</t>
  </si>
  <si>
    <t>Pôžičky podnikom v skupine a ostatné pôžičky  (066 + 067) - (096 AÚ)</t>
  </si>
  <si>
    <t>Ostatný dlhodobý finančný majetok (069) okrem r.040</t>
  </si>
  <si>
    <t>Obstaranie dlhodobého finančného majetku  (043) - (096 AÚ)</t>
  </si>
  <si>
    <t>Poskytnuté preddavky na dlhodobý fin. majetok (053)</t>
  </si>
  <si>
    <t>Účtovné obdobie</t>
  </si>
  <si>
    <t>Zásoby   súčet r. 031 až 036</t>
  </si>
  <si>
    <t>Materiál (112 + 119) - (191)</t>
  </si>
  <si>
    <t>Nedokončená výroba a polotovary vlastnej výroby (121 + 122) - (192 + 193)</t>
  </si>
  <si>
    <t>Výrobky  (123) - (194)</t>
  </si>
  <si>
    <t>Zvieratá  (124) - (195)</t>
  </si>
  <si>
    <t>Tovar  (132 +139) - (196)</t>
  </si>
  <si>
    <t>Poskytnuté prevádzkové preddavky  (314) - (391 AÚ)</t>
  </si>
  <si>
    <t>Pohľadávky z obchodného styku (311 AÚ až 314 AÚ) - 391 AÚ) okrem r.035</t>
  </si>
  <si>
    <t>Ostatné pohľadávky (315 AÚ -391 AÚ)</t>
  </si>
  <si>
    <t>Pohľadávky voči účastníkom združení  (358 AÚ) - (391 AÚ)</t>
  </si>
  <si>
    <t>Iné pohľadávky  (335 AÚ + 375 AÚ + 378 AÚ) - (391 AÚ)</t>
  </si>
  <si>
    <t>Pohľadávky z obchodného styku  (311 AÚ až 314 AÚ) - 391 AÚ)</t>
  </si>
  <si>
    <t>Zúčtovanie so SP a zdravotnými poisťovňami (336)</t>
  </si>
  <si>
    <t>Daňové pohľadávky  (341 až 345)</t>
  </si>
  <si>
    <t>Pohľadávky z dôvodu finančných vzťahov k ŠR (346+348)</t>
  </si>
  <si>
    <t>Spojovací účet pri združení (396-391 AÚ)</t>
  </si>
  <si>
    <t>4.</t>
  </si>
  <si>
    <t>Pokladnica  (211 +213)</t>
  </si>
  <si>
    <t>Bankové účty  (221 +261)</t>
  </si>
  <si>
    <t>Bankové účty s dobou viazanosti dlhšou ako 1 rok (221AÚ)</t>
  </si>
  <si>
    <t>Krátkodobý finančný majetok (251+253+255+257)-291AÚ</t>
  </si>
  <si>
    <t>Obstaranie krátkodobého finančného majetku (259-291AÚ)</t>
  </si>
  <si>
    <t>C. ČASOVÉ ROZLÍŠENIE SPOLU                   r. 058 a r. 059</t>
  </si>
  <si>
    <t>Náklady budúcich období  (381)</t>
  </si>
  <si>
    <t>Príjmy budúcich období  (385)</t>
  </si>
  <si>
    <t>Strana pasív</t>
  </si>
  <si>
    <t>Oceňovacie rozdiely z precenenia majetku a záväzkov    (414)</t>
  </si>
  <si>
    <t>Oceňovacie rozdiely z precenenia kapitálových účastín   (415)</t>
  </si>
  <si>
    <t>Nevysporiadaný výsledok hospodárenia minulých rokov (+,- 428)</t>
  </si>
  <si>
    <t>Výsledok hospodárenia za účtovné obdobie r. 060-(r.062+068+072+074+101)</t>
  </si>
  <si>
    <t>993</t>
  </si>
  <si>
    <t>Rezervy r.076 až 078</t>
  </si>
  <si>
    <t>Krátkodobé záväzky  r.088 až 096</t>
  </si>
  <si>
    <t>Záväzky z obchodného styku   (321 až 326) okrem 323</t>
  </si>
  <si>
    <t>Bežné bankové úvery      (231 + 232 + 461 AÚ)</t>
  </si>
  <si>
    <r>
      <t xml:space="preserve">Ostatné záväzky  </t>
    </r>
    <r>
      <rPr>
        <sz val="9"/>
        <rFont val="Times New Roman"/>
        <family val="1"/>
      </rPr>
      <t>(379 + 373 AÚ +474 AÚ + 479 AÚ)</t>
    </r>
  </si>
  <si>
    <r>
      <t xml:space="preserve">Ostatné dlhodobé záväzky </t>
    </r>
    <r>
      <rPr>
        <sz val="9"/>
        <rFont val="Times New Roman"/>
        <family val="1"/>
      </rPr>
      <t xml:space="preserve"> (373 AÚ+ 479 AÚ)</t>
    </r>
  </si>
  <si>
    <t>Tabuľka_22</t>
  </si>
  <si>
    <t>Tabuľka_­23</t>
  </si>
  <si>
    <t>Tabuľka_25</t>
  </si>
  <si>
    <t>T22_V1</t>
  </si>
  <si>
    <t>T23_V1</t>
  </si>
  <si>
    <t>T24_V1</t>
  </si>
  <si>
    <t>T25_V1</t>
  </si>
  <si>
    <t>Tabuľka 22</t>
  </si>
  <si>
    <t>Tabuľka 23</t>
  </si>
  <si>
    <t>Tabuľka 25</t>
  </si>
  <si>
    <t>Peňažné fondy tvorené podľa osobitného predpisu     (412)</t>
  </si>
  <si>
    <t>Fondy tvorené zo zisku    r.069 až 071</t>
  </si>
  <si>
    <t>Rezervný fond                          (421)</t>
  </si>
  <si>
    <t>Ostatné fondy                          (427)</t>
  </si>
  <si>
    <t>Fondy tvorené zo zisku            (423)</t>
  </si>
  <si>
    <t>Rezervy zákonné                      (451AÚ)</t>
  </si>
  <si>
    <t>Ostatné rezervy                        (459AÚ)</t>
  </si>
  <si>
    <t>Krátkodobé  rezervy                (323+451AÚ+459AÚ)</t>
  </si>
  <si>
    <t>Dlhodobé  záväzky                 r.080 až 086</t>
  </si>
  <si>
    <t>Záväzky zo sociálneho fondu     (472)</t>
  </si>
  <si>
    <t>Vydané dlhopisy                       (473)</t>
  </si>
  <si>
    <t>Záväzky z nájmu                       (474 AÚ)</t>
  </si>
  <si>
    <t>Dlhodobé prijaté preddavky      (475)</t>
  </si>
  <si>
    <t xml:space="preserve">Dlhodobé nevyfakturované dodávky       (476) </t>
  </si>
  <si>
    <t>Dlhodobé zmenky na úhradu                   (478)</t>
  </si>
  <si>
    <t>Záväzky voči zamestnancom    (331 +333)</t>
  </si>
  <si>
    <t>Zúčtovania so SP a zdravotnými poisťovňami         (336)</t>
  </si>
  <si>
    <t>Daňové záväzky                      (341 až 345)</t>
  </si>
  <si>
    <t>Záväzky z dôvodu finančných vzťahov k štátnemu rozpočtu a rozpočtom územnej j samosprávy       (346 +348)</t>
  </si>
  <si>
    <t>Záväzky voči účastníkom združení   (368)</t>
  </si>
  <si>
    <t>Spojovací účet pri združení   (396)</t>
  </si>
  <si>
    <t>Bankové výpomoci a pôžičky    r.098 až 100</t>
  </si>
  <si>
    <t>Dlhodobé bankové úvery      (461 AÚ)</t>
  </si>
  <si>
    <t>Prijaté krátkodobé finančné výpomoci (241 + 249)</t>
  </si>
  <si>
    <t>C. ČASOVÉ ROZLÍŠENIE SPOLU  r. 102 + 103</t>
  </si>
  <si>
    <t>Výdavky budúcich období       (383)</t>
  </si>
  <si>
    <t>Výnosy budúcich období       (384)</t>
  </si>
  <si>
    <t>Záväzky z upísaných nesplatených cenných papierov a vkladov (367)</t>
  </si>
  <si>
    <t>VLASTNÉ ZDROJE A CUDZIE ZDROJE SPOLU r.061+074+101</t>
  </si>
  <si>
    <t>B. Cudzie zdroje   r.075+079+087+097</t>
  </si>
  <si>
    <t>Dlhodobý hmotný majetok    r.010 až 020</t>
  </si>
  <si>
    <t>Obstaranie dlhodobého nehmotného majetku (041)-(093)</t>
  </si>
  <si>
    <t>A. VLASTNÉ ZDROJE KRYTIA MAJETKU SPOLU    r.062+068+072+073</t>
  </si>
  <si>
    <t>Tabuľka č. 6 poskytuje informácie o počte a štruktúre zamestnancov a objeme nákladov na mzdy verejnej vysokej školy (bez odvodov).</t>
  </si>
  <si>
    <r>
      <t xml:space="preserve">Tabuľka č. 22 poskytuje informácie o výkaze ziskov a strát sumár za VVŠ </t>
    </r>
    <r>
      <rPr>
        <b/>
        <sz val="12"/>
        <rFont val="Times New Roman"/>
        <family val="1"/>
      </rPr>
      <t xml:space="preserve">za oblasť sociálnej podpory študentov </t>
    </r>
    <r>
      <rPr>
        <sz val="12"/>
        <rFont val="Times New Roman"/>
        <family val="1"/>
      </rPr>
      <t xml:space="preserve"> časť </t>
    </r>
    <r>
      <rPr>
        <b/>
        <sz val="12"/>
        <rFont val="Times New Roman"/>
        <family val="1"/>
      </rPr>
      <t xml:space="preserve">"Výnosy". </t>
    </r>
    <r>
      <rPr>
        <sz val="12"/>
        <rFont val="Times New Roman"/>
        <family val="1"/>
      </rPr>
      <t>Údaje  je potrebné uvádzať s presnosťou na dve desatinné miesta v eurách.</t>
    </r>
  </si>
  <si>
    <r>
      <t xml:space="preserve">Tabuľka č. 23 poskytuje informácie o výkaze ziskov a strát sumár za VVŠ </t>
    </r>
    <r>
      <rPr>
        <b/>
        <sz val="12"/>
        <rFont val="Times New Roman"/>
        <family val="1"/>
      </rPr>
      <t>za oblasť sociálnej podpory študentov</t>
    </r>
    <r>
      <rPr>
        <sz val="12"/>
        <rFont val="Times New Roman"/>
        <family val="1"/>
      </rPr>
      <t xml:space="preserve">  časť</t>
    </r>
    <r>
      <rPr>
        <b/>
        <sz val="12"/>
        <rFont val="Times New Roman"/>
        <family val="1"/>
      </rPr>
      <t xml:space="preserve"> "Náklady" . </t>
    </r>
    <r>
      <rPr>
        <sz val="12"/>
        <rFont val="Times New Roman"/>
        <family val="1"/>
      </rPr>
      <t>Údaje  je potrebné uvádzať s presnosťou na dve desatinné miesta v eurách.</t>
    </r>
  </si>
  <si>
    <t>A. NEOBEŽNÝ MAJETOK SPOLU r. 002 + 009 + 021</t>
  </si>
  <si>
    <t>Kontrolné číslo    r. 001 až 028</t>
  </si>
  <si>
    <t>B. OBEŽNÝ MAJETOK SPOLU r.030+037+042+051</t>
  </si>
  <si>
    <t xml:space="preserve"> MAJETOK SPOLU  r.001 + 029 +057</t>
  </si>
  <si>
    <t xml:space="preserve"> Kontrolné číslo   r. 029 až 060</t>
  </si>
  <si>
    <t>Finančné účty  r.052 až 056</t>
  </si>
  <si>
    <t>Dlhodobé pohľadávky    r.038 až 041</t>
  </si>
  <si>
    <t>Krátkodobé pohľadávky   r.043 až 050</t>
  </si>
  <si>
    <t>Dlhodobý nehmotný majetok   r.003 až 008</t>
  </si>
  <si>
    <t>Dlhodobý finančný majetok  r.022 až 028</t>
  </si>
  <si>
    <t>Číslo účtu</t>
  </si>
  <si>
    <t>Spotreba materiálu</t>
  </si>
  <si>
    <t>01</t>
  </si>
  <si>
    <t>Spotreba energie</t>
  </si>
  <si>
    <t>02</t>
  </si>
  <si>
    <t>Predaný tovar</t>
  </si>
  <si>
    <t>03</t>
  </si>
  <si>
    <t>Opravy a udržiavanie</t>
  </si>
  <si>
    <t>04</t>
  </si>
  <si>
    <t>Cestovné</t>
  </si>
  <si>
    <t>05</t>
  </si>
  <si>
    <t>Náklady na reprezentáciu</t>
  </si>
  <si>
    <t>06</t>
  </si>
  <si>
    <t>Ostatné služby</t>
  </si>
  <si>
    <t>07</t>
  </si>
  <si>
    <t>Mzdové náklady</t>
  </si>
  <si>
    <t>08</t>
  </si>
  <si>
    <t>Zákonné soc. poistenie a zdr.pois.</t>
  </si>
  <si>
    <t>09</t>
  </si>
  <si>
    <t>Ostatné sociálne poistenie</t>
  </si>
  <si>
    <t>10</t>
  </si>
  <si>
    <t>Zákonné sociálne náklady</t>
  </si>
  <si>
    <t>11</t>
  </si>
  <si>
    <t>Ostatné sociálne náklady</t>
  </si>
  <si>
    <t>12</t>
  </si>
  <si>
    <t>Daň z motorových vozidiel</t>
  </si>
  <si>
    <t>13</t>
  </si>
  <si>
    <t>Daň z nehnuteľností</t>
  </si>
  <si>
    <t>14</t>
  </si>
  <si>
    <t>Ostatné dane a poplatky</t>
  </si>
  <si>
    <t>15</t>
  </si>
  <si>
    <t>Zmluvné pokuty a penále</t>
  </si>
  <si>
    <t>16</t>
  </si>
  <si>
    <t>Ostatné pokuty a penále</t>
  </si>
  <si>
    <t>17</t>
  </si>
  <si>
    <t>Odpísanie pohľadávky</t>
  </si>
  <si>
    <t>18</t>
  </si>
  <si>
    <t>Úroky</t>
  </si>
  <si>
    <t>19</t>
  </si>
  <si>
    <t>Kurzové straty</t>
  </si>
  <si>
    <t>20</t>
  </si>
  <si>
    <t>Dary</t>
  </si>
  <si>
    <t>21</t>
  </si>
  <si>
    <t>Osobitné náklady</t>
  </si>
  <si>
    <t>22</t>
  </si>
  <si>
    <t>Manká a škody</t>
  </si>
  <si>
    <t>23</t>
  </si>
  <si>
    <t>Iné ostatné náklady</t>
  </si>
  <si>
    <t>24</t>
  </si>
  <si>
    <t>Odpisy DNM a DHM</t>
  </si>
  <si>
    <t>25</t>
  </si>
  <si>
    <t>Zost. cena predaného DM</t>
  </si>
  <si>
    <t>26</t>
  </si>
  <si>
    <t>Predané cenné papiere</t>
  </si>
  <si>
    <t>27</t>
  </si>
  <si>
    <t>Predaný materiál</t>
  </si>
  <si>
    <t>28</t>
  </si>
  <si>
    <t>Náklady na krátkod. finančný maj.</t>
  </si>
  <si>
    <t>29</t>
  </si>
  <si>
    <t>Tvorba fondov</t>
  </si>
  <si>
    <t>30</t>
  </si>
  <si>
    <t xml:space="preserve">Náklady na precenenie cen.pap. </t>
  </si>
  <si>
    <t>31</t>
  </si>
  <si>
    <t>Tvorba a zúčt. opravných položiek</t>
  </si>
  <si>
    <t>32</t>
  </si>
  <si>
    <t>Tvorba a zúčt. zk. oprav. pol.</t>
  </si>
  <si>
    <t>33</t>
  </si>
  <si>
    <t>Poskytnuté príspevky org. zlož.</t>
  </si>
  <si>
    <t>34</t>
  </si>
  <si>
    <t>Poskyt. príspevky iným účt. jednot.</t>
  </si>
  <si>
    <t>35</t>
  </si>
  <si>
    <t>Poskytnuté príspevky fyz. osobám</t>
  </si>
  <si>
    <t>36</t>
  </si>
  <si>
    <t>Poskyt. príspevky z verejnej zbierky</t>
  </si>
  <si>
    <t>37</t>
  </si>
  <si>
    <t>Účtovná trieda 5 spolu r.01 až r.37</t>
  </si>
  <si>
    <t>38</t>
  </si>
  <si>
    <t>Kontrolné číslo r. 01 až r. 38</t>
  </si>
  <si>
    <t>995</t>
  </si>
  <si>
    <t>Tržby za vlastné výrobky</t>
  </si>
  <si>
    <t>39</t>
  </si>
  <si>
    <t>Tržby z predaja služieb</t>
  </si>
  <si>
    <t>40</t>
  </si>
  <si>
    <t>Tržby za predaný tovar</t>
  </si>
  <si>
    <t>41</t>
  </si>
  <si>
    <t>42</t>
  </si>
  <si>
    <t>Zmena stavu zásob polotovarov</t>
  </si>
  <si>
    <t>43</t>
  </si>
  <si>
    <t>Zmena stavu zásob výrobkov</t>
  </si>
  <si>
    <t>44</t>
  </si>
  <si>
    <t>Zmena stavu zásob zvierat</t>
  </si>
  <si>
    <t>45</t>
  </si>
  <si>
    <t>Aktivácia materiálu a tovaru</t>
  </si>
  <si>
    <t>46</t>
  </si>
  <si>
    <t>Aktivácia vnútroorganizačných služieb</t>
  </si>
  <si>
    <t>47</t>
  </si>
  <si>
    <t>Aktivácia dlhodobého nehmot. majetku</t>
  </si>
  <si>
    <t>48</t>
  </si>
  <si>
    <t>Aktivácia dlhodobého hmotného majet.</t>
  </si>
  <si>
    <t>49</t>
  </si>
  <si>
    <t>50</t>
  </si>
  <si>
    <t>51</t>
  </si>
  <si>
    <t>Platby za odpísané pohľadávky</t>
  </si>
  <si>
    <t>52</t>
  </si>
  <si>
    <t>53</t>
  </si>
  <si>
    <t>Kurzové zisky</t>
  </si>
  <si>
    <t>54</t>
  </si>
  <si>
    <t>Prijaté dary</t>
  </si>
  <si>
    <t>55</t>
  </si>
  <si>
    <t>Osobitné výnosy</t>
  </si>
  <si>
    <t>56</t>
  </si>
  <si>
    <t>Zákonné poplatky</t>
  </si>
  <si>
    <t>57</t>
  </si>
  <si>
    <t>Iné ostatné výnosy</t>
  </si>
  <si>
    <t>58</t>
  </si>
  <si>
    <t>Tržby z predaja dlhodobého majetku</t>
  </si>
  <si>
    <t>59</t>
  </si>
  <si>
    <t>Výnosy z dlhodobého finančného maj.</t>
  </si>
  <si>
    <t>60</t>
  </si>
  <si>
    <t>Tržby z predaja cenných papierov a pod.</t>
  </si>
  <si>
    <t>61</t>
  </si>
  <si>
    <t>Tržby z predaja materiálu</t>
  </si>
  <si>
    <t>62</t>
  </si>
  <si>
    <t>Výnosy z krátkod. finančného majetku</t>
  </si>
  <si>
    <t>63</t>
  </si>
  <si>
    <t>Výnosy z použitia fondu</t>
  </si>
  <si>
    <t>64</t>
  </si>
  <si>
    <t>Výnosy z precenenia cenných papierov</t>
  </si>
  <si>
    <t>65</t>
  </si>
  <si>
    <t>Výnosy z nájmu majetku</t>
  </si>
  <si>
    <t>66</t>
  </si>
  <si>
    <t>Prijaté príspevky od organizačných zložiek</t>
  </si>
  <si>
    <t>67</t>
  </si>
  <si>
    <t>Prijaté príspevky od iných organizácií</t>
  </si>
  <si>
    <t>68</t>
  </si>
  <si>
    <t>Prijaté príspevky od fyzických osôb</t>
  </si>
  <si>
    <t>69</t>
  </si>
  <si>
    <t>Prijaté členské príspevky</t>
  </si>
  <si>
    <t>70</t>
  </si>
  <si>
    <t>Príspevky z podielu zaplatenej dane</t>
  </si>
  <si>
    <t>71</t>
  </si>
  <si>
    <t>Prijaté príspevky z verejných zbierok</t>
  </si>
  <si>
    <t>72</t>
  </si>
  <si>
    <t>Dotácie</t>
  </si>
  <si>
    <t>73</t>
  </si>
  <si>
    <t>Účtová trieda 6 spolu r.39 až r. 73</t>
  </si>
  <si>
    <t>74</t>
  </si>
  <si>
    <t>Výsledok hospodárenia pred zdanením r.74-r.38</t>
  </si>
  <si>
    <t>75</t>
  </si>
  <si>
    <t>Daň z príjmov</t>
  </si>
  <si>
    <t>76</t>
  </si>
  <si>
    <t>Dodatočné odvody dane z príjmov</t>
  </si>
  <si>
    <t>77</t>
  </si>
  <si>
    <t xml:space="preserve">Výsledok hospod.  po zdanení r. 75-(r.76 + r.77) </t>
  </si>
  <si>
    <t>78</t>
  </si>
  <si>
    <t>Kontrolné číslo r. 39 až r. 78</t>
  </si>
  <si>
    <t>996</t>
  </si>
  <si>
    <t xml:space="preserve">zúčtovanie bežných dotácií </t>
  </si>
  <si>
    <t xml:space="preserve">zúčtovanie kapitálových dotácií </t>
  </si>
  <si>
    <t>výdavky na obstaranie a technické zhodnotenie majetku</t>
  </si>
  <si>
    <t>štipendiá z vlastných zdrojov</t>
  </si>
  <si>
    <t xml:space="preserve">motivačné štipendiá  </t>
  </si>
  <si>
    <t>štruktúra účtu 384 - výnosy budúcich období</t>
  </si>
  <si>
    <t>súvaha - Strana pasív</t>
  </si>
  <si>
    <t xml:space="preserve">zamestnanci a mzdy </t>
  </si>
  <si>
    <t xml:space="preserve">výnosy zo školného </t>
  </si>
  <si>
    <t xml:space="preserve">príjmy majúce charakter dotácie </t>
  </si>
  <si>
    <r>
      <t>Spolu</t>
    </r>
    <r>
      <rPr>
        <sz val="12"/>
        <rFont val="Times New Roman"/>
        <family val="1"/>
      </rPr>
      <t xml:space="preserve"> [R1+R6+R7+R8]</t>
    </r>
  </si>
  <si>
    <t xml:space="preserve">  Tabuľka 14</t>
  </si>
  <si>
    <t xml:space="preserve">  Tabuľka 15</t>
  </si>
  <si>
    <t>V týchto riadkoch uvedie verejná vysoká škola všetky osobitne financované súčasti (špecifiká), každú na zvláštny riadok.</t>
  </si>
  <si>
    <t>výnosy</t>
  </si>
  <si>
    <t>analýza nákladov</t>
  </si>
  <si>
    <t>doktorandi</t>
  </si>
  <si>
    <t>Kontrolné číslo r.061 až 104</t>
  </si>
  <si>
    <t>Imanie a peňažné fondy r.063 až 067</t>
  </si>
  <si>
    <t>Základné imanie    (411)</t>
  </si>
  <si>
    <t>Fond reprodukcie   (413)</t>
  </si>
  <si>
    <t>Tabuľka_7</t>
  </si>
  <si>
    <t xml:space="preserve">  - náklady na štipendiá interných doktorandov po dizertačnej skúške 
(v zmysle § 54 ods. 18 písm. b) zákona spolu (SUM(R6:R7))</t>
  </si>
  <si>
    <t>Tabuľka 24a</t>
  </si>
  <si>
    <t>Tabuľka 24b</t>
  </si>
  <si>
    <t>- ostatné energie</t>
  </si>
  <si>
    <t xml:space="preserve"> Tabuľka 24a,b</t>
  </si>
  <si>
    <t>náklady na štipendiá sa členia na náklady podľa tarifných tried a na náklady prevyšujúce tarifné triedy</t>
  </si>
  <si>
    <t>Súvzťažnosti</t>
  </si>
  <si>
    <t>Uveďte lôžkovú kapacitu ŠD, nie počet ubytovaných študentov v danom roku.</t>
  </si>
  <si>
    <t>nórsky a finančný mechanizmus do r.8</t>
  </si>
  <si>
    <t>Samostatné hnuteľné veci a súbory hnuteľných vecí  (022) - (082 + 092 AÚ)</t>
  </si>
  <si>
    <t>toto je aj v T18, sem do T2 nepatria tieto prostriedky</t>
  </si>
  <si>
    <r>
      <t xml:space="preserve">2) všetky údaje o výnosoch a nákladoch  sa uvádzajú </t>
    </r>
    <r>
      <rPr>
        <sz val="11"/>
        <rFont val="Times New Roman"/>
        <family val="1"/>
      </rPr>
      <t>v Eur</t>
    </r>
  </si>
  <si>
    <r>
      <t xml:space="preserve"> - odpisy ostatného DN a HM (účet 551 002, </t>
    </r>
    <r>
      <rPr>
        <sz val="12"/>
        <color indexed="10"/>
        <rFont val="Times New Roman"/>
        <family val="1"/>
      </rPr>
      <t>551 004</t>
    </r>
    <r>
      <rPr>
        <sz val="12"/>
        <rFont val="Times New Roman"/>
        <family val="1"/>
      </rPr>
      <t>)</t>
    </r>
  </si>
  <si>
    <t xml:space="preserve">Tabuľka č. 3: Výnosy verejnej vysokej školy v rokoch 2009 a 2010  </t>
  </si>
  <si>
    <t>Tabuľka č. 4: Výnosy verejnej vysokej školy zo školného a z poplatkov spojených so štúdiom 
v rokoch 2009 a 2010</t>
  </si>
  <si>
    <t>Tabuľka č. 5: Náklady verejnej vysokej školy v rokoch 2009 a 2010</t>
  </si>
  <si>
    <r>
      <t xml:space="preserve">Tabuľka č. 6: Zamestnanci a náklady na mzdy verejnej vysokej školy v roku 2010 </t>
    </r>
    <r>
      <rPr>
        <sz val="14"/>
        <rFont val="Times New Roman"/>
        <family val="1"/>
      </rPr>
      <t>( v Eur )</t>
    </r>
  </si>
  <si>
    <t>Priemerný evidenčný prepočítaný počet zamestnancov za rok 2010</t>
  </si>
  <si>
    <r>
      <t xml:space="preserve">Tabuľka č. 7: Náklady verejnej vysokej školy na štipendiá interných doktorandov v roku 2010 </t>
    </r>
    <r>
      <rPr>
        <b/>
        <sz val="12"/>
        <rFont val="Times New Roman"/>
        <family val="1"/>
      </rPr>
      <t>( v Eur )</t>
    </r>
  </si>
  <si>
    <t>Interní doktorandi na miestach pridelených MŠVVaŠ SR</t>
  </si>
  <si>
    <t>Účelová dotácia na štipendiá doktorandov poskytnutá v rámci dotačnej zmluvy v priebehu roka 2010</t>
  </si>
  <si>
    <r>
      <t xml:space="preserve">Nevyčerpaná účelová dotácia (+) / nedoplatok účelovej dotácie (-) za rok 2010  </t>
    </r>
    <r>
      <rPr>
        <b/>
        <vertAlign val="superscript"/>
        <sz val="12"/>
        <color indexed="8"/>
        <rFont val="Times New Roman"/>
        <family val="1"/>
      </rPr>
      <t>2)</t>
    </r>
  </si>
  <si>
    <t>Počet osobomesiacov za rok 2010</t>
  </si>
  <si>
    <t>Nevyčerpaná účelová dotácia (+) / nedoplatok účelovej dotácie (-) za rok 2009</t>
  </si>
  <si>
    <t>Tabuľka č. 8: Údaje o systéme sociálnej podpory - časť  sociálne štipendiá  (§ 96 zákona) 
za roky 2009 a 2010 ( v Eur )</t>
  </si>
  <si>
    <r>
      <t>Tabuľka č. 10: Údaje o systéme sociálnej podpory  - časť výnosy a náklady</t>
    </r>
    <r>
      <rPr>
        <b/>
        <vertAlign val="superscript"/>
        <sz val="14"/>
        <rFont val="Times New Roman"/>
        <family val="1"/>
      </rPr>
      <t>1)</t>
    </r>
    <r>
      <rPr>
        <b/>
        <sz val="14"/>
        <rFont val="Times New Roman"/>
        <family val="1"/>
      </rPr>
      <t xml:space="preserve"> študentských jedální 
za roky 2009 a 2010 ( v Eur )</t>
    </r>
  </si>
  <si>
    <t>Tabuľka č. 11: Zdroje verejnej vysokej školy na obstaranie a technické zhodnotenie dlhodobého  majetku v rokoch 2009 a 2010 ( v Eur )</t>
  </si>
  <si>
    <r>
      <t xml:space="preserve">2009 </t>
    </r>
    <r>
      <rPr>
        <b/>
        <sz val="10"/>
        <rFont val="Times New Roman"/>
        <family val="1"/>
      </rPr>
      <t>(v Eur)</t>
    </r>
  </si>
  <si>
    <r>
      <t xml:space="preserve">2010 </t>
    </r>
    <r>
      <rPr>
        <b/>
        <sz val="10"/>
        <rFont val="Times New Roman"/>
        <family val="1"/>
      </rPr>
      <t>(v Eur)</t>
    </r>
  </si>
  <si>
    <r>
      <t xml:space="preserve">Tabuľka č. 12: Výdavky verejnej vysokej školy na obstaranie a technické zhodnotenie dlhodobého majetku v roku 2010 </t>
    </r>
    <r>
      <rPr>
        <sz val="14"/>
        <rFont val="Times New Roman"/>
        <family val="1"/>
      </rPr>
      <t>( v Eur )</t>
    </r>
  </si>
  <si>
    <t xml:space="preserve">Čerpanie bežnej dotácie v roku 2010 prostredníctvom fondu reprodukcie </t>
  </si>
  <si>
    <t>Tabuľka č. 13: Stav a vývoj finančných fondov verejnej vysokej školy v rokoch 2009 a 2010</t>
  </si>
  <si>
    <r>
      <t xml:space="preserve">2009 </t>
    </r>
    <r>
      <rPr>
        <sz val="10"/>
        <rFont val="Times New Roman"/>
        <family val="1"/>
      </rPr>
      <t>(v Eur)</t>
    </r>
  </si>
  <si>
    <r>
      <t xml:space="preserve">2010 </t>
    </r>
    <r>
      <rPr>
        <sz val="10"/>
        <rFont val="Times New Roman"/>
        <family val="1"/>
      </rPr>
      <t>(v Eur)</t>
    </r>
  </si>
  <si>
    <r>
      <t xml:space="preserve">2010  </t>
    </r>
    <r>
      <rPr>
        <sz val="10"/>
        <rFont val="Times New Roman"/>
        <family val="1"/>
      </rPr>
      <t>(v Eur)</t>
    </r>
  </si>
  <si>
    <r>
      <t xml:space="preserve">2010 </t>
    </r>
    <r>
      <rPr>
        <sz val="10"/>
        <rFont val="Times New Roman"/>
        <family val="1"/>
      </rPr>
      <t>(v Eur</t>
    </r>
    <r>
      <rPr>
        <b/>
        <sz val="10"/>
        <rFont val="Times New Roman"/>
        <family val="1"/>
      </rPr>
      <t>)</t>
    </r>
  </si>
  <si>
    <r>
      <t>2009</t>
    </r>
    <r>
      <rPr>
        <sz val="12"/>
        <color indexed="10"/>
        <rFont val="Times New Roman"/>
        <family val="1"/>
      </rPr>
      <t xml:space="preserve"> </t>
    </r>
    <r>
      <rPr>
        <sz val="10"/>
        <rFont val="Times New Roman"/>
        <family val="1"/>
      </rPr>
      <t>(v Eur)</t>
    </r>
  </si>
  <si>
    <t>Tabuľka č. 14: Zúčtovanie bežných dotácií poskytnutých verejnej vysokej škole z kapitoly MŠVVaŠ SR v roku 2010
(okrem dotácií poskytnutých zo štrukturálnych fondov EÚ)</t>
  </si>
  <si>
    <t>Členenie zostatku dotácie k 31.12.2010</t>
  </si>
  <si>
    <r>
      <t xml:space="preserve">Zostatok bežnej dotácie k 31.12.2009 
</t>
    </r>
    <r>
      <rPr>
        <sz val="10"/>
        <rFont val="Times New Roman"/>
        <family val="1"/>
      </rPr>
      <t>(v Eur)</t>
    </r>
  </si>
  <si>
    <r>
      <t xml:space="preserve">Vrátenie preplatku z predchádzajúceho obdobia v roku 2010 
</t>
    </r>
    <r>
      <rPr>
        <sz val="10"/>
        <rFont val="Times New Roman"/>
        <family val="1"/>
      </rPr>
      <t>(v Eur)</t>
    </r>
  </si>
  <si>
    <r>
      <t xml:space="preserve">Vratky kapitálovej dotácie
</t>
    </r>
    <r>
      <rPr>
        <b/>
        <sz val="10"/>
        <rFont val="Times New Roman"/>
        <family val="1"/>
      </rPr>
      <t>(v Eur)</t>
    </r>
    <r>
      <rPr>
        <b/>
        <sz val="12"/>
        <rFont val="Times New Roman"/>
        <family val="1"/>
      </rPr>
      <t xml:space="preserve">
(+)</t>
    </r>
  </si>
  <si>
    <r>
      <t xml:space="preserve">Príjmy z bežnej  dotácie v roku 2010
</t>
    </r>
    <r>
      <rPr>
        <sz val="10"/>
        <rFont val="Times New Roman"/>
        <family val="1"/>
      </rPr>
      <t>(v Eur)</t>
    </r>
  </si>
  <si>
    <r>
      <t xml:space="preserve">Výdavky  z bežnej dotácie </t>
    </r>
    <r>
      <rPr>
        <b/>
        <sz val="12"/>
        <rFont val="Times New Roman"/>
        <family val="1"/>
      </rPr>
      <t xml:space="preserve">v roku 2010
</t>
    </r>
    <r>
      <rPr>
        <sz val="10"/>
        <rFont val="Times New Roman"/>
        <family val="1"/>
      </rPr>
      <t>(v Eur)</t>
    </r>
  </si>
  <si>
    <r>
      <t xml:space="preserve">Zostatok bežnej dotácie k 31.12.2010
</t>
    </r>
    <r>
      <rPr>
        <sz val="10"/>
        <rFont val="Times New Roman"/>
        <family val="1"/>
      </rPr>
      <t>(v Eur)</t>
    </r>
  </si>
  <si>
    <r>
      <t xml:space="preserve">Časť zostatku na existujúce záväzky (bez odpisov)
</t>
    </r>
    <r>
      <rPr>
        <sz val="10"/>
        <rFont val="Times New Roman"/>
        <family val="1"/>
      </rPr>
      <t>(v Eur)</t>
    </r>
  </si>
  <si>
    <r>
      <t xml:space="preserve">Časť zostatku na krytie odpisov
</t>
    </r>
    <r>
      <rPr>
        <sz val="10"/>
        <rFont val="Times New Roman"/>
        <family val="1"/>
      </rPr>
      <t>(v Eur)</t>
    </r>
  </si>
  <si>
    <r>
      <t xml:space="preserve">Nedočerpaná bežná dotácia na pokračujúce úlohy
</t>
    </r>
    <r>
      <rPr>
        <sz val="10"/>
        <rFont val="Times New Roman"/>
        <family val="1"/>
      </rPr>
      <t>(v Eur)</t>
    </r>
  </si>
  <si>
    <r>
      <t xml:space="preserve">Časť zostatku na nerealizované nepokračujúce úlohy
</t>
    </r>
    <r>
      <rPr>
        <sz val="10"/>
        <rFont val="Times New Roman"/>
        <family val="1"/>
      </rPr>
      <t>(v Eur)</t>
    </r>
  </si>
  <si>
    <r>
      <t xml:space="preserve">Časť zostatku ušetrená efektívnym využitím neúčelovej dotácie 
</t>
    </r>
    <r>
      <rPr>
        <sz val="10"/>
        <rFont val="Times New Roman"/>
        <family val="1"/>
      </rPr>
      <t>(v Eur)</t>
    </r>
  </si>
  <si>
    <r>
      <t xml:space="preserve">Nárok na dofinancovanie dotácie
</t>
    </r>
    <r>
      <rPr>
        <sz val="10"/>
        <rFont val="Times New Roman"/>
        <family val="1"/>
      </rPr>
      <t>(v Eur)</t>
    </r>
  </si>
  <si>
    <t>Tabuľka č. 15: Zúčtovanie kapitálových dotácií poskytnutých verejnej vysokej škole z kapitoly MŠVVaŠ SR v roku 2010
(okrem dotácii poskytnutých zo štrukturálnych fondov EÚ)</t>
  </si>
  <si>
    <r>
      <t xml:space="preserve">Zostatok kapitálovej dotácie k 31.12.2009
</t>
    </r>
    <r>
      <rPr>
        <sz val="10"/>
        <rFont val="Times New Roman"/>
        <family val="1"/>
      </rPr>
      <t>(v Eur)</t>
    </r>
  </si>
  <si>
    <r>
      <t xml:space="preserve">Vratky kapitálovej dotácie do príjmov ŠR
</t>
    </r>
    <r>
      <rPr>
        <sz val="10"/>
        <rFont val="Times New Roman"/>
        <family val="1"/>
      </rPr>
      <t>(v Eur)</t>
    </r>
    <r>
      <rPr>
        <b/>
        <sz val="12"/>
        <rFont val="Times New Roman"/>
        <family val="1"/>
      </rPr>
      <t xml:space="preserve">
(-)</t>
    </r>
  </si>
  <si>
    <r>
      <t xml:space="preserve">Príjmy z kapitálovej  dotácie v roku 2010
</t>
    </r>
    <r>
      <rPr>
        <sz val="10"/>
        <rFont val="Times New Roman"/>
        <family val="1"/>
      </rPr>
      <t>(v Eur)</t>
    </r>
  </si>
  <si>
    <r>
      <t xml:space="preserve">Výdavky  z kapitálovej dotácie </t>
    </r>
    <r>
      <rPr>
        <b/>
        <sz val="12"/>
        <rFont val="Times New Roman"/>
        <family val="1"/>
      </rPr>
      <t xml:space="preserve">v roku 2010
</t>
    </r>
    <r>
      <rPr>
        <sz val="10"/>
        <rFont val="Times New Roman"/>
        <family val="1"/>
      </rPr>
      <t>(v Eur)</t>
    </r>
  </si>
  <si>
    <r>
      <t xml:space="preserve">Zostatok kapitálovej dotácie k 31.12.2010
</t>
    </r>
    <r>
      <rPr>
        <sz val="10"/>
        <rFont val="Times New Roman"/>
        <family val="1"/>
      </rPr>
      <t>(v Eur)</t>
    </r>
  </si>
  <si>
    <r>
      <t xml:space="preserve">Nedočerpaná kapitálová dotácia na pokračujúce úlohy
</t>
    </r>
    <r>
      <rPr>
        <sz val="10"/>
        <rFont val="Times New Roman"/>
        <family val="1"/>
      </rPr>
      <t>(v Eur)</t>
    </r>
  </si>
  <si>
    <r>
      <t xml:space="preserve">Tabuľka č. 16: Štruktúra a stav finančných prostriedkov na bankových účtoch verejnej vysokej školy
   k 31. decembru 2010  </t>
    </r>
    <r>
      <rPr>
        <sz val="14"/>
        <rFont val="Times New Roman"/>
        <family val="1"/>
      </rPr>
      <t>(v Eur )</t>
    </r>
  </si>
  <si>
    <t>Stav účtu k 31.12.2010</t>
  </si>
  <si>
    <t xml:space="preserve">Tabuľka č. 20: Motivačné štipendiá  v rokoch 2009 a 2010 
(v zmysle § 96  zákona ) </t>
  </si>
  <si>
    <r>
      <t>2009</t>
    </r>
    <r>
      <rPr>
        <sz val="12"/>
        <color indexed="10"/>
        <rFont val="Times New Roman"/>
        <family val="1"/>
      </rPr>
      <t xml:space="preserve"> </t>
    </r>
    <r>
      <rPr>
        <sz val="10"/>
        <rFont val="Times New Roman"/>
        <family val="1"/>
      </rPr>
      <t>(v  Eur)</t>
    </r>
  </si>
  <si>
    <r>
      <t xml:space="preserve">Príjem z dotácie na motivačné štipendiá z kapitoly MŠVVaŠ SR v kalendárnom roku </t>
    </r>
    <r>
      <rPr>
        <b/>
        <vertAlign val="superscript"/>
        <sz val="12"/>
        <rFont val="Times New Roman"/>
        <family val="1"/>
      </rPr>
      <t>1)</t>
    </r>
    <r>
      <rPr>
        <sz val="12"/>
        <rFont val="Times New Roman"/>
        <family val="1"/>
      </rPr>
      <t xml:space="preserve"> </t>
    </r>
  </si>
  <si>
    <r>
      <t xml:space="preserve">Tabuľka č. 21: Štruktúra účtu </t>
    </r>
    <r>
      <rPr>
        <b/>
        <i/>
        <sz val="14"/>
        <rFont val="Times New Roman"/>
        <family val="1"/>
      </rPr>
      <t xml:space="preserve">384 - výnosy budúcich období </t>
    </r>
    <r>
      <rPr>
        <b/>
        <sz val="14"/>
        <rFont val="Times New Roman"/>
        <family val="1"/>
      </rPr>
      <t>v rokoch 2009 a 2010</t>
    </r>
  </si>
  <si>
    <r>
      <t>Stav k 31. 12. 2009</t>
    </r>
    <r>
      <rPr>
        <sz val="14"/>
        <color indexed="10"/>
        <rFont val="Times New Roman"/>
        <family val="1"/>
      </rPr>
      <t xml:space="preserve"> </t>
    </r>
    <r>
      <rPr>
        <sz val="12"/>
        <rFont val="Times New Roman"/>
        <family val="1"/>
      </rPr>
      <t>(v Eur)</t>
    </r>
  </si>
  <si>
    <r>
      <t xml:space="preserve">Stav k 31. 12. 2010  </t>
    </r>
    <r>
      <rPr>
        <sz val="12"/>
        <rFont val="Times New Roman"/>
        <family val="1"/>
      </rPr>
      <t>(v Eur)</t>
    </r>
  </si>
  <si>
    <t>Tabuľka č. 22: Výnosy verejnej vysokej školy v roku 2010 v oblasti sociálnej podpory študentov (v Eur)</t>
  </si>
  <si>
    <r>
      <t>Výnosy
v hlavnej činnosti
2009</t>
    </r>
    <r>
      <rPr>
        <b/>
        <sz val="12"/>
        <color indexed="10"/>
        <rFont val="Times New Roman"/>
        <family val="1"/>
      </rPr>
      <t xml:space="preserve"> </t>
    </r>
    <r>
      <rPr>
        <sz val="10"/>
        <rFont val="Times New Roman"/>
        <family val="1"/>
      </rPr>
      <t>(v Eur)</t>
    </r>
  </si>
  <si>
    <r>
      <t>Výnosy
hlavnej činnosti
2010</t>
    </r>
    <r>
      <rPr>
        <sz val="12"/>
        <color indexed="10"/>
        <rFont val="Times New Roman"/>
        <family val="1"/>
      </rPr>
      <t xml:space="preserve"> </t>
    </r>
    <r>
      <rPr>
        <sz val="10"/>
        <rFont val="Times New Roman"/>
        <family val="1"/>
      </rPr>
      <t>(v Eur)</t>
    </r>
  </si>
  <si>
    <r>
      <t>Rozdiel 2010-2009</t>
    </r>
    <r>
      <rPr>
        <sz val="12"/>
        <color indexed="10"/>
        <rFont val="Times New Roman"/>
        <family val="1"/>
      </rPr>
      <t xml:space="preserve"> </t>
    </r>
    <r>
      <rPr>
        <sz val="10"/>
        <rFont val="Times New Roman"/>
        <family val="1"/>
      </rPr>
      <t>(v Eur)</t>
    </r>
  </si>
  <si>
    <r>
      <t xml:space="preserve">Tabuľka č .23:  Náklady verejnej vysokej školy  v roku 2010 v oblasti sociálnej podpory študentov </t>
    </r>
    <r>
      <rPr>
        <sz val="14"/>
        <rFont val="Times New Roman"/>
        <family val="1"/>
      </rPr>
      <t>(v Eur)</t>
    </r>
  </si>
  <si>
    <r>
      <t>Náklady
hlavnej činnosti
2010</t>
    </r>
    <r>
      <rPr>
        <b/>
        <sz val="12"/>
        <color indexed="10"/>
        <rFont val="Times New Roman"/>
        <family val="1"/>
      </rPr>
      <t xml:space="preserve"> </t>
    </r>
    <r>
      <rPr>
        <sz val="10"/>
        <rFont val="Times New Roman"/>
        <family val="1"/>
      </rPr>
      <t>(v Eur)</t>
    </r>
  </si>
  <si>
    <r>
      <t>Náklady
hlavnej činnosti
2009</t>
    </r>
    <r>
      <rPr>
        <b/>
        <sz val="12"/>
        <color indexed="10"/>
        <rFont val="Times New Roman"/>
        <family val="1"/>
      </rPr>
      <t xml:space="preserve"> </t>
    </r>
    <r>
      <rPr>
        <sz val="10"/>
        <rFont val="Times New Roman"/>
        <family val="1"/>
      </rPr>
      <t>(v Eur)</t>
    </r>
  </si>
  <si>
    <r>
      <t xml:space="preserve">Tabuľka č. 24a: Súvaha za rok 2010 - Strana aktív 1. časť </t>
    </r>
    <r>
      <rPr>
        <sz val="14"/>
        <rFont val="Times New Roman"/>
        <family val="1"/>
      </rPr>
      <t>(v Eur)</t>
    </r>
  </si>
  <si>
    <r>
      <t xml:space="preserve">Tabuľka č. 24b: Súvaha za rok 2010 - Strana aktív 2. časť </t>
    </r>
    <r>
      <rPr>
        <sz val="14"/>
        <rFont val="Times New Roman"/>
        <family val="1"/>
      </rPr>
      <t>(v Eur)</t>
    </r>
  </si>
  <si>
    <r>
      <t xml:space="preserve">Tabuľka č. 25: Súvaha za rok 2010 - Strana pasív </t>
    </r>
    <r>
      <rPr>
        <sz val="14"/>
        <rFont val="Times New Roman"/>
        <family val="1"/>
      </rPr>
      <t>(v Eur)</t>
    </r>
  </si>
  <si>
    <r>
      <t xml:space="preserve">Tabuľka č. 1: Príjmy z dotácií verejnej vysokej škole zo štátneho rozpočtu z kapitoly MŠVVaŠ SR
 poskytnuté v rámci dotačnej zmluvy v roku 2010 </t>
    </r>
    <r>
      <rPr>
        <sz val="14"/>
        <rFont val="Times New Roman"/>
        <family val="1"/>
      </rPr>
      <t>(v Eur )</t>
    </r>
  </si>
  <si>
    <r>
      <t xml:space="preserve">2009 </t>
    </r>
    <r>
      <rPr>
        <sz val="14"/>
        <color indexed="10"/>
        <rFont val="Times New Roman"/>
        <family val="1"/>
      </rPr>
      <t xml:space="preserve"> </t>
    </r>
    <r>
      <rPr>
        <sz val="12"/>
        <rFont val="Times New Roman"/>
        <family val="1"/>
      </rPr>
      <t>(v Eur)</t>
    </r>
  </si>
  <si>
    <r>
      <t xml:space="preserve">2010 </t>
    </r>
    <r>
      <rPr>
        <sz val="12"/>
        <rFont val="Times New Roman"/>
        <family val="1"/>
      </rPr>
      <t>(v Eur)</t>
    </r>
  </si>
  <si>
    <r>
      <t xml:space="preserve">Rozdiel 2010-2009 </t>
    </r>
    <r>
      <rPr>
        <sz val="12"/>
        <rFont val="Times New Roman"/>
        <family val="1"/>
      </rPr>
      <t>(v Eur)</t>
    </r>
  </si>
  <si>
    <r>
      <t>2010</t>
    </r>
    <r>
      <rPr>
        <sz val="12"/>
        <color indexed="10"/>
        <rFont val="Times New Roman"/>
        <family val="1"/>
      </rPr>
      <t xml:space="preserve"> </t>
    </r>
    <r>
      <rPr>
        <sz val="10"/>
        <rFont val="Times New Roman"/>
        <family val="1"/>
      </rPr>
      <t>(v Eur)</t>
    </r>
  </si>
  <si>
    <r>
      <t xml:space="preserve">2009  </t>
    </r>
    <r>
      <rPr>
        <sz val="12"/>
        <rFont val="Times New Roman"/>
        <family val="1"/>
      </rPr>
      <t>(v Eur)</t>
    </r>
  </si>
  <si>
    <t>Zamestnanci platení z dotácie MŠVVaŠ SR</t>
  </si>
  <si>
    <t>Náklady na mzdy poskytované z dotácie MŠVVaŠ SR</t>
  </si>
  <si>
    <r>
      <t>2009</t>
    </r>
    <r>
      <rPr>
        <sz val="12"/>
        <rFont val="Times New Roman"/>
        <family val="1"/>
      </rPr>
      <t xml:space="preserve"> </t>
    </r>
    <r>
      <rPr>
        <sz val="10"/>
        <rFont val="Times New Roman"/>
        <family val="1"/>
      </rPr>
      <t>(v Eur)</t>
    </r>
  </si>
  <si>
    <r>
      <t>2010</t>
    </r>
    <r>
      <rPr>
        <sz val="12"/>
        <rFont val="Times New Roman"/>
        <family val="1"/>
      </rPr>
      <t xml:space="preserve"> </t>
    </r>
    <r>
      <rPr>
        <sz val="10"/>
        <rFont val="Times New Roman"/>
        <family val="1"/>
      </rPr>
      <t>(v Eur)</t>
    </r>
  </si>
  <si>
    <t>Vysvetlivky k tabuľkám výročnej správy o hospodárení verejných vysokých škôl za rok 2010</t>
  </si>
  <si>
    <t>Obsah tabuľkových príloh výročnej správy o hospodárení verejných vysokých škôl za rok 2010</t>
  </si>
  <si>
    <t>Súvzťažnosti tabuliek výročnej správy o hospodárení verejných vysokých škôl za rok 2010</t>
  </si>
  <si>
    <t>Výnosy verejnej vysokej školy v rokoch 2009 a 2010</t>
  </si>
  <si>
    <t>Výnosy verejnej vysokej školy zo školného a z poplatkov spojených so štúdiom v rokoch 2009 a 2010</t>
  </si>
  <si>
    <t>Náklady verejnej vysokej školy v rokoch 2009 a 2010</t>
  </si>
  <si>
    <t>Zamestnanci a náklady na mzdy verejnej vysokej školy v roku 2010</t>
  </si>
  <si>
    <t>Náklady verejnej vysokej školy na štipendiá interných doktorandov v roku 2010</t>
  </si>
  <si>
    <t>Údaje o systéme sociálnej podpory  - časť  sociálne štipendiá  (§ 96 zákona) za roky 2009 a 2010</t>
  </si>
  <si>
    <r>
      <t>Údaje o systéme sociálnej podpory  - časť výnosy a náklady</t>
    </r>
    <r>
      <rPr>
        <b/>
        <sz val="12"/>
        <rFont val="Times New Roman"/>
        <family val="1"/>
      </rPr>
      <t xml:space="preserve"> </t>
    </r>
    <r>
      <rPr>
        <sz val="12"/>
        <rFont val="Times New Roman"/>
        <family val="1"/>
      </rPr>
      <t>študentských domovov (bez zmluvných zariadení) za roky 2009 a 2010</t>
    </r>
    <r>
      <rPr>
        <b/>
        <sz val="12"/>
        <rFont val="Times New Roman"/>
        <family val="1"/>
      </rPr>
      <t xml:space="preserve">  </t>
    </r>
  </si>
  <si>
    <r>
      <t>Údaje o systéme sociálnej podpory  - časť výnosy a náklady</t>
    </r>
    <r>
      <rPr>
        <b/>
        <sz val="12"/>
        <rFont val="Times New Roman"/>
        <family val="1"/>
      </rPr>
      <t xml:space="preserve"> </t>
    </r>
    <r>
      <rPr>
        <sz val="12"/>
        <rFont val="Times New Roman"/>
        <family val="1"/>
      </rPr>
      <t>študentských jedální</t>
    </r>
    <r>
      <rPr>
        <b/>
        <sz val="12"/>
        <rFont val="Times New Roman"/>
        <family val="1"/>
      </rPr>
      <t xml:space="preserve">  </t>
    </r>
    <r>
      <rPr>
        <sz val="12"/>
        <rFont val="Times New Roman"/>
        <family val="1"/>
      </rPr>
      <t>za roky 2009 a 2010</t>
    </r>
    <r>
      <rPr>
        <b/>
        <sz val="12"/>
        <rFont val="Times New Roman"/>
        <family val="1"/>
      </rPr>
      <t xml:space="preserve"> </t>
    </r>
  </si>
  <si>
    <t>Zdroje verejnej vysokej školy na obstaranie a technické zhodnotenie dlhodobého  majetku v rokoch 2009 a 2010</t>
  </si>
  <si>
    <t>Výdavky verejnej vysokej školy na obstaranie a technické zhodnotenie dlhodobého majetku v roku 2010</t>
  </si>
  <si>
    <t>Stav a vývoj finančných fondov verejnej vysokej školy v rokoch 2009 a 2010</t>
  </si>
  <si>
    <t>Štruktúra a stav finančných prostriedkov na bankových účtoch verejnej vysokej školy k 31. decembru 2010  ( v Eur )</t>
  </si>
  <si>
    <t>Príjmy z dotácií VVŠ zo štátneho rozpočtu z kapitoly MŠVVaŠ SR poskytnuté mimo dotačnej zmluvy a mimo dotácií zo štrukturálnych fondov EÚ v roku 2010</t>
  </si>
  <si>
    <t>Štipendiá z vlastných zdrojov podľa § 97 zákona v rokoch 2009 a 2010</t>
  </si>
  <si>
    <t xml:space="preserve">Motivačné štipendiá  v rokoch 2009 a 2010 (v zmysle § 96  zákona ) </t>
  </si>
  <si>
    <t>Štruktúra účtu 384 - výnosy budúcich období v rokoch 2009 a 2010</t>
  </si>
  <si>
    <t>Výnosy verejnej vysokej školy v roku 2010 v oblasti sociálnej podpory študentov</t>
  </si>
  <si>
    <t>Náklady verejnej vysokej školy  v roku 2010 v oblasti sociálnej podpory študentov</t>
  </si>
  <si>
    <t xml:space="preserve">Súvaha za rok 2010 - Strana aktív 1. časť </t>
  </si>
  <si>
    <t>Súvaha za rok 2010 - Strana aktív 2. časť</t>
  </si>
  <si>
    <t>Súvaha za rok 2010 - Strana pasív</t>
  </si>
  <si>
    <t>Príjmy z dotácií verejnej vysokej škole zo štátneho rozpočtu z kapitoly MŠVVaŠ SR poskytnuté v rámci dotačnej zmluvy v roku 2010</t>
  </si>
  <si>
    <t xml:space="preserve">Príjmy verejnej vysokej školy  v roku 2010 majúce charakter dotácie okrem príjmov z dotácií  z  kapitoly MŠVVaŠ SR a okrem štrukturálnych fondov EÚ </t>
  </si>
  <si>
    <r>
      <t xml:space="preserve">Ak nie je uvedené inak, všetky údaje o výške finančných prostriedkov </t>
    </r>
    <r>
      <rPr>
        <sz val="12"/>
        <color indexed="10"/>
        <rFont val="Times New Roman"/>
        <family val="1"/>
      </rPr>
      <t xml:space="preserve"> z roku 2009 a 2010 sa uvádzajú </t>
    </r>
    <r>
      <rPr>
        <b/>
        <sz val="12"/>
        <color indexed="10"/>
        <rFont val="Times New Roman"/>
        <family val="1"/>
      </rPr>
      <t xml:space="preserve">v Eurách </t>
    </r>
    <r>
      <rPr>
        <sz val="12"/>
        <color indexed="10"/>
        <rFont val="Times New Roman"/>
        <family val="1"/>
      </rPr>
      <t>s presnosťou na dve desatinné miesta.</t>
    </r>
    <r>
      <rPr>
        <sz val="12"/>
        <rFont val="Times New Roman"/>
        <family val="1"/>
      </rPr>
      <t xml:space="preserve"> Dôvodom tohto pravidla je, aby pri sumarizácii nedochádzalo k väčším chybám zo zaokrúhľovania.</t>
    </r>
  </si>
  <si>
    <t xml:space="preserve">Tabuľka č. 1 poskytuje informácie o celkovom objeme a programovej štruktúre príjmov z dotácií poskytnutých zo štátneho rozpočtu prostredníctvom kapitoly MŠVVaŠ, ktoré sú zahrnuté v dotačnej zmluve na rok 2010 (vrátane jej dodatkov). Ide len o finančné prostriedky programu 077, dotácie programov 021, 05T, 06K, resp. programu 06G (štrukturálne fondy EÚ) nie sú súčasťou dotačnej zmluvy. </t>
  </si>
  <si>
    <t>V riadku 1 až 15 sa uvádzajú príjmy z dotácií podľa programovej štruktúry na rok 2010.</t>
  </si>
  <si>
    <t xml:space="preserve">Tabuľka č. 2 poskytuje informácie o celkovom objeme a štruktúre príjmov z dotácií alebo príjmov majúcich charakter dotácií, ktoré neboli poskytnuté z kapitoly MŠVVaŠ SR. Uvedú sa tu aj dotácie z rozpočtovej kapitoly Úrad vlády SR, určené na riešenie projektov v rámci Finančného mechanizmu EHP a Nórskeho finančného mechanizmu. </t>
  </si>
  <si>
    <t>Je súčtom príjmov VVŠ majúcich charakter dotácií okrem dotácií z kapitoly MŠVVaŠ SR.</t>
  </si>
  <si>
    <t>Tabuľka č. 3 poskytuje informácie o celkovom objeme a štruktúre výnosov  verejnej vysokej školy v rokoch 2009 a 2010. Osobitne sa uvedie prehľad o výnosoch v hlavnej činnosti a osobitne prehľad o výnosoch v podnikateľskej  činnosti.</t>
  </si>
  <si>
    <r>
      <rPr>
        <b/>
        <sz val="12"/>
        <rFont val="Times New Roman"/>
        <family val="1"/>
      </rPr>
      <t xml:space="preserve">Minimálna výška prídelu </t>
    </r>
    <r>
      <rPr>
        <sz val="12"/>
        <rFont val="Times New Roman"/>
        <family val="1"/>
      </rPr>
      <t xml:space="preserve">do štipendijného fondu v roku 2009 a 2010 je </t>
    </r>
    <r>
      <rPr>
        <b/>
        <sz val="12"/>
        <color indexed="10"/>
        <rFont val="Times New Roman"/>
        <family val="1"/>
      </rPr>
      <t>20 %</t>
    </r>
    <r>
      <rPr>
        <b/>
        <sz val="12"/>
        <rFont val="Times New Roman"/>
        <family val="1"/>
      </rPr>
      <t xml:space="preserve"> </t>
    </r>
    <r>
      <rPr>
        <sz val="12"/>
        <rFont val="Times New Roman"/>
        <family val="1"/>
      </rPr>
      <t>príjmov zo školného.</t>
    </r>
  </si>
  <si>
    <t xml:space="preserve">Tabuľka č. 5 poskytuje informácie o celkovom objeme a štruktúre nákladov verejnej vysokej školy v rokoch 2009 a  2010. Osobitne sa uvedie prehľad o nákladoch v hlavnej činnosti a osobitne prehľad o nákladoch v podnikateľskej  činnosti. </t>
  </si>
  <si>
    <r>
      <t xml:space="preserve">V stĺpcoch A, B, C uvedie vysoká škola priemerný evidenčný prepočítaný počet zamestnancov za rok 2010 platených zo zdrojov podľa hlavičky stĺpca. </t>
    </r>
    <r>
      <rPr>
        <sz val="12"/>
        <rFont val="Times New Roman"/>
        <family val="1"/>
      </rPr>
      <t xml:space="preserve">Zamestnanec sa započítava do tohto počtu proporcionálne k objemu mzdových prostriedkov pokrytých z príslušného zdroja. Príklad: Ak 75 % mzdových prostriedkov zamestnanca je zo štátneho rozpočtu a 25 % z iných zdrojov, započítava sa zamestnanec do počtu uvedeného v stĺpci A hodnotou 0,75 a do počtu v stĺpci C hodnotou 0,25.  </t>
    </r>
  </si>
  <si>
    <t>V stĺpci B uvedie vysoká škola priemerný evidenčný prepočítaný počet zamestnancov za rok 2010 platených z dotácie MŠVVaŠ SR, t.j. z prostriedkov uvedených v stĺpci F.</t>
  </si>
  <si>
    <t xml:space="preserve">V stĺpci C uvedie vysoká škola priemerný evidenčný prepočítaný počet zamestnancov za rok 2010 platených z iných zdrojov, t. j.  z prostriedkov uvedených v stĺpci G. Príklad: Zamestnanci platení z podnikateľskej činnosti. </t>
  </si>
  <si>
    <t>V stĺpci F uvedie vysoká škola osobitne zo stĺpca E objem nákladov na mzdy krytých z kapitoly MŠVVaŠ SR poskytnutých prostredníctvom dotačnej zmluvy.</t>
  </si>
  <si>
    <t>Tabuľka č. 7 poskytuje informácie o  počte interných doktorandov,  o nákladoch vysokej školy na štipendiá doktorandov a o ich krytí výnosmi (z poskytnutých  účelových a neúčelových dotácií MŠVVaŠ SR, resp. z ďalších zdrojov vysokej školy).</t>
  </si>
  <si>
    <t xml:space="preserve">Rozdiel na ÚHK 691 v roku 2010 v porovnaní s T1_R11 predstavuje časové rozlíšenie výnosov v celkovej výške 6 231,50 Eur nasledovne: a) na stravovaní študentov a doktorandov sú navýšené výnosy o zostatok výnosov z r. 2009 vo výške  920,93 Eur a zároveň navýšenie výnosov o chýbajúcu dotáciu za rok 2010 vo výške 4 967,07 Eur,  b) na zmluvné zariadenia študentských domovov sú navýšené výnosy o zostatok z.r. 2009 vo výške 24 303,24 Eur a zároveň znížené výnosy o zostatok dotácie z roku 2010 vo výške -36 063,30 Eur, c) na šport, kultúru a UPC sú navýšené výnosy o zostatok z r. 2009 vo výške 7 269,11 Eur a zároveň znížené výnosy o zostatok dotácie z roku 2010 vo výške -7 628,55 Eur. </t>
  </si>
  <si>
    <t>V stĺpci D sa uvedú náklady na štipendiá doktorandov, ktorí nie sú na miestach pridelených MŠVVaŠ SR, a ktorých štipendiá vysoká škola financovala z iných zdrojov.</t>
  </si>
  <si>
    <t>V stĺpci SA, resp. SC sa uvedú príjmy z dotácie na sociálne štipendiá poskytnuté prostredníctvom  kapitoly MŠVVaŠ SR na základe dotačnej zmluvy v danom kalendárnom roku.</t>
  </si>
  <si>
    <t>Tabuľka č. 12 poskytuje informácie o štruktúre a objeme výdavkov, ktoré verejná vysoká škola  použila na obstaranie a technické zhodnotenie dlhodobého majetku v roku 2010.</t>
  </si>
  <si>
    <t xml:space="preserve">Výdavky na obstaranie majetku kryté v priebehu roku 2010 z úveru. Pri čerpaní týchto prostriedkov uviesť v komentári aj rok získania úveru. </t>
  </si>
  <si>
    <t>Tabuľka č. 13 poskytuje informácie o stave a vývoji finančných fondov verejnej vysokej školy v rokoch 2009 a 2010.</t>
  </si>
  <si>
    <t>Uvedú sa sumárne stavy ostatných  fondov, ktoré vysoká škola vytvorila za roky 2009 a 2010 v zmysle §16a ods. 1 zákona č. 131/2002 Z. z. o vysokých školách v znení neskorších predpisov.</t>
  </si>
  <si>
    <r>
      <t xml:space="preserve">Tabuľka č. 16 poskytuje informácie o objeme a štruktúre finančných prostriedkov na bankových účtoch verejnej vysokej školy  k 31. 12. 2010 v členení podľa jednotlivých skupín účtov.  Celkový objem finančných prostriedkov za všetky účty v Štátnej pokladnici musí byť v súlade s údajmi, ktoré vykazuje Štátna pokladnica za každého klienta ŠP osobitne. </t>
    </r>
    <r>
      <rPr>
        <b/>
        <sz val="12"/>
        <rFont val="Times New Roman"/>
        <family val="1"/>
      </rPr>
      <t>V stĺpci C</t>
    </r>
    <r>
      <rPr>
        <sz val="12"/>
        <rFont val="Times New Roman"/>
        <family val="1"/>
      </rPr>
      <t xml:space="preserve"> vysoká škola uvedie osobitne, okrem prípadných poznámok, aj čísla všetkých účtov (</t>
    </r>
    <r>
      <rPr>
        <sz val="12"/>
        <color indexed="10"/>
        <rFont val="Times New Roman"/>
        <family val="1"/>
      </rPr>
      <t>s názvami)</t>
    </r>
    <r>
      <rPr>
        <sz val="12"/>
        <rFont val="Times New Roman"/>
        <family val="1"/>
      </rPr>
      <t xml:space="preserve"> zahrnutých v príslušnom riadku vrátane kódu banky.</t>
    </r>
  </si>
  <si>
    <t xml:space="preserve">Ak má VVŠ finančné prostriedky zaúčtované na účte 261 - peniaze na ceste, z dôvodu kontroly stavu na bankových účtoch k 31. 12. 2010 na údaje zo súvahy, ich uvedie v tomto riadku. </t>
  </si>
  <si>
    <t xml:space="preserve">Tabuľka č. 17 obsahuje informácie o celkovom objeme príjmov z dotácií, poskytnutých verejnej vysokej škole v roku 2010 zo štrukturálnych fondov EÚ, vrátane spolufinancovania zo štátneho rozpočtu. Osobitne sa sledujú dotácie, poskytnuté z  MŠVVaŠ SR a osobitne dotácie z iných kapitol štátneho rozpočtu. </t>
  </si>
  <si>
    <t>V rámcii  dotácie z kapitoly MŠVVaŠ SR uvedie vysoká škola dotáciu na programoch 06G - Ľudské zdroje (zdroje 115, 116, 117), 0AE - Operačný program výskum a vývoj (zdroj 11S) a 0AA - Operačný program vzdelávanie (zdroj 11T).</t>
  </si>
  <si>
    <t xml:space="preserve">Ak VVŠ obdržala finančné prostriedky aj z inej kapitoly štátneho rozpočtu, uvádzajú sa osobitne v R15a... Tieto dotácie sa evidujú na zdrojoch podľa platnej rozpočtovej klasifikácie na rok 2010 a nie sú súčasťou dotácií, vykazovaných v T2_R1.  </t>
  </si>
  <si>
    <t>1c</t>
  </si>
  <si>
    <t>2c</t>
  </si>
  <si>
    <t>2d</t>
  </si>
  <si>
    <t>2e</t>
  </si>
  <si>
    <t>2f</t>
  </si>
  <si>
    <t>2g</t>
  </si>
  <si>
    <t>2h</t>
  </si>
  <si>
    <t>2i</t>
  </si>
  <si>
    <t>2j</t>
  </si>
  <si>
    <t>2k</t>
  </si>
  <si>
    <t>2l</t>
  </si>
  <si>
    <t>2m</t>
  </si>
  <si>
    <t>Mesto Trnava-"Mesto Trnava a Trnavská univerzita 1635-1777"</t>
  </si>
  <si>
    <t>2n</t>
  </si>
  <si>
    <t>Mesto Trnava-"Trnavská univerzita vo svetle dejín /medzin.konfer.a výstava/"</t>
  </si>
  <si>
    <t>2o</t>
  </si>
  <si>
    <t>Mesto Trnava-"375.výročie založenia starobylej Trnavskej univerzity"</t>
  </si>
  <si>
    <t>2p</t>
  </si>
  <si>
    <t>Mesto Trnava-"Športové dni Trnavskej univerzity v Trnave 2010"</t>
  </si>
  <si>
    <t>2r</t>
  </si>
  <si>
    <t>2s</t>
  </si>
  <si>
    <t>2t</t>
  </si>
  <si>
    <t>2u</t>
  </si>
  <si>
    <t>2v</t>
  </si>
  <si>
    <t>2y</t>
  </si>
  <si>
    <t>4c</t>
  </si>
  <si>
    <t>4d</t>
  </si>
  <si>
    <t>4e</t>
  </si>
  <si>
    <t>4f</t>
  </si>
  <si>
    <t>4g</t>
  </si>
  <si>
    <t>4h</t>
  </si>
  <si>
    <t>4i</t>
  </si>
  <si>
    <t>International Visegrad Fund</t>
  </si>
  <si>
    <t>4j</t>
  </si>
  <si>
    <t>SAAIC-národná agentúra-"Program celoživ.vzdel.ERAZMUS v akad.r.2009/2010"</t>
  </si>
  <si>
    <t>4k</t>
  </si>
  <si>
    <t>SAAIC-národná agentúra-"Program celoživ.vzdel.ERAZMUS v akad.r.2010/2011"</t>
  </si>
  <si>
    <t>4l</t>
  </si>
  <si>
    <t>4m</t>
  </si>
  <si>
    <r>
      <t xml:space="preserve">Tabuľka č. 18 obsahuje informácie o celkovom objeme príjmov z dotácií poskytnutých verejnej vysokej škole z kapitoly MŠVVaŠ SR  </t>
    </r>
    <r>
      <rPr>
        <b/>
        <u val="single"/>
        <sz val="12"/>
        <rFont val="Times New Roman"/>
        <family val="1"/>
      </rPr>
      <t>mimo dotačnej zmluvy, a to:</t>
    </r>
    <r>
      <rPr>
        <sz val="12"/>
        <rFont val="Times New Roman"/>
        <family val="1"/>
      </rPr>
      <t xml:space="preserve"> 
1) na  riešenie projektov výskumu a vývoja v rámci programu 06K
2) na zabezpečenie mobilít v súlade s medzinárodnými zmluvami, vrátane štipendií pre zahraničných štipendistov (prvok 021 02 03 a podprogram 05T 08) 
Tieto druhy dotácie sú poskytnuté na základe osobitných zmlúv MŠVVaŠ SR, resp. APVV a  mimo dotácií zo štrukturálnych fondov EÚ v roku 2010. 
V rámci zabezpečenia zahraničných mobilít sa uvádzajú dotácie,  poskytnuté MŠVVaŠ SR v roku 2010 v zmysle osobitných zmlúv. </t>
    </r>
  </si>
  <si>
    <t>Príjmy VVŠ zo štrukturálnych fondov EÚ a z prostriedkov na ich spolufinancovanie zo ŠR z kapitoly MŠVVaŠ SR a z iných kapitol ŠR v roku 2010</t>
  </si>
  <si>
    <r>
      <t xml:space="preserve">Tabuľka č. 24a, 24b poskytuje informácie o súvahe  </t>
    </r>
    <r>
      <rPr>
        <b/>
        <sz val="12"/>
        <rFont val="Times New Roman"/>
        <family val="1"/>
      </rPr>
      <t>"Aktíva"</t>
    </r>
    <r>
      <rPr>
        <sz val="12"/>
        <rFont val="Times New Roman"/>
        <family val="1"/>
      </rPr>
      <t>-sumár za VVŠ. Údaje  je potrebné uvádzať s presnosťou na dve desatinné miesta v eurách.</t>
    </r>
  </si>
  <si>
    <r>
      <t xml:space="preserve">Tabuľka č. 25 poskytuje informácie o súvahe </t>
    </r>
    <r>
      <rPr>
        <b/>
        <sz val="12"/>
        <rFont val="Times New Roman"/>
        <family val="1"/>
      </rPr>
      <t>"Pasíva"</t>
    </r>
    <r>
      <rPr>
        <sz val="12"/>
        <rFont val="Times New Roman"/>
        <family val="1"/>
      </rPr>
      <t xml:space="preserve"> -sumár za VVŠ. Údaje  je potrebné uvádzať s presnosťou na dve desatinné miesta v eurách.</t>
    </r>
  </si>
  <si>
    <t>T1 = dotačná zmluva na 2010</t>
  </si>
  <si>
    <t>Bežná a kapitálová dotácia je kontrolovaná na Dotačnú zmluvu na rok 2010 a jej dodatky.</t>
  </si>
  <si>
    <r>
      <t xml:space="preserve">Výnosy sú kontrolované na údaje z výkazníctva - výkaz ziskov a strát, časť </t>
    </r>
    <r>
      <rPr>
        <b/>
        <sz val="12"/>
        <rFont val="Times New Roman"/>
        <family val="1"/>
      </rPr>
      <t>výnosy</t>
    </r>
    <r>
      <rPr>
        <sz val="12"/>
        <rFont val="Times New Roman"/>
        <family val="1"/>
      </rPr>
      <t xml:space="preserve">. 
Údaje v T3 z roku 2009  a údaje z roku 2010 sa uvádzajú v eurách s presnosťou na dve desatinné miestá, </t>
    </r>
    <r>
      <rPr>
        <i/>
        <sz val="12"/>
        <color indexed="10"/>
        <rFont val="Times New Roman"/>
        <family val="1"/>
      </rPr>
      <t>pričom zobrazenie tabuliek je nastavené na Eur</t>
    </r>
    <r>
      <rPr>
        <sz val="12"/>
        <rFont val="Times New Roman"/>
        <family val="1"/>
      </rPr>
      <t>. 
Výnosy zo školného, resp. z poplatkov  spojených so štúdiom za hlavnú činnosť v T3_R21, R22 sa taktiež kontrolujú na T4_R1_SB a T4_R4_SB.</t>
    </r>
  </si>
  <si>
    <r>
      <t xml:space="preserve">Náklady sú kontrolované na údaje z výkazníctva - výkaz ziskov a strát, časť </t>
    </r>
    <r>
      <rPr>
        <b/>
        <sz val="12"/>
        <rFont val="Times New Roman"/>
        <family val="1"/>
      </rPr>
      <t>náklady</t>
    </r>
    <r>
      <rPr>
        <sz val="12"/>
        <rFont val="Times New Roman"/>
        <family val="1"/>
      </rPr>
      <t xml:space="preserve">.  
Obdobne ako  pri T3 sa  údaje  z roku 2009 a údaje z roku 2010 sa uvádzajú v eurách.
Za oblasť miezd sú údaje za rok 2010 - účet 521 (R55) kontrolované na výkazníctvo, časť náklady a údaje v T5_R56_(SC + SD)  na T6_R18_SH. </t>
    </r>
    <r>
      <rPr>
        <u val="single"/>
        <sz val="12"/>
        <rFont val="Times New Roman"/>
        <family val="1"/>
      </rPr>
      <t>Rozdiel medzi údajom v T6_R18_SH a údajmi v T5_R56_SC+SD (Mzdy) môže o.i. tvoriť výška nákladov za nevyčerpané dovolenky.</t>
    </r>
    <r>
      <rPr>
        <sz val="12"/>
        <rFont val="Times New Roman"/>
        <family val="1"/>
      </rPr>
      <t xml:space="preserve">
Štipendiá doktorandov z T5_R77_SC sa kontrolujú na údaje z T7_R1_SE. 
Prospechové štipendiá z vlastných zdrojov z T5_R81_SC sa kontrolujú na údaje v T19_R2_SC. </t>
    </r>
  </si>
  <si>
    <t>T6_R1..R6, R7, R9, R13, R14, R16, R17 = Škol 2-04 za 2010, 
T6_R15a.. = dotačná zmluva na 2010, špecifiká</t>
  </si>
  <si>
    <r>
      <t>Údaje v riadkoch R1:R6, R7, R9, R13, R14, R16, R17  sú kontrolované s údajmi v štatistickom výkaze Škol (MŠ SR) 2-04 za rok 2010. 
Údaje v riadkoch 15a ... (špecifiká) sú kontrolované na rozpis dotácie v roku 2010.</t>
    </r>
    <r>
      <rPr>
        <b/>
        <sz val="12"/>
        <color indexed="12"/>
        <rFont val="Times New Roman"/>
        <family val="1"/>
      </rPr>
      <t xml:space="preserve"> </t>
    </r>
    <r>
      <rPr>
        <u val="single"/>
        <sz val="12"/>
        <rFont val="Times New Roman"/>
        <family val="1"/>
      </rPr>
      <t>Rozdiel medzi údajom v T6_R18_SH a údajmi v T5_R56_SC+SD (Mzdy) je potrebné vyčísliť s komentárom uviesť v poznámke pod tabuľkou T6.</t>
    </r>
  </si>
  <si>
    <t>T8_R5_SA (SC) = dotačná zmluva na rok 2009 (2010), podprogram 077 15 01 - účelové prostriedky na sociálne štipendiá</t>
  </si>
  <si>
    <t>Údaje v tabuľke sú kontrolované na dotačné zmluvy na rok 2010, na poskytnutú účelovú dotáciu na sociálne štipendiá z databázy VVŠ v roku 2010.
Za rok 2009 sú údaje kontrolované na hodnoty vykazované vo výročných správach z roku 2009 a na poskytnutú účelovú dotáciu na sociálne štipendiá z databázy VVŠ v roku 2009.
Údaje o výške dotácie majú súvzťažnosť na T1 (celková dotácia na sociálne štipendiá) a T13 (stav a vývoj štipendijného fondu).</t>
  </si>
  <si>
    <t>Údaj v T8_R4_SA predstavuje zostatok nevyčerpanej dotácie z predchádzajúceho roka, t. j. k 31. 12. 2009 sa uvádza v eurách, ale kontroluje sa na prepočítané údaje (uvedené v Sk) v T8 výročnej správy za rok 2009.  
Údaj v T8_R6_SA (SC) predstavuje zostatok nevyčerpanej dotácie k 31. 12. príslušného roka (2009, resp. 2010) a ich hodnoty sa vypočítajú z ostatných uvedených údajov. Zostatok nevyčerpanej dotácie k 31. 12. 2009 je totožný (prepočítaný na eurá) aj s údajmi vykazovanými v tabuľke T8 výročnej správy za rok 2009.</t>
  </si>
  <si>
    <t>T9_R1 = štatistické výkazy MŠVVaŠ SR 2010 (2009)</t>
  </si>
  <si>
    <t>Údaje o lôžkovej kapacite v T9_R1 sa kontrolujú na štatistické výkazy MŠVVaŠ SR 2010 (2009).</t>
  </si>
  <si>
    <t>T9_R6_SA (SB) = dotačná zmluva 2010 (2009)_účelové prostriedky na študentské domovy</t>
  </si>
  <si>
    <t>Údaje v T9_R6_SB sú kontrolované na dotačnú zmluvu z roku 2010 - finančné prostriedky na ŠD a na rozpis dotácií na rok 2010.  
Za rok 2009 sú údaje v SA kontrolované na hodnoty vykázané vo výročných správach z roku 2009.</t>
  </si>
  <si>
    <t>T10_R7_SA (SB) = dotačná zmluva 2010 (2009)_účelová dotácia na študentské jedálne</t>
  </si>
  <si>
    <t>Údaje v R7_SA (SB) sú kontrolované na  dotačné zmluvy a na účelovú dotáciu na rok 2010, 2009 v zmysle databázy VVŠ.</t>
  </si>
  <si>
    <t>T10_R12 = štatistické výkazy MŠVVaŠ SR 2010 (2009)</t>
  </si>
  <si>
    <r>
      <t xml:space="preserve"> Údaje </t>
    </r>
    <r>
      <rPr>
        <b/>
        <sz val="12"/>
        <rFont val="Times New Roman"/>
        <family val="1"/>
      </rPr>
      <t>o počte podaných jedlách</t>
    </r>
    <r>
      <rPr>
        <sz val="12"/>
        <rFont val="Times New Roman"/>
        <family val="1"/>
      </rPr>
      <t xml:space="preserve"> v R12 sa kontrolujú na štatistické výkazy MŠVVaŠ SR 2010 (2009). Uvádzajú sa </t>
    </r>
    <r>
      <rPr>
        <b/>
        <sz val="12"/>
        <rFont val="Times New Roman"/>
        <family val="1"/>
      </rPr>
      <t xml:space="preserve">jedlá vydané študentom vo vlastných jedálňach aj v zmluvných zariadeniach </t>
    </r>
    <r>
      <rPr>
        <sz val="12"/>
        <rFont val="Times New Roman"/>
        <family val="1"/>
      </rPr>
      <t>(všetky jedlá na ktoré sa poskytuje dotácia). Neakceptujú sa žiadné typy iných stravovacích poukazov (gastrolístky).</t>
    </r>
  </si>
  <si>
    <t>Údaje v T11_R2 - tvorba fondu reprodukcie za roky 2009 a 2010 sa musia rovnať údajom v T13_R2_SC (SD). 
Súvzťažnosť údajov z T11_R10 s tabuľkou T15 (výška kapitálovej dotácie). V T11 sa uvádzajú aj kapitálové výdavky, prijaté z iných kapitol štátneho rozpočtu. Výšku kapitálovej dotácie z iných kapitol žiadame osobitne uviesť do poznámky.</t>
  </si>
  <si>
    <t>T12_R15_SA = T15_R17_SD 
T12_R15_SF = výkazníctvo 2010, kategória 700, všetky zdroje</t>
  </si>
  <si>
    <t xml:space="preserve">Hodnota v T12_R15_SA sa musí rovnať údaju v T15_R21_SD (ide o výdavky v r. 2010 bez rozdielu či boli realizované z kapitálovej dotácie roku 2010 alebo zo zostatku kapitálovej dotácie z predchádzajúcich rokov).
Údaje v R15, SF - celkové výdavky na obstaranie a technické zhodnotenie majetku sa musia rovnať hodnotám, vykazovaným vo výkaze "Príjmy a výdavky" v kategórii 700 za všetky zdroje (štátny rozpočet, vlastné zdroje, prostriedky EÚ, finančný mechanizmus EHP a Nórsky finančný mechanizmus...) a  za roky 2009 a 2010 spolu. Ak tieto udaje nie sú v súlade, je potrebné v poznámke vysvetliť dôvod. </t>
  </si>
  <si>
    <r>
      <t xml:space="preserve">Stavy fondov k 1.1. a k 31.12.2010 za </t>
    </r>
    <r>
      <rPr>
        <b/>
        <sz val="12"/>
        <rFont val="Times New Roman"/>
        <family val="1"/>
      </rPr>
      <t>všetky fondy spolu</t>
    </r>
    <r>
      <rPr>
        <sz val="12"/>
        <rFont val="Times New Roman"/>
        <family val="1"/>
      </rPr>
      <t xml:space="preserve"> sa kontrolujú na výkazníctvo, súvaha - časť Pasíva, riadky 064 + 065 + 069 + 071 "netto" 
Stavy fondov k 1.1.sa rovnajú stavom fondov k 31.12. predchádzajúceho roka.</t>
    </r>
  </si>
  <si>
    <r>
      <t xml:space="preserve">Globálna hodnota na bankových účtoch z R18 sa kontroluje na Súvahu, časť Aktíva, r. 053.
Ak nie je údaj v R2 (dotačný účet) k 31. 12. 2010 </t>
    </r>
    <r>
      <rPr>
        <b/>
        <u val="single"/>
        <sz val="12"/>
        <rFont val="Times New Roman"/>
        <family val="1"/>
      </rPr>
      <t>vynulovaný, je potrebné doplniť vysvetlenie v stĺpci C.</t>
    </r>
    <r>
      <rPr>
        <sz val="12"/>
        <rFont val="Times New Roman"/>
        <family val="1"/>
      </rPr>
      <t xml:space="preserve">
Súvzťažnosť so zostatkom bežných a kapitálových dotácií k 31. 12. 2010, uvedených v T14_ R26_SF a T15_R17_SE.</t>
    </r>
  </si>
  <si>
    <t>V stĺpci E uvedie vysoká škola objem nákladov na mzdy krytých zo štátneho rozpočtu (kód zdroja 111, 116x, 115x, 13xx, resp. kódy ďalších štrukturálnych fondov, prostredníctvom ktorých verejné vysoké školy čerpajú finančné prostriedky a ostatných zdrojov štátneho rozpočtu vykazovaných v riadku 0123 štatistického výkazu Škol (MŠ SR) 2-04).</t>
  </si>
  <si>
    <t xml:space="preserve">Údaje v celej tabuľke č.6 musia byť zhodné s údajmi uvedenými vo výkaze o práci vysokých škôl a ostatných organizácií priamo riadených MŠVVaŠ SR Škol (MŠ SR) 2-04. </t>
  </si>
  <si>
    <r>
      <t xml:space="preserve">Nárok na príspevok zo štátneho rozpočtu na jedlá podľa metodiky </t>
    </r>
    <r>
      <rPr>
        <sz val="12"/>
        <rFont val="Times New Roman"/>
        <family val="1"/>
      </rPr>
      <t xml:space="preserve"> [R13+ R14]</t>
    </r>
    <r>
      <rPr>
        <sz val="12"/>
        <color indexed="10"/>
        <rFont val="Times New Roman"/>
        <family val="1"/>
      </rPr>
      <t xml:space="preserve"> </t>
    </r>
    <r>
      <rPr>
        <sz val="12"/>
        <rFont val="Times New Roman"/>
        <family val="1"/>
      </rPr>
      <t xml:space="preserve">                                      </t>
    </r>
  </si>
  <si>
    <r>
      <t xml:space="preserve">Počet vydaných jedál študentom </t>
    </r>
    <r>
      <rPr>
        <b/>
        <vertAlign val="superscript"/>
        <sz val="12"/>
        <rFont val="Times New Roman"/>
        <family val="1"/>
      </rPr>
      <t xml:space="preserve"> </t>
    </r>
    <r>
      <rPr>
        <b/>
        <sz val="12"/>
        <rFont val="Times New Roman"/>
        <family val="1"/>
      </rPr>
      <t xml:space="preserve">v kalendárnom roku  </t>
    </r>
  </si>
  <si>
    <r>
      <t>- počet vydaných jedál študentom v zmluvných zariadeniach</t>
    </r>
    <r>
      <rPr>
        <vertAlign val="superscript"/>
        <sz val="12"/>
        <rFont val="Times New Roman"/>
        <family val="1"/>
      </rPr>
      <t xml:space="preserve"> 4)</t>
    </r>
  </si>
  <si>
    <r>
      <t xml:space="preserve">3) uvádzajú sa </t>
    </r>
    <r>
      <rPr>
        <b/>
        <sz val="11"/>
        <rFont val="Times New Roman"/>
        <family val="1"/>
      </rPr>
      <t>jedlá vydané študentom len vo vlastnej jedálni</t>
    </r>
    <r>
      <rPr>
        <sz val="11"/>
        <rFont val="Times New Roman"/>
        <family val="1"/>
      </rPr>
      <t xml:space="preserve"> , na ktoré sa poskytuje dotácia</t>
    </r>
  </si>
  <si>
    <r>
      <t xml:space="preserve">4) uvádzajú sa </t>
    </r>
    <r>
      <rPr>
        <b/>
        <sz val="11"/>
        <rFont val="Times New Roman"/>
        <family val="1"/>
      </rPr>
      <t>všetky jedlá vydané študentom v zmluvných zariadeniach</t>
    </r>
    <r>
      <rPr>
        <sz val="11"/>
        <rFont val="Times New Roman"/>
        <family val="1"/>
      </rPr>
      <t>, na ktoré sa poskytuje dotácia</t>
    </r>
  </si>
  <si>
    <r>
      <t xml:space="preserve">Uveďte počet  vydaných jedál študentom </t>
    </r>
    <r>
      <rPr>
        <vertAlign val="superscript"/>
        <sz val="12"/>
        <color indexed="8"/>
        <rFont val="Times New Roman"/>
        <family val="1"/>
      </rPr>
      <t xml:space="preserve"> </t>
    </r>
    <r>
      <rPr>
        <sz val="12"/>
        <color indexed="8"/>
        <rFont val="Times New Roman"/>
        <family val="1"/>
      </rPr>
      <t xml:space="preserve">v kalendárnom roku  </t>
    </r>
    <r>
      <rPr>
        <b/>
        <sz val="12"/>
        <color indexed="8"/>
        <rFont val="Times New Roman"/>
        <family val="1"/>
      </rPr>
      <t>spolu vo vlastných jedálňach a  stravovacích zariadeniach</t>
    </r>
    <r>
      <rPr>
        <sz val="12"/>
        <color indexed="8"/>
        <rFont val="Times New Roman"/>
        <family val="1"/>
      </rPr>
      <t>.</t>
    </r>
  </si>
  <si>
    <r>
      <t xml:space="preserve">Uveďte počet  vydaných jedál študentom </t>
    </r>
    <r>
      <rPr>
        <vertAlign val="superscript"/>
        <sz val="12"/>
        <color indexed="8"/>
        <rFont val="Times New Roman"/>
        <family val="1"/>
      </rPr>
      <t xml:space="preserve"> </t>
    </r>
    <r>
      <rPr>
        <sz val="12"/>
        <color indexed="8"/>
        <rFont val="Times New Roman"/>
        <family val="1"/>
      </rPr>
      <t xml:space="preserve">v kalendárnom roku  </t>
    </r>
    <r>
      <rPr>
        <b/>
        <sz val="12"/>
        <color indexed="8"/>
        <rFont val="Times New Roman"/>
        <family val="1"/>
      </rPr>
      <t>spolu  v prenajatých stravovacích zariadeniach</t>
    </r>
    <r>
      <rPr>
        <sz val="12"/>
        <color indexed="8"/>
        <rFont val="Times New Roman"/>
        <family val="1"/>
      </rPr>
      <t>.</t>
    </r>
  </si>
  <si>
    <r>
      <t>Priemerné náklady  na jedlo študenta v Eur [</t>
    </r>
    <r>
      <rPr>
        <sz val="12"/>
        <rFont val="Times New Roman"/>
        <family val="1"/>
      </rPr>
      <t>R10</t>
    </r>
    <r>
      <rPr>
        <sz val="12"/>
        <rFont val="Times New Roman"/>
        <family val="1"/>
      </rPr>
      <t>/R12]</t>
    </r>
  </si>
  <si>
    <t>upravený text v stĺpci "položka"  R13,14,15,16 
upravený vzťah v R12_SA_SB
upravený vzťah v R15_SA_SB
upravený vzťah v R16_SA_SB
doplnené vysvetlivky T10_R10, T10_R12</t>
  </si>
  <si>
    <t>Sev.</t>
  </si>
  <si>
    <t>T10_R13</t>
  </si>
  <si>
    <t>T10_R14</t>
  </si>
  <si>
    <r>
      <t xml:space="preserve">Uveďte </t>
    </r>
    <r>
      <rPr>
        <b/>
        <sz val="12"/>
        <color indexed="8"/>
        <rFont val="Times New Roman"/>
        <family val="1"/>
      </rPr>
      <t xml:space="preserve">len náklady na jedlá </t>
    </r>
    <r>
      <rPr>
        <sz val="12"/>
        <color indexed="8"/>
        <rFont val="Times New Roman"/>
        <family val="1"/>
      </rPr>
      <t xml:space="preserve">  vydané študentom  v kalendárnom roku  </t>
    </r>
    <r>
      <rPr>
        <b/>
        <sz val="12"/>
        <color indexed="8"/>
        <rFont val="Times New Roman"/>
        <family val="1"/>
      </rPr>
      <t xml:space="preserve"> vo vlastných jedálňach a  stravovacích zariadeniach</t>
    </r>
    <r>
      <rPr>
        <sz val="12"/>
        <color indexed="8"/>
        <rFont val="Times New Roman"/>
        <family val="1"/>
      </rPr>
      <t>.</t>
    </r>
  </si>
  <si>
    <t xml:space="preserve">Príspevok na jedno jedlo zo štátneho rozpočtu bol v rokoch 2009 a 2010 vo výške  1 Euro. </t>
  </si>
  <si>
    <r>
      <t>Tabuľka č. 9: Údaje o systéme sociálnej podpory  - časť výnosy a náklady</t>
    </r>
    <r>
      <rPr>
        <b/>
        <vertAlign val="superscript"/>
        <sz val="14"/>
        <rFont val="Times New Roman"/>
        <family val="1"/>
      </rPr>
      <t>1)</t>
    </r>
    <r>
      <rPr>
        <b/>
        <sz val="14"/>
        <rFont val="Times New Roman"/>
        <family val="1"/>
      </rPr>
      <t xml:space="preserve"> študentských domovov 
(bez zmluvných zariadení) za roky 2009 a 2010  </t>
    </r>
  </si>
  <si>
    <t>Zmeny tabuliek výročnej správy 2010 v porovnaní s rokom 2009</t>
  </si>
  <si>
    <r>
      <t xml:space="preserve">Údaje v T2 nie je možné odkontrolovať na údaje z výkazníctva ani na údaje v iných tabuľkách, nakoľko ide o údaje účtované na rôznych účtoch. (691,649).  
Príjmy zo zahraničia majúce charakter dotácie majú obsahovať aj údaje z výskumných, resp. vzdelávacích projektov, ktoré sú podkladom k rozpisu metodiky bežnej dotácie pre VVŠ na kalendárny rok. V R4a... je potrebné uviesť príjmy zo zahraničia a k nim príslušné hodnoty. 
Neuvádzajú sa tu dotácie, ktoré VVŠ obdržala zo štrukturálnych fondov prostredníctvom iných kapitol štátneho rozpočtu, napr. MPSVaR SR (tieto údaje patria do T17) a dotácie </t>
    </r>
    <r>
      <rPr>
        <b/>
        <sz val="12"/>
        <rFont val="Times New Roman"/>
        <family val="1"/>
      </rPr>
      <t xml:space="preserve">z APVV pre hlavného riešiteľa (údaje patria do T18). Do tejto tabuľky sa uvádzajú len dotácie z APVV pre spoluriešiteľa, ak hlavným riešiteľom je iná právnická osoba ako VVŠ. </t>
    </r>
    <r>
      <rPr>
        <b/>
        <sz val="12"/>
        <color indexed="10"/>
        <rFont val="Times New Roman"/>
        <family val="1"/>
      </rPr>
      <t>Nepatria sem prostriedky na zahraničné mobility na 05T 08 a 021 02 03.</t>
    </r>
  </si>
  <si>
    <t xml:space="preserve">Časť príjmov na programe 0AE0301 univerzita v roku 2010 (položka 312001a 322001) prijala na zdroje 13S1 a 13S2, tak ako ich predpísalo MŠ SR nasledovne:
bežné výdavky na 13S1 vo výške 32 674,57 a na 11S1 vo výške 386 674,86 a kapitálové výdavky na 13S1 vo výške 769 482,90 a na 11S1 vo výške 3 789 383,45, bežné výdavky na 13S2 vo výške 3 846,41 a na 11S2 vo výške 45 489,05 a kapitálové výdavky na 13S2 vo výške 90 527,40 a na 11S2 vo výške 445 810,02.
</t>
  </si>
  <si>
    <t>Na účte 570 a 670 je  zaúčtovaný odvod z výnosov dosiahnutých z podnikateľskej činnosti, ktorú odvádzajú fakulty univerzity rektorátu v zmysle vnútroorganizačnej smernice o podnikateľskej činnosti. Tento odvod účtujú fakulty na účet 570 a rektorát ho účtuje ako príjem na účet 670.</t>
  </si>
  <si>
    <r>
      <t>T8_R4_SA = zostatok k 31.12.2009
T8_R6_SA = T8_R4_SC 
T8_R5_SC =</t>
    </r>
    <r>
      <rPr>
        <sz val="12"/>
        <color indexed="10"/>
        <rFont val="Times New Roman"/>
        <family val="1"/>
      </rPr>
      <t xml:space="preserve"> T14_R14_SD</t>
    </r>
    <r>
      <rPr>
        <sz val="12"/>
        <rFont val="Times New Roman"/>
        <family val="1"/>
      </rPr>
      <t xml:space="preserve">
T8_R1_SA (SC)  ≤ T13_R11_SE (SF)</t>
    </r>
  </si>
  <si>
    <r>
      <t>Stav štipendijného fondu k 31. 12. uvedený v R12_SF nemá byť nižší ako súčet zostatku nevyčerpanej dotácie na sociálne štipendiá v T8_R6_SC a na motivačné štipendiá v T20_R4_SB.
Súvzťažnosť na T14 a T19: čerpanie na sociálne a motivačné štipendiá zo štátneho rozpočtu (T14_</t>
    </r>
    <r>
      <rPr>
        <sz val="12"/>
        <color indexed="10"/>
        <rFont val="Times New Roman"/>
        <family val="1"/>
      </rPr>
      <t>R14 + R15</t>
    </r>
    <r>
      <rPr>
        <sz val="12"/>
        <rFont val="Times New Roman"/>
        <family val="1"/>
      </rPr>
      <t>) a čerpanie štipendií z vlastných zdrojov (T19_R1_SC) sa má rovnať údaju v T13_R11_SF. Rozdiel medzi čerpaním štipendijného fondu a údajmi v T14 a T19 môže tvoriť len objem vyplatených štipendií zahraničných študentov.</t>
    </r>
  </si>
  <si>
    <r>
      <t xml:space="preserve">Údaje sú kontrolované na dotačnú zmluvu na 2010 a na rozpis účelových dotácií na podprograme 077 15 02. 
Výška dotácií na motivačné štipendiá z T20_R2_SA(SB) sa musí rovnať celkovému objemu dotácií, uvedenom v T1_R13_SA a v </t>
    </r>
    <r>
      <rPr>
        <sz val="12"/>
        <color indexed="10"/>
        <rFont val="Times New Roman"/>
        <family val="1"/>
      </rPr>
      <t>T14_R15_SD</t>
    </r>
    <r>
      <rPr>
        <sz val="12"/>
        <rFont val="Times New Roman"/>
        <family val="1"/>
      </rPr>
      <t xml:space="preserve">.
Súvzťažnosť s T13 - stav a vývoj finančných fondov, stĺpce SE,SF. </t>
    </r>
  </si>
  <si>
    <r>
      <t>T20_R2_SB = T1_R13_SA =</t>
    </r>
    <r>
      <rPr>
        <sz val="12"/>
        <color indexed="10"/>
        <rFont val="Times New Roman"/>
        <family val="1"/>
      </rPr>
      <t xml:space="preserve"> T14_R15_SD</t>
    </r>
  </si>
  <si>
    <r>
      <t xml:space="preserve">T16_R18_SB = výkazníctvo, súvaha, časť Aktíva, riadok 053,
</t>
    </r>
    <r>
      <rPr>
        <sz val="12"/>
        <color indexed="10"/>
        <rFont val="Times New Roman"/>
        <family val="1"/>
      </rPr>
      <t>T14_R28_SF</t>
    </r>
    <r>
      <rPr>
        <sz val="12"/>
        <rFont val="Times New Roman"/>
        <family val="1"/>
      </rPr>
      <t xml:space="preserve"> + T15_R17_SE = T16_R3_SB,
T16_R2_SB = 0 Sk (k 31. 12. 2010)</t>
    </r>
  </si>
  <si>
    <r>
      <t xml:space="preserve">Tabuľka č. 10 poskytuje informácie o počte vydaných jedál a o nákladoch a výnosoch študentských jedální vrátane nákladov na stravovanie v </t>
    </r>
    <r>
      <rPr>
        <b/>
        <sz val="12"/>
        <rFont val="Times New Roman"/>
        <family val="1"/>
      </rPr>
      <t>zmluvných</t>
    </r>
    <r>
      <rPr>
        <sz val="12"/>
        <rFont val="Times New Roman"/>
        <family val="1"/>
      </rPr>
      <t xml:space="preserve"> zariadeniach. Uvádzajú sa len výnosy a náklady súvisiace so stravovaním študentov.</t>
    </r>
  </si>
  <si>
    <r>
      <t xml:space="preserve">V prípade zmluvného zariadenia sa uvádzajú len výnosy a náklady na stravovanie študentov, </t>
    </r>
    <r>
      <rPr>
        <b/>
        <sz val="12"/>
        <rFont val="Times New Roman"/>
        <family val="1"/>
      </rPr>
      <t>ktoré prechádzajú účtovníctvom vysokej školy.</t>
    </r>
  </si>
  <si>
    <r>
      <t xml:space="preserve">Náklady na štipendiá interných doktorandov (R2+R5+R8) </t>
    </r>
    <r>
      <rPr>
        <b/>
        <vertAlign val="superscript"/>
        <sz val="12"/>
        <color indexed="8"/>
        <rFont val="Times New Roman"/>
        <family val="1"/>
      </rPr>
      <t>1)</t>
    </r>
  </si>
  <si>
    <t>T7_R13</t>
  </si>
  <si>
    <t>T7_R8</t>
  </si>
  <si>
    <t>v hlavičkách boli zmenené (aktualizované) roky, tiež bolo doplnené v akej mene majú byť údaje vyplnené, t. z. údaje z roku 2009 tak ako aj  údaje z roku 2010 sú uvedené v eurách</t>
  </si>
  <si>
    <t>z účelovej dotácie MŠVVaŠ SR</t>
  </si>
  <si>
    <t>z iných zdrojov VVŠ (kod 12,16)</t>
  </si>
  <si>
    <t xml:space="preserve">  - Prvok 06G 06 04  </t>
  </si>
  <si>
    <r>
      <t xml:space="preserve"> T7_R1_SE = T5_R77_SC,
 T7_R</t>
    </r>
    <r>
      <rPr>
        <sz val="12"/>
        <color indexed="10"/>
        <rFont val="Times New Roman"/>
        <family val="1"/>
      </rPr>
      <t>10</t>
    </r>
    <r>
      <rPr>
        <sz val="12"/>
        <rFont val="Times New Roman"/>
        <family val="1"/>
      </rPr>
      <t xml:space="preserve">_SB = dotačná zmluva na 2010_účelové prostriedky na štipendiá doktorandov </t>
    </r>
  </si>
  <si>
    <r>
      <t>Údaje v R1_SE za rok 2010 sú kontrolované na T5_R77_SC a údaje v R</t>
    </r>
    <r>
      <rPr>
        <sz val="12"/>
        <color indexed="10"/>
        <rFont val="Times New Roman"/>
        <family val="1"/>
      </rPr>
      <t>10</t>
    </r>
    <r>
      <rPr>
        <sz val="12"/>
        <rFont val="Times New Roman"/>
        <family val="1"/>
      </rPr>
      <t xml:space="preserve">_SB na poskytnutú účelovú dotáciu na štipendiá doktorandov podľa dotačnej zmluvy. </t>
    </r>
  </si>
  <si>
    <t>Gon.</t>
  </si>
  <si>
    <r>
      <t>Nevyčerpaná účelová dotácia za rok 2010  sa rovná resp. je menšia ako zostatok dotácie uvedený v T14_R</t>
    </r>
    <r>
      <rPr>
        <sz val="12"/>
        <color indexed="10"/>
        <rFont val="Times New Roman"/>
        <family val="1"/>
      </rPr>
      <t>4</t>
    </r>
    <r>
      <rPr>
        <sz val="12"/>
        <rFont val="Times New Roman"/>
        <family val="1"/>
      </rPr>
      <t>_SJ.</t>
    </r>
  </si>
  <si>
    <r>
      <t>T7_R</t>
    </r>
    <r>
      <rPr>
        <sz val="12"/>
        <color indexed="10"/>
        <rFont val="Times New Roman"/>
        <family val="1"/>
      </rPr>
      <t>11_</t>
    </r>
    <r>
      <rPr>
        <sz val="12"/>
        <rFont val="Times New Roman"/>
        <family val="1"/>
      </rPr>
      <t>SB   ≤   T14_R</t>
    </r>
    <r>
      <rPr>
        <sz val="12"/>
        <color indexed="10"/>
        <rFont val="Times New Roman"/>
        <family val="1"/>
      </rPr>
      <t>4</t>
    </r>
    <r>
      <rPr>
        <sz val="12"/>
        <rFont val="Times New Roman"/>
        <family val="1"/>
      </rPr>
      <t>_SJ</t>
    </r>
  </si>
  <si>
    <r>
      <t xml:space="preserve">T13_R12_SF ≥T8_R6_SC + T20_R4_SB
T13_R11_SF = </t>
    </r>
    <r>
      <rPr>
        <sz val="12"/>
        <color indexed="10"/>
        <rFont val="Times New Roman"/>
        <family val="1"/>
      </rPr>
      <t xml:space="preserve">T14_R14_SE </t>
    </r>
    <r>
      <rPr>
        <sz val="12"/>
        <rFont val="Times New Roman"/>
        <family val="1"/>
      </rPr>
      <t xml:space="preserve">+ </t>
    </r>
    <r>
      <rPr>
        <sz val="12"/>
        <color indexed="10"/>
        <rFont val="Times New Roman"/>
        <family val="1"/>
      </rPr>
      <t>T14_R15_SE</t>
    </r>
    <r>
      <rPr>
        <sz val="12"/>
        <rFont val="Times New Roman"/>
        <family val="1"/>
      </rPr>
      <t xml:space="preserve">+T19_R1_SC </t>
    </r>
  </si>
  <si>
    <t xml:space="preserve">Údaje v T18_R1 sú kontrolované na  rozpis bežnej a kapitálovej dotácie na programe 06K v roku 2010 poskytnuté vysokým školám mimo dotačnej zmluvy prostredníctvom  APVV resp.SVaT. 
Údaje v T18_R7 a R8 sú kontrolované na rozpis bežnej dotácie na podrograme 05T 08 a prvku 021 02 03 v roku 2010, poskytnuté vysokým školám mimo dotačnej zmluvy prostredníctvom sekcie medzinárodnej spolupráce.
Údaje o čerpaní týchto dotácií v roku 2010 sú súčasťou analýzy  v  T14 a T15 a sú zaradené do príslušných podprogramov, prvkov. </t>
  </si>
  <si>
    <r>
      <t>T1_R15_SA = T14_R</t>
    </r>
    <r>
      <rPr>
        <sz val="12"/>
        <color indexed="10"/>
        <rFont val="Times New Roman"/>
        <family val="1"/>
      </rPr>
      <t>17</t>
    </r>
    <r>
      <rPr>
        <sz val="12"/>
        <rFont val="Times New Roman"/>
        <family val="1"/>
      </rPr>
      <t>_SD, 
T1_R15_SB = T15_R11_SC,
T1_R15_SB ≤ T11_R</t>
    </r>
    <r>
      <rPr>
        <sz val="12"/>
        <color indexed="10"/>
        <rFont val="Times New Roman"/>
        <family val="1"/>
      </rPr>
      <t>10</t>
    </r>
    <r>
      <rPr>
        <sz val="12"/>
        <rFont val="Times New Roman"/>
        <family val="1"/>
      </rPr>
      <t xml:space="preserve">_SB,
T1_R12_SA = T8_R5_SC
T1_R13_SA = T20_R2_SB </t>
    </r>
  </si>
  <si>
    <t>Príjem z dotácie poskytnutej na sociálne štipendiá v rámci dotačnej zmluvy z kapitoly MŠVVaŠ k 31.12.</t>
  </si>
  <si>
    <t xml:space="preserve">Nevyčerpaná dotácia (+) / nedoplatok dotácie (-) k 31. 12. predchádzajúceho roka  
[R4_SC = R6_SA]                         </t>
  </si>
  <si>
    <r>
      <t xml:space="preserve">Bežná a kapitálová dotácia z programu 077 je kontrolovaná na Dotačnú zmluvu na rok 2010 a jej dodatky. 
Dotácie na kapitálové výdavky sa kontrolujú aj na T11, sociálne a motivačné štipendiá na T8 a T20.  
</t>
    </r>
    <r>
      <rPr>
        <b/>
        <u val="single"/>
        <sz val="12"/>
        <rFont val="Times New Roman"/>
        <family val="1"/>
      </rPr>
      <t>Neuvádza sa tu dotácia z iných programov ani dotácia zo štrukturálnych fondov EÚ.</t>
    </r>
  </si>
  <si>
    <t>T1_R1:R15</t>
  </si>
  <si>
    <r>
      <t xml:space="preserve">Uvádza sa </t>
    </r>
    <r>
      <rPr>
        <b/>
        <sz val="12"/>
        <rFont val="Times New Roman"/>
        <family val="1"/>
      </rPr>
      <t>skutočne poskytnutá</t>
    </r>
    <r>
      <rPr>
        <sz val="12"/>
        <rFont val="Times New Roman"/>
        <family val="1"/>
      </rPr>
      <t xml:space="preserve"> dotácia na sociálne a motivačné štipendiá a </t>
    </r>
    <r>
      <rPr>
        <b/>
        <sz val="12"/>
        <rFont val="Times New Roman"/>
        <family val="1"/>
      </rPr>
      <t>nie nárok</t>
    </r>
    <r>
      <rPr>
        <sz val="12"/>
        <rFont val="Times New Roman"/>
        <family val="1"/>
      </rPr>
      <t xml:space="preserve"> vyplývajúci z potreby štipendií podľa zákona.</t>
    </r>
  </si>
  <si>
    <r>
      <t xml:space="preserve">V riadku 1 uvedie vysoká škola celkový objem príjmov z dotácií zo štátneho rozpočtu poskytnutých z iných kapitol ako je kapitola MŠVVaŠ SR. V riadkoch 1a ... rozpíše podrobnejšie jednotlivé druhy týchto dotácií.  Príklady: 
1. dotácie z iných kapitol, 
2. dotácie na riešenie projektov APVV pre spoluriešiteľov projektu, kde hlavným riešiteľom je iná právnická osoba ako VVŠ. 
3. dotácie Úradu vlády SR na projekty, riešené v rámci Finančného mechanizmu EHP a Nórskeho finančného mechanizmu
</t>
    </r>
    <r>
      <rPr>
        <sz val="12"/>
        <color indexed="10"/>
        <rFont val="Times New Roman"/>
        <family val="1"/>
      </rPr>
      <t xml:space="preserve">V riadku 1 </t>
    </r>
    <r>
      <rPr>
        <b/>
        <u val="single"/>
        <sz val="12"/>
        <color indexed="10"/>
        <rFont val="Times New Roman"/>
        <family val="1"/>
      </rPr>
      <t>sa uvádzajú</t>
    </r>
    <r>
      <rPr>
        <sz val="12"/>
        <color indexed="10"/>
        <rFont val="Times New Roman"/>
        <family val="1"/>
      </rPr>
      <t xml:space="preserve"> aj finančné prostriedky, poskytnuté prostredníctvom MŠVVaŠ SR na úhradu nákladov na štúdium a štipendiá zahraničných študentov v zmysle medzinárodných dohôd v roku 2010, ktoré sa poskytujú v zmysle osobitných zmlúv MŠVVaŠ SR v rámci podprogramu 021 02 03, resp. 05T 08 a sú osobitne  evidované v rámci dotácií v tabuľke T18. V riadku 1 sa neuvádzajú dotácie, ktoré VVŠ obdržala prostredníctvom iných kapitol štátneho rozpočtu zo štrukturálnych fondov. Tieto finančné prostriedky sú špecifikované osobitne v tabuľke T17.   </t>
    </r>
  </si>
  <si>
    <t>Údaje vychádzajú z platného analytického členenia účtov (etalónu)  na rok 2010. Ak vysoká škola používa na niektoré položky nákladov viac analytických účtov (napr.ak analyticky rozlišuje náklady, ktoré budú refundované príp.refakturované) uvedie sa v príslušnom riadku stav všetkých účtov prislúchajúcich k príslušnej vecnej položke.</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</si>
</sst>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_ ;[Red]\-#,##0\ "/>
    <numFmt numFmtId="173" formatCode="#,##0.0"/>
    <numFmt numFmtId="174" formatCode="#,##0.000"/>
    <numFmt numFmtId="175" formatCode="0.0"/>
    <numFmt numFmtId="176" formatCode="0.000"/>
    <numFmt numFmtId="177" formatCode="0.0000"/>
    <numFmt numFmtId="178" formatCode="0.00000"/>
    <numFmt numFmtId="179" formatCode="#,##0.0000"/>
    <numFmt numFmtId="180" formatCode="#,##0.00000"/>
    <numFmt numFmtId="181" formatCode="#,##0.000_ ;[Red]\-#,##0.000\ "/>
    <numFmt numFmtId="182" formatCode="#,##0.0000_ ;[Red]\-#,##0.0000\ "/>
    <numFmt numFmtId="183" formatCode="0.0000000"/>
    <numFmt numFmtId="184" formatCode="0.000000"/>
    <numFmt numFmtId="185" formatCode="&quot;Áno&quot;;&quot;Áno&quot;;&quot;Nie&quot;"/>
    <numFmt numFmtId="186" formatCode="&quot;Pravda&quot;;&quot;Pravda&quot;;&quot;Nepravda&quot;"/>
    <numFmt numFmtId="187" formatCode="&quot;Zapnuté&quot;;&quot;Zapnuté&quot;;&quot;Vypnuté&quot;"/>
    <numFmt numFmtId="188" formatCode="#,##0.00\ &quot;SKK&quot;"/>
    <numFmt numFmtId="189" formatCode="#,##0.00_ ;[Red]\-#,##0.00\ "/>
    <numFmt numFmtId="190" formatCode="0.0%"/>
    <numFmt numFmtId="191" formatCode="#,##0.000000"/>
    <numFmt numFmtId="192" formatCode="_-* #,##0.000\ _S_k_-;\-* #,##0.000\ _S_k_-;_-* &quot;-&quot;??\ _S_k_-;_-@_-"/>
    <numFmt numFmtId="193" formatCode="_-* #,##0.0000\ _S_k_-;\-* #,##0.0000\ _S_k_-;_-* &quot;-&quot;??\ _S_k_-;_-@_-"/>
    <numFmt numFmtId="194" formatCode="_-* #,##0.00000\ _S_k_-;\-* #,##0.00000\ _S_k_-;_-* &quot;-&quot;??\ _S_k_-;_-@_-"/>
    <numFmt numFmtId="195" formatCode="_-* #,##0.0\ _S_k_-;\-* #,##0.0\ _S_k_-;_-* &quot;-&quot;??\ _S_k_-;_-@_-"/>
    <numFmt numFmtId="196" formatCode="_-* #,##0\ _S_k_-;\-* #,##0\ _S_k_-;_-* &quot;-&quot;??\ _S_k_-;_-@_-"/>
    <numFmt numFmtId="197" formatCode="#,##0.0_ ;[Red]\-#,##0.0\ "/>
    <numFmt numFmtId="198" formatCode="[$-41B]d\.\ mmmm\ yyyy"/>
    <numFmt numFmtId="199" formatCode="#,##0_ ;\-#,##0\ "/>
    <numFmt numFmtId="200" formatCode="[$€-2]\ #\ ##,000_);[Red]\([$€-2]\ #\ ##,000\)"/>
    <numFmt numFmtId="201" formatCode="#,##0.00\ _€"/>
  </numFmts>
  <fonts count="94">
    <font>
      <sz val="10"/>
      <name val="Arial"/>
      <family val="0"/>
    </font>
    <font>
      <b/>
      <sz val="12"/>
      <name val="Times New Roman"/>
      <family val="1"/>
    </font>
    <font>
      <sz val="12"/>
      <name val="Times New Roman"/>
      <family val="1"/>
    </font>
    <font>
      <b/>
      <sz val="14"/>
      <name val="Times New Roman"/>
      <family val="1"/>
    </font>
    <font>
      <u val="single"/>
      <sz val="10"/>
      <color indexed="12"/>
      <name val="Arial"/>
      <family val="2"/>
    </font>
    <font>
      <u val="single"/>
      <sz val="10"/>
      <color indexed="36"/>
      <name val="Arial"/>
      <family val="2"/>
    </font>
    <font>
      <sz val="8"/>
      <name val="Arial"/>
      <family val="2"/>
    </font>
    <font>
      <sz val="12"/>
      <color indexed="10"/>
      <name val="Times New Roman"/>
      <family val="1"/>
    </font>
    <font>
      <i/>
      <sz val="12"/>
      <name val="Times New Roman"/>
      <family val="1"/>
    </font>
    <font>
      <b/>
      <i/>
      <sz val="12"/>
      <name val="Times New Roman"/>
      <family val="1"/>
    </font>
    <font>
      <b/>
      <u val="single"/>
      <sz val="12"/>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10"/>
      <name val="Arial CE"/>
      <family val="0"/>
    </font>
    <font>
      <sz val="8"/>
      <name val="arial ce"/>
      <family val="0"/>
    </font>
    <font>
      <sz val="11"/>
      <name val="Times New Roman"/>
      <family val="1"/>
    </font>
    <font>
      <b/>
      <sz val="11"/>
      <name val="Times New Roman"/>
      <family val="1"/>
    </font>
    <font>
      <b/>
      <vertAlign val="superscript"/>
      <sz val="12"/>
      <name val="Times New Roman"/>
      <family val="1"/>
    </font>
    <font>
      <b/>
      <vertAlign val="superscript"/>
      <sz val="14"/>
      <name val="Times New Roman"/>
      <family val="1"/>
    </font>
    <font>
      <vertAlign val="superscript"/>
      <sz val="12"/>
      <name val="Times New Roman"/>
      <family val="1"/>
    </font>
    <font>
      <b/>
      <i/>
      <sz val="14"/>
      <name val="Times New Roman"/>
      <family val="1"/>
    </font>
    <font>
      <sz val="10"/>
      <name val="Times New Roman"/>
      <family val="1"/>
    </font>
    <font>
      <b/>
      <sz val="12"/>
      <color indexed="12"/>
      <name val="Times New Roman"/>
      <family val="1"/>
    </font>
    <font>
      <u val="single"/>
      <sz val="12"/>
      <name val="Times New Roman"/>
      <family val="1"/>
    </font>
    <font>
      <b/>
      <sz val="16"/>
      <name val="Times New Roman"/>
      <family val="1"/>
    </font>
    <font>
      <b/>
      <sz val="9"/>
      <name val="Times New Roman"/>
      <family val="1"/>
    </font>
    <font>
      <u val="single"/>
      <sz val="12"/>
      <color indexed="12"/>
      <name val="Times New Roman"/>
      <family val="1"/>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Times New Roman"/>
      <family val="1"/>
    </font>
    <font>
      <i/>
      <sz val="12"/>
      <color indexed="10"/>
      <name val="Times New Roman"/>
      <family val="1"/>
    </font>
    <font>
      <sz val="14"/>
      <color indexed="10"/>
      <name val="Times New Roman"/>
      <family val="1"/>
    </font>
    <font>
      <b/>
      <vertAlign val="superscript"/>
      <sz val="12"/>
      <color indexed="8"/>
      <name val="Times New Roman"/>
      <family val="1"/>
    </font>
    <font>
      <sz val="12"/>
      <color indexed="8"/>
      <name val="Times New Roman"/>
      <family val="1"/>
    </font>
    <font>
      <i/>
      <vertAlign val="superscript"/>
      <sz val="12"/>
      <name val="Times New Roman"/>
      <family val="1"/>
    </font>
    <font>
      <b/>
      <sz val="12"/>
      <color indexed="8"/>
      <name val="Times New Roman"/>
      <family val="1"/>
    </font>
    <font>
      <sz val="9"/>
      <name val="Arial"/>
      <family val="2"/>
    </font>
    <font>
      <sz val="9"/>
      <name val="Times New Roman"/>
      <family val="1"/>
    </font>
    <font>
      <b/>
      <sz val="10"/>
      <name val="Times New Roman"/>
      <family val="1"/>
    </font>
    <font>
      <b/>
      <u val="single"/>
      <sz val="13"/>
      <name val="Times New Roman"/>
      <family val="1"/>
    </font>
    <font>
      <b/>
      <u val="single"/>
      <sz val="12"/>
      <color indexed="10"/>
      <name val="Times New Roman"/>
      <family val="1"/>
    </font>
    <font>
      <sz val="8"/>
      <name val="Tahoma"/>
      <family val="2"/>
    </font>
    <font>
      <b/>
      <sz val="8"/>
      <name val="Tahoma"/>
      <family val="2"/>
    </font>
    <font>
      <sz val="14"/>
      <name val="Times New Roman"/>
      <family val="1"/>
    </font>
    <font>
      <vertAlign val="superscript"/>
      <sz val="12"/>
      <color indexed="8"/>
      <name val="Times New Roman"/>
      <family val="1"/>
    </font>
    <font>
      <b/>
      <sz val="10"/>
      <color indexed="10"/>
      <name val="Arial"/>
      <family val="2"/>
    </font>
    <font>
      <b/>
      <sz val="10"/>
      <name val="Arial"/>
      <family val="2"/>
    </font>
    <font>
      <b/>
      <sz val="11"/>
      <color indexed="10"/>
      <name val="Times New Roman"/>
      <family val="1"/>
    </font>
    <font>
      <b/>
      <sz val="14"/>
      <color indexed="10"/>
      <name val="Times New Roman"/>
      <family val="1"/>
    </font>
    <font>
      <sz val="12"/>
      <color indexed="30"/>
      <name val="Times New Roman"/>
      <family val="1"/>
    </font>
    <font>
      <b/>
      <sz val="10"/>
      <color indexed="10"/>
      <name val="Times New Roman"/>
      <family val="1"/>
    </font>
    <font>
      <b/>
      <sz val="16"/>
      <color indexed="10"/>
      <name val="Times New Roman"/>
      <family val="1"/>
    </font>
    <font>
      <sz val="9"/>
      <color indexed="8"/>
      <name val="Times New Roman"/>
      <family val="2"/>
    </font>
    <font>
      <b/>
      <sz val="14"/>
      <color indexed="10"/>
      <name val="Arial"/>
      <family val="2"/>
    </font>
    <font>
      <sz val="16"/>
      <color indexed="10"/>
      <name val="Arial"/>
      <family val="2"/>
    </font>
    <font>
      <sz val="12"/>
      <color indexed="9"/>
      <name val="Times New Roman"/>
      <family val="2"/>
    </font>
    <font>
      <sz val="12"/>
      <color indexed="17"/>
      <name val="Times New Roman"/>
      <family val="2"/>
    </font>
    <font>
      <b/>
      <sz val="12"/>
      <color indexed="9"/>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0"/>
      <name val="Times New Roman"/>
      <family val="2"/>
    </font>
    <font>
      <sz val="12"/>
      <color indexed="52"/>
      <name val="Times New Roman"/>
      <family val="2"/>
    </font>
    <font>
      <sz val="12"/>
      <color indexed="62"/>
      <name val="Times New Roman"/>
      <family val="2"/>
    </font>
    <font>
      <b/>
      <sz val="12"/>
      <color indexed="52"/>
      <name val="Times New Roman"/>
      <family val="2"/>
    </font>
    <font>
      <b/>
      <sz val="12"/>
      <color indexed="63"/>
      <name val="Times New Roman"/>
      <family val="2"/>
    </font>
    <font>
      <i/>
      <sz val="12"/>
      <color indexed="23"/>
      <name val="Times New Roman"/>
      <family val="2"/>
    </font>
    <font>
      <sz val="12"/>
      <color indexed="20"/>
      <name val="Times New Roman"/>
      <family val="2"/>
    </font>
    <font>
      <b/>
      <sz val="10"/>
      <color indexed="12"/>
      <name val="Arial"/>
      <family val="2"/>
    </font>
    <font>
      <sz val="12"/>
      <name val="Arial"/>
      <family val="2"/>
    </font>
    <font>
      <sz val="12"/>
      <color indexed="12"/>
      <name val="Arial"/>
      <family val="2"/>
    </font>
    <font>
      <sz val="12"/>
      <color indexed="12"/>
      <name val="Times New Roman"/>
      <family val="1"/>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40"/>
        <bgColor indexed="64"/>
      </patternFill>
    </fill>
    <fill>
      <patternFill patternType="solid">
        <fgColor indexed="15"/>
        <bgColor indexed="64"/>
      </patternFill>
    </fill>
    <fill>
      <patternFill patternType="solid">
        <fgColor indexed="9"/>
        <bgColor indexed="64"/>
      </patternFill>
    </fill>
    <fill>
      <patternFill patternType="solid">
        <fgColor indexed="13"/>
        <bgColor indexed="64"/>
      </patternFill>
    </fill>
  </fills>
  <borders count="8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color indexed="63"/>
      </right>
      <top style="thin"/>
      <bottom style="thin"/>
    </border>
    <border>
      <left style="medium"/>
      <right style="thin"/>
      <top style="thin"/>
      <bottom>
        <color indexed="63"/>
      </bottom>
    </border>
    <border>
      <left style="medium"/>
      <right style="thin"/>
      <top>
        <color indexed="63"/>
      </top>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color indexed="63"/>
      </top>
      <bottom style="medium"/>
    </border>
    <border>
      <left style="thin"/>
      <right style="thin"/>
      <top>
        <color indexed="63"/>
      </top>
      <bottom style="medium"/>
    </border>
    <border>
      <left>
        <color indexed="63"/>
      </left>
      <right style="medium"/>
      <top style="thin"/>
      <bottom style="thin"/>
    </border>
    <border>
      <left style="medium"/>
      <right style="thin"/>
      <top style="medium"/>
      <bottom style="medium"/>
    </border>
    <border>
      <left style="thin"/>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color indexed="63"/>
      </top>
      <bottom>
        <color indexed="63"/>
      </bottom>
    </border>
    <border>
      <left style="thin"/>
      <right style="medium"/>
      <top>
        <color indexed="63"/>
      </top>
      <bottom style="thin"/>
    </border>
    <border>
      <left style="thin"/>
      <right>
        <color indexed="63"/>
      </right>
      <top style="thin"/>
      <bottom>
        <color indexed="63"/>
      </bottom>
    </border>
    <border>
      <left style="thin"/>
      <right>
        <color indexed="63"/>
      </right>
      <top style="medium"/>
      <bottom>
        <color indexed="63"/>
      </bottom>
    </border>
    <border>
      <left style="thin"/>
      <right>
        <color indexed="63"/>
      </right>
      <top style="medium"/>
      <bottom style="medium"/>
    </border>
    <border>
      <left style="thin"/>
      <right>
        <color indexed="63"/>
      </right>
      <top>
        <color indexed="63"/>
      </top>
      <bottom style="thin"/>
    </border>
    <border>
      <left style="thin"/>
      <right style="thin"/>
      <top>
        <color indexed="63"/>
      </top>
      <bottom style="thin"/>
    </border>
    <border>
      <left style="medium"/>
      <right>
        <color indexed="63"/>
      </right>
      <top style="thin"/>
      <bottom style="medium"/>
    </border>
    <border>
      <left style="thin"/>
      <right>
        <color indexed="63"/>
      </right>
      <top>
        <color indexed="63"/>
      </top>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color indexed="63"/>
      </top>
      <bottom style="thin"/>
    </border>
    <border>
      <left style="medium"/>
      <right style="medium"/>
      <top style="thin"/>
      <bottom style="medium"/>
    </border>
    <border>
      <left style="thin"/>
      <right style="thin"/>
      <top style="medium"/>
      <bottom>
        <color indexed="63"/>
      </bottom>
    </border>
    <border>
      <left style="thin"/>
      <right style="medium"/>
      <top style="medium"/>
      <bottom style="medium"/>
    </border>
    <border>
      <left>
        <color indexed="63"/>
      </left>
      <right style="thin"/>
      <top style="medium"/>
      <bottom style="medium"/>
    </border>
    <border>
      <left style="thin"/>
      <right>
        <color indexed="63"/>
      </right>
      <top style="thin"/>
      <bottom style="medium"/>
    </border>
    <border>
      <left style="thin"/>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style="thin"/>
      <top style="thin"/>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color indexed="63"/>
      </left>
      <right>
        <color indexed="63"/>
      </right>
      <top style="thin"/>
      <bottom style="thin"/>
    </border>
    <border>
      <left>
        <color indexed="63"/>
      </left>
      <right>
        <color indexed="63"/>
      </right>
      <top>
        <color indexed="63"/>
      </top>
      <bottom style="medium"/>
    </border>
    <border>
      <left style="medium"/>
      <right style="medium"/>
      <top>
        <color indexed="63"/>
      </top>
      <bottom style="medium"/>
    </border>
    <border>
      <left style="thin"/>
      <right style="medium"/>
      <top style="medium"/>
      <bottom>
        <color indexed="63"/>
      </bottom>
    </border>
    <border>
      <left>
        <color indexed="63"/>
      </left>
      <right style="thin"/>
      <top style="medium"/>
      <bottom style="thin"/>
    </border>
    <border>
      <left style="medium"/>
      <right style="thin"/>
      <top style="medium"/>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thin"/>
      <bottom style="thin"/>
    </border>
    <border>
      <left style="medium"/>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thin"/>
      <top style="medium"/>
      <bottom>
        <color indexed="63"/>
      </bottom>
    </border>
    <border>
      <left style="medium"/>
      <right>
        <color indexed="63"/>
      </right>
      <top style="thin"/>
      <bottom>
        <color indexed="63"/>
      </bottom>
    </border>
    <border>
      <left>
        <color indexed="63"/>
      </left>
      <right style="thin"/>
      <top>
        <color indexed="63"/>
      </top>
      <bottom style="medium"/>
    </border>
    <border>
      <left style="thin"/>
      <right style="medium"/>
      <top>
        <color indexed="63"/>
      </top>
      <bottom>
        <color indexed="63"/>
      </bottom>
    </border>
    <border>
      <left style="thin"/>
      <right style="medium"/>
      <top>
        <color indexed="63"/>
      </top>
      <bottom style="medium"/>
    </border>
  </borders>
  <cellStyleXfs count="1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5" borderId="0" applyNumberFormat="0" applyBorder="0" applyAlignment="0" applyProtection="0"/>
    <xf numFmtId="0" fontId="54" fillId="8" borderId="0" applyNumberFormat="0" applyBorder="0" applyAlignment="0" applyProtection="0"/>
    <xf numFmtId="0" fontId="54" fillId="11"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76" fillId="12"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3" borderId="0" applyNumberFormat="0" applyBorder="0" applyAlignment="0" applyProtection="0"/>
    <xf numFmtId="0" fontId="36"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77" fillId="4" borderId="0" applyNumberFormat="0" applyBorder="0" applyAlignment="0" applyProtection="0"/>
    <xf numFmtId="0" fontId="37" fillId="0" borderId="0" applyNumberFormat="0" applyFill="0" applyBorder="0" applyAlignment="0" applyProtection="0"/>
    <xf numFmtId="0" fontId="38" fillId="4" borderId="0" applyNumberFormat="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21" borderId="5" applyNumberFormat="0" applyAlignment="0" applyProtection="0"/>
    <xf numFmtId="0" fontId="43" fillId="7" borderId="1" applyNumberFormat="0" applyAlignment="0" applyProtection="0"/>
    <xf numFmtId="0" fontId="78" fillId="21" borderId="5" applyNumberFormat="0" applyAlignment="0" applyProtection="0"/>
    <xf numFmtId="0" fontId="44" fillId="0" borderId="6"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9" fillId="0" borderId="2" applyNumberFormat="0" applyFill="0" applyAlignment="0" applyProtection="0"/>
    <xf numFmtId="0" fontId="80" fillId="0" borderId="3" applyNumberFormat="0" applyFill="0" applyAlignment="0" applyProtection="0"/>
    <xf numFmtId="0" fontId="81" fillId="0" borderId="4" applyNumberFormat="0" applyFill="0" applyAlignment="0" applyProtection="0"/>
    <xf numFmtId="0" fontId="81" fillId="0" borderId="0" applyNumberFormat="0" applyFill="0" applyBorder="0" applyAlignment="0" applyProtection="0"/>
    <xf numFmtId="0" fontId="45" fillId="22" borderId="0" applyNumberFormat="0" applyBorder="0" applyAlignment="0" applyProtection="0"/>
    <xf numFmtId="0" fontId="82" fillId="22" borderId="0" applyNumberFormat="0" applyBorder="0" applyAlignment="0" applyProtection="0"/>
    <xf numFmtId="0" fontId="54" fillId="0" borderId="0">
      <alignment/>
      <protection/>
    </xf>
    <xf numFmtId="0" fontId="0" fillId="0" borderId="0">
      <alignment/>
      <protection/>
    </xf>
    <xf numFmtId="0" fontId="20" fillId="0" borderId="0">
      <alignment/>
      <protection/>
    </xf>
    <xf numFmtId="0" fontId="18" fillId="0" borderId="0">
      <alignment/>
      <protection/>
    </xf>
    <xf numFmtId="0" fontId="20" fillId="0" borderId="0">
      <alignment/>
      <protection/>
    </xf>
    <xf numFmtId="0" fontId="2" fillId="23" borderId="7" applyNumberFormat="0" applyFont="0" applyAlignment="0" applyProtection="0"/>
    <xf numFmtId="0" fontId="46"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3" borderId="7" applyNumberFormat="0" applyFont="0" applyAlignment="0" applyProtection="0"/>
    <xf numFmtId="0" fontId="83" fillId="0" borderId="6" applyNumberFormat="0" applyFill="0" applyAlignment="0" applyProtection="0"/>
    <xf numFmtId="4" fontId="11" fillId="22" borderId="9" applyNumberFormat="0" applyProtection="0">
      <alignment vertical="center"/>
    </xf>
    <xf numFmtId="4" fontId="12" fillId="22" borderId="9" applyNumberFormat="0" applyProtection="0">
      <alignment vertical="center"/>
    </xf>
    <xf numFmtId="4" fontId="11" fillId="22" borderId="9" applyNumberFormat="0" applyProtection="0">
      <alignment horizontal="left" vertical="center" indent="1"/>
    </xf>
    <xf numFmtId="0" fontId="11" fillId="22" borderId="9" applyNumberFormat="0" applyProtection="0">
      <alignment horizontal="left" vertical="top" indent="1"/>
    </xf>
    <xf numFmtId="4" fontId="13" fillId="3" borderId="9" applyNumberFormat="0" applyProtection="0">
      <alignment horizontal="right" vertical="center"/>
    </xf>
    <xf numFmtId="4" fontId="13" fillId="9" borderId="9" applyNumberFormat="0" applyProtection="0">
      <alignment horizontal="right" vertical="center"/>
    </xf>
    <xf numFmtId="4" fontId="13" fillId="17" borderId="9" applyNumberFormat="0" applyProtection="0">
      <alignment horizontal="right" vertical="center"/>
    </xf>
    <xf numFmtId="4" fontId="13" fillId="11" borderId="9" applyNumberFormat="0" applyProtection="0">
      <alignment horizontal="right" vertical="center"/>
    </xf>
    <xf numFmtId="4" fontId="13" fillId="15" borderId="9" applyNumberFormat="0" applyProtection="0">
      <alignment horizontal="right" vertical="center"/>
    </xf>
    <xf numFmtId="4" fontId="13" fillId="19" borderId="9" applyNumberFormat="0" applyProtection="0">
      <alignment horizontal="right" vertical="center"/>
    </xf>
    <xf numFmtId="4" fontId="13" fillId="18" borderId="9" applyNumberFormat="0" applyProtection="0">
      <alignment horizontal="right" vertical="center"/>
    </xf>
    <xf numFmtId="4" fontId="13" fillId="24" borderId="9" applyNumberFormat="0" applyProtection="0">
      <alignment horizontal="right" vertical="center"/>
    </xf>
    <xf numFmtId="4" fontId="13" fillId="10" borderId="9" applyNumberFormat="0" applyProtection="0">
      <alignment horizontal="right" vertical="center"/>
    </xf>
    <xf numFmtId="4" fontId="11" fillId="25" borderId="10" applyNumberFormat="0" applyProtection="0">
      <alignment horizontal="left" vertical="center" indent="1"/>
    </xf>
    <xf numFmtId="4" fontId="13" fillId="26" borderId="0" applyNumberFormat="0" applyProtection="0">
      <alignment horizontal="left" vertical="center" indent="1"/>
    </xf>
    <xf numFmtId="4" fontId="14" fillId="27" borderId="0" applyNumberFormat="0" applyProtection="0">
      <alignment horizontal="left" vertical="center" indent="1"/>
    </xf>
    <xf numFmtId="4" fontId="13" fillId="28" borderId="9" applyNumberFormat="0" applyProtection="0">
      <alignment horizontal="right" vertical="center"/>
    </xf>
    <xf numFmtId="4" fontId="13" fillId="26" borderId="0" applyNumberFormat="0" applyProtection="0">
      <alignment horizontal="left" vertical="center" indent="1"/>
    </xf>
    <xf numFmtId="4" fontId="13" fillId="28" borderId="0" applyNumberFormat="0" applyProtection="0">
      <alignment horizontal="left" vertical="center" indent="1"/>
    </xf>
    <xf numFmtId="0" fontId="0" fillId="27" borderId="9" applyNumberFormat="0" applyProtection="0">
      <alignment horizontal="left" vertical="center" indent="1"/>
    </xf>
    <xf numFmtId="0" fontId="0" fillId="27" borderId="9" applyNumberFormat="0" applyProtection="0">
      <alignment horizontal="left" vertical="top" indent="1"/>
    </xf>
    <xf numFmtId="0" fontId="0" fillId="28" borderId="9" applyNumberFormat="0" applyProtection="0">
      <alignment horizontal="left" vertical="center" indent="1"/>
    </xf>
    <xf numFmtId="0" fontId="0" fillId="28" borderId="9" applyNumberFormat="0" applyProtection="0">
      <alignment horizontal="left" vertical="top" indent="1"/>
    </xf>
    <xf numFmtId="0" fontId="0" fillId="8" borderId="9" applyNumberFormat="0" applyProtection="0">
      <alignment horizontal="left" vertical="center" indent="1"/>
    </xf>
    <xf numFmtId="0" fontId="0" fillId="8" borderId="9" applyNumberFormat="0" applyProtection="0">
      <alignment horizontal="left" vertical="top" indent="1"/>
    </xf>
    <xf numFmtId="0" fontId="0" fillId="26" borderId="9" applyNumberFormat="0" applyProtection="0">
      <alignment horizontal="left" vertical="center" indent="1"/>
    </xf>
    <xf numFmtId="0" fontId="0" fillId="26" borderId="9" applyNumberFormat="0" applyProtection="0">
      <alignment horizontal="left" vertical="top" indent="1"/>
    </xf>
    <xf numFmtId="4" fontId="11" fillId="28" borderId="0" applyNumberFormat="0" applyProtection="0">
      <alignment horizontal="left" vertical="center" indent="1"/>
    </xf>
    <xf numFmtId="4" fontId="13" fillId="23" borderId="9" applyNumberFormat="0" applyProtection="0">
      <alignment vertical="center"/>
    </xf>
    <xf numFmtId="4" fontId="15" fillId="23" borderId="9" applyNumberFormat="0" applyProtection="0">
      <alignment vertical="center"/>
    </xf>
    <xf numFmtId="4" fontId="13" fillId="23" borderId="9" applyNumberFormat="0" applyProtection="0">
      <alignment horizontal="left" vertical="center" indent="1"/>
    </xf>
    <xf numFmtId="0" fontId="13" fillId="23" borderId="9" applyNumberFormat="0" applyProtection="0">
      <alignment horizontal="left" vertical="top" indent="1"/>
    </xf>
    <xf numFmtId="4" fontId="13" fillId="26" borderId="9" applyNumberFormat="0" applyProtection="0">
      <alignment horizontal="right" vertical="center"/>
    </xf>
    <xf numFmtId="4" fontId="15" fillId="26" borderId="9" applyNumberFormat="0" applyProtection="0">
      <alignment horizontal="right" vertical="center"/>
    </xf>
    <xf numFmtId="4" fontId="13" fillId="28" borderId="9" applyNumberFormat="0" applyProtection="0">
      <alignment horizontal="left" vertical="center" indent="1"/>
    </xf>
    <xf numFmtId="0" fontId="13" fillId="28" borderId="9" applyNumberFormat="0" applyProtection="0">
      <alignment horizontal="left" vertical="top" indent="1"/>
    </xf>
    <xf numFmtId="4" fontId="16" fillId="29" borderId="0" applyNumberFormat="0" applyProtection="0">
      <alignment horizontal="left" vertical="center" indent="1"/>
    </xf>
    <xf numFmtId="4" fontId="17" fillId="26" borderId="9" applyNumberFormat="0" applyProtection="0">
      <alignment horizontal="right" vertical="center"/>
    </xf>
    <xf numFmtId="0" fontId="56" fillId="0" borderId="11" applyNumberFormat="0" applyFill="0" applyAlignment="0" applyProtection="0"/>
    <xf numFmtId="0" fontId="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11" applyNumberFormat="0" applyFill="0" applyAlignment="0" applyProtection="0"/>
    <xf numFmtId="0" fontId="84" fillId="7" borderId="1" applyNumberFormat="0" applyAlignment="0" applyProtection="0"/>
    <xf numFmtId="0" fontId="85" fillId="20" borderId="1" applyNumberFormat="0" applyAlignment="0" applyProtection="0"/>
    <xf numFmtId="0" fontId="86" fillId="20" borderId="8" applyNumberFormat="0" applyAlignment="0" applyProtection="0"/>
    <xf numFmtId="0" fontId="87" fillId="0" borderId="0" applyNumberFormat="0" applyFill="0" applyBorder="0" applyAlignment="0" applyProtection="0"/>
    <xf numFmtId="0" fontId="49" fillId="0" borderId="0" applyNumberFormat="0" applyFill="0" applyBorder="0" applyAlignment="0" applyProtection="0"/>
    <xf numFmtId="0" fontId="88" fillId="3"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3" borderId="0" applyNumberFormat="0" applyBorder="0" applyAlignment="0" applyProtection="0"/>
    <xf numFmtId="0" fontId="76" fillId="14" borderId="0" applyNumberFormat="0" applyBorder="0" applyAlignment="0" applyProtection="0"/>
    <xf numFmtId="0" fontId="76" fillId="19" borderId="0" applyNumberFormat="0" applyBorder="0" applyAlignment="0" applyProtection="0"/>
  </cellStyleXfs>
  <cellXfs count="819">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vertical="center"/>
    </xf>
    <xf numFmtId="0" fontId="2" fillId="0" borderId="12" xfId="0" applyFont="1" applyBorder="1" applyAlignment="1">
      <alignment horizontal="center" vertical="center"/>
    </xf>
    <xf numFmtId="0" fontId="1" fillId="0" borderId="0" xfId="0" applyFont="1" applyBorder="1" applyAlignment="1">
      <alignment horizontal="center" vertical="center"/>
    </xf>
    <xf numFmtId="49" fontId="2" fillId="0" borderId="0" xfId="0" applyNumberFormat="1" applyFont="1" applyAlignment="1">
      <alignment/>
    </xf>
    <xf numFmtId="0" fontId="3" fillId="0" borderId="0" xfId="0" applyFont="1" applyAlignment="1">
      <alignment horizontal="center" vertical="center" wrapText="1"/>
    </xf>
    <xf numFmtId="49" fontId="2" fillId="0" borderId="0" xfId="0" applyNumberFormat="1" applyFont="1" applyBorder="1" applyAlignment="1">
      <alignment/>
    </xf>
    <xf numFmtId="49" fontId="2" fillId="0" borderId="0" xfId="0" applyNumberFormat="1" applyFont="1" applyAlignment="1">
      <alignment horizontal="left" vertical="center"/>
    </xf>
    <xf numFmtId="0" fontId="1" fillId="0" borderId="0" xfId="0" applyFont="1" applyAlignment="1">
      <alignment/>
    </xf>
    <xf numFmtId="0" fontId="2" fillId="0" borderId="0" xfId="0" applyFont="1" applyAlignment="1">
      <alignment vertical="center" wrapText="1"/>
    </xf>
    <xf numFmtId="0" fontId="2" fillId="0" borderId="0" xfId="0" applyFont="1" applyAlignment="1">
      <alignment horizontal="center" vertical="center" wrapText="1"/>
    </xf>
    <xf numFmtId="0" fontId="1" fillId="0" borderId="0" xfId="0" applyFont="1" applyAlignment="1">
      <alignment vertical="center" wrapText="1"/>
    </xf>
    <xf numFmtId="0" fontId="1" fillId="0" borderId="13"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13" xfId="0" applyFont="1" applyFill="1" applyBorder="1" applyAlignment="1">
      <alignment horizontal="center" vertical="center" wrapText="1"/>
    </xf>
    <xf numFmtId="49" fontId="1" fillId="0" borderId="13" xfId="0" applyNumberFormat="1"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Border="1" applyAlignment="1">
      <alignment horizontal="center" vertical="center" wrapText="1"/>
    </xf>
    <xf numFmtId="49" fontId="2" fillId="0" borderId="0" xfId="0" applyNumberFormat="1" applyFont="1" applyBorder="1" applyAlignment="1">
      <alignment vertical="center" wrapText="1"/>
    </xf>
    <xf numFmtId="0" fontId="2" fillId="0" borderId="0" xfId="0" applyFont="1" applyBorder="1" applyAlignment="1">
      <alignment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left" vertical="center" wrapText="1"/>
    </xf>
    <xf numFmtId="49" fontId="2" fillId="0" borderId="13" xfId="0" applyNumberFormat="1" applyFont="1" applyBorder="1" applyAlignment="1">
      <alignment horizontal="left" vertical="center" wrapText="1" indent="1"/>
    </xf>
    <xf numFmtId="49" fontId="1" fillId="0" borderId="13" xfId="0" applyNumberFormat="1" applyFont="1" applyBorder="1" applyAlignment="1">
      <alignment vertical="top"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1" fillId="0" borderId="14" xfId="0" applyFont="1" applyBorder="1" applyAlignment="1">
      <alignment horizontal="center" vertical="center" wrapText="1"/>
    </xf>
    <xf numFmtId="0" fontId="2" fillId="0" borderId="0" xfId="0" applyFont="1" applyAlignment="1">
      <alignment horizontal="left" vertical="center" wrapText="1"/>
    </xf>
    <xf numFmtId="0" fontId="2" fillId="0" borderId="13" xfId="0" applyFont="1" applyFill="1" applyBorder="1" applyAlignment="1">
      <alignment horizontal="center" vertical="center" wrapText="1"/>
    </xf>
    <xf numFmtId="3" fontId="1" fillId="0" borderId="13" xfId="0" applyNumberFormat="1" applyFont="1" applyFill="1" applyBorder="1" applyAlignment="1">
      <alignment horizontal="center" vertical="center" wrapText="1"/>
    </xf>
    <xf numFmtId="3" fontId="1" fillId="0" borderId="14" xfId="0" applyNumberFormat="1" applyFont="1" applyFill="1" applyBorder="1" applyAlignment="1">
      <alignment horizontal="center" vertical="center" wrapText="1"/>
    </xf>
    <xf numFmtId="3" fontId="1" fillId="0" borderId="13"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3" fontId="2" fillId="0" borderId="13" xfId="0" applyNumberFormat="1" applyFont="1" applyFill="1" applyBorder="1" applyAlignment="1">
      <alignment horizontal="center" wrapText="1"/>
    </xf>
    <xf numFmtId="0" fontId="2" fillId="0" borderId="15" xfId="0"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0" fontId="2" fillId="0" borderId="0" xfId="0" applyFont="1" applyFill="1" applyAlignment="1">
      <alignment/>
    </xf>
    <xf numFmtId="49" fontId="1" fillId="0" borderId="13" xfId="0" applyNumberFormat="1" applyFont="1" applyBorder="1" applyAlignment="1">
      <alignment horizontal="left" vertical="center" wrapText="1" indent="1"/>
    </xf>
    <xf numFmtId="49" fontId="2" fillId="0" borderId="13" xfId="0" applyNumberFormat="1" applyFont="1" applyFill="1" applyBorder="1" applyAlignment="1">
      <alignment horizontal="left" vertical="center" wrapText="1" indent="1"/>
    </xf>
    <xf numFmtId="49" fontId="1" fillId="0" borderId="17" xfId="0" applyNumberFormat="1" applyFont="1" applyBorder="1" applyAlignment="1">
      <alignment horizontal="left" vertical="center" wrapText="1" indent="1"/>
    </xf>
    <xf numFmtId="49" fontId="2" fillId="0" borderId="0" xfId="0" applyNumberFormat="1" applyFont="1" applyBorder="1" applyAlignment="1">
      <alignment horizontal="left" vertical="center" wrapText="1" indent="1"/>
    </xf>
    <xf numFmtId="49" fontId="2" fillId="0" borderId="0" xfId="0" applyNumberFormat="1" applyFont="1" applyAlignment="1">
      <alignment horizontal="left" vertical="center" wrapText="1" indent="1"/>
    </xf>
    <xf numFmtId="3" fontId="1" fillId="22" borderId="13" xfId="0" applyNumberFormat="1" applyFont="1" applyFill="1" applyBorder="1" applyAlignment="1">
      <alignment horizontal="right" vertical="center" wrapText="1" indent="1"/>
    </xf>
    <xf numFmtId="3" fontId="1" fillId="22" borderId="14" xfId="0" applyNumberFormat="1" applyFont="1" applyFill="1" applyBorder="1" applyAlignment="1">
      <alignment horizontal="right" vertical="center" wrapText="1" indent="1"/>
    </xf>
    <xf numFmtId="3" fontId="2" fillId="4" borderId="13" xfId="0" applyNumberFormat="1" applyFont="1" applyFill="1" applyBorder="1" applyAlignment="1">
      <alignment horizontal="right" vertical="center" wrapText="1" indent="1"/>
    </xf>
    <xf numFmtId="3" fontId="1" fillId="22" borderId="17" xfId="0" applyNumberFormat="1" applyFont="1" applyFill="1" applyBorder="1" applyAlignment="1" applyProtection="1">
      <alignment horizontal="right" vertical="center" wrapText="1" indent="1"/>
      <protection/>
    </xf>
    <xf numFmtId="3" fontId="1" fillId="22" borderId="18" xfId="0" applyNumberFormat="1" applyFont="1" applyFill="1" applyBorder="1" applyAlignment="1">
      <alignment horizontal="right" vertical="center" wrapText="1" indent="1"/>
    </xf>
    <xf numFmtId="0" fontId="1" fillId="0" borderId="13" xfId="0" applyFont="1" applyBorder="1" applyAlignment="1">
      <alignment horizontal="left" vertical="top" wrapText="1" indent="1"/>
    </xf>
    <xf numFmtId="0" fontId="2" fillId="0" borderId="13" xfId="0" applyFont="1" applyBorder="1" applyAlignment="1">
      <alignment horizontal="left" vertical="top" wrapText="1" indent="1"/>
    </xf>
    <xf numFmtId="0" fontId="1" fillId="0" borderId="17" xfId="0" applyFont="1" applyBorder="1" applyAlignment="1">
      <alignment horizontal="left" wrapText="1" indent="1"/>
    </xf>
    <xf numFmtId="0" fontId="2" fillId="0" borderId="0" xfId="0" applyFont="1" applyAlignment="1">
      <alignment horizontal="left" indent="1"/>
    </xf>
    <xf numFmtId="3" fontId="2" fillId="4" borderId="14" xfId="0" applyNumberFormat="1" applyFont="1" applyFill="1" applyBorder="1" applyAlignment="1">
      <alignment horizontal="right" vertical="center" wrapText="1" indent="1"/>
    </xf>
    <xf numFmtId="49" fontId="1" fillId="0" borderId="13" xfId="0" applyNumberFormat="1" applyFont="1" applyBorder="1" applyAlignment="1">
      <alignment horizontal="left" vertical="top" wrapText="1" indent="1"/>
    </xf>
    <xf numFmtId="49" fontId="2" fillId="0" borderId="13" xfId="0" applyNumberFormat="1" applyFont="1" applyBorder="1" applyAlignment="1">
      <alignment horizontal="left" vertical="top" wrapText="1" indent="1"/>
    </xf>
    <xf numFmtId="49" fontId="2" fillId="0" borderId="13" xfId="0" applyNumberFormat="1" applyFont="1" applyFill="1" applyBorder="1" applyAlignment="1">
      <alignment horizontal="left" vertical="top" wrapText="1" indent="1"/>
    </xf>
    <xf numFmtId="49" fontId="1" fillId="0" borderId="17" xfId="0" applyNumberFormat="1" applyFont="1" applyFill="1" applyBorder="1" applyAlignment="1">
      <alignment horizontal="left" vertical="top" wrapText="1" indent="1"/>
    </xf>
    <xf numFmtId="3" fontId="1" fillId="22" borderId="13" xfId="0" applyNumberFormat="1" applyFont="1" applyFill="1" applyBorder="1" applyAlignment="1">
      <alignment horizontal="right" vertical="center" wrapText="1" indent="1"/>
    </xf>
    <xf numFmtId="3" fontId="1" fillId="22" borderId="17" xfId="0" applyNumberFormat="1" applyFont="1" applyFill="1" applyBorder="1" applyAlignment="1">
      <alignment horizontal="right" vertical="center" wrapText="1" indent="1"/>
    </xf>
    <xf numFmtId="49" fontId="1" fillId="0" borderId="13" xfId="0" applyNumberFormat="1" applyFont="1" applyBorder="1" applyAlignment="1">
      <alignment horizontal="left" vertical="center" wrapText="1" indent="1"/>
    </xf>
    <xf numFmtId="49" fontId="1" fillId="0" borderId="13" xfId="0" applyNumberFormat="1" applyFont="1" applyFill="1" applyBorder="1" applyAlignment="1">
      <alignment horizontal="left" vertical="center" wrapText="1" indent="1"/>
    </xf>
    <xf numFmtId="49" fontId="1" fillId="0" borderId="17" xfId="0" applyNumberFormat="1" applyFont="1" applyFill="1" applyBorder="1" applyAlignment="1">
      <alignment horizontal="left" vertical="center" wrapText="1" indent="1"/>
    </xf>
    <xf numFmtId="49" fontId="2" fillId="0" borderId="13" xfId="0" applyNumberFormat="1" applyFont="1" applyBorder="1" applyAlignment="1">
      <alignment horizontal="left" vertical="top" wrapText="1" indent="1"/>
    </xf>
    <xf numFmtId="3" fontId="2" fillId="0" borderId="13" xfId="0" applyNumberFormat="1" applyFont="1" applyFill="1" applyBorder="1" applyAlignment="1">
      <alignment horizontal="right" vertical="center" wrapText="1" indent="1"/>
    </xf>
    <xf numFmtId="0" fontId="1" fillId="22" borderId="14" xfId="0" applyFont="1" applyFill="1" applyBorder="1" applyAlignment="1">
      <alignment horizontal="right" vertical="center" wrapText="1" indent="1"/>
    </xf>
    <xf numFmtId="0" fontId="1" fillId="0" borderId="13" xfId="0" applyFont="1" applyBorder="1" applyAlignment="1">
      <alignment horizontal="left" vertical="center" wrapText="1" indent="1"/>
    </xf>
    <xf numFmtId="0" fontId="2" fillId="0" borderId="13" xfId="0" applyFont="1" applyBorder="1" applyAlignment="1">
      <alignment horizontal="left" vertical="center" wrapText="1" indent="1"/>
    </xf>
    <xf numFmtId="49" fontId="2" fillId="0" borderId="0" xfId="0" applyNumberFormat="1" applyFont="1" applyBorder="1" applyAlignment="1">
      <alignment horizontal="left" indent="1"/>
    </xf>
    <xf numFmtId="0" fontId="1" fillId="0" borderId="0" xfId="0" applyFont="1" applyBorder="1" applyAlignment="1">
      <alignment horizontal="left" vertical="center" wrapText="1" indent="1"/>
    </xf>
    <xf numFmtId="0" fontId="2" fillId="0" borderId="0" xfId="0" applyFont="1" applyAlignment="1">
      <alignment horizontal="left" vertical="center" wrapText="1" indent="1"/>
    </xf>
    <xf numFmtId="49" fontId="1" fillId="0" borderId="13" xfId="0" applyNumberFormat="1" applyFont="1" applyFill="1" applyBorder="1" applyAlignment="1">
      <alignment horizontal="left" vertical="top" wrapText="1" indent="1"/>
    </xf>
    <xf numFmtId="49" fontId="2" fillId="0" borderId="0" xfId="0" applyNumberFormat="1" applyFont="1" applyAlignment="1">
      <alignment vertical="center" wrapText="1"/>
    </xf>
    <xf numFmtId="3" fontId="2" fillId="0" borderId="0" xfId="0" applyNumberFormat="1" applyFont="1" applyBorder="1" applyAlignment="1">
      <alignment vertical="center" wrapText="1"/>
    </xf>
    <xf numFmtId="3" fontId="1" fillId="0" borderId="0" xfId="0" applyNumberFormat="1" applyFont="1" applyBorder="1" applyAlignment="1">
      <alignment vertical="center" wrapText="1"/>
    </xf>
    <xf numFmtId="3" fontId="2" fillId="0" borderId="0" xfId="0" applyNumberFormat="1" applyFont="1" applyBorder="1" applyAlignment="1">
      <alignment horizontal="center" vertical="center" wrapText="1"/>
    </xf>
    <xf numFmtId="0" fontId="2" fillId="0" borderId="14" xfId="0" applyFont="1" applyFill="1" applyBorder="1" applyAlignment="1">
      <alignment horizontal="left" vertical="center" wrapText="1" indent="1"/>
    </xf>
    <xf numFmtId="3" fontId="1" fillId="0" borderId="0" xfId="85" applyNumberFormat="1" applyFont="1" applyBorder="1" applyAlignment="1">
      <alignment vertical="center" wrapText="1"/>
      <protection/>
    </xf>
    <xf numFmtId="3" fontId="1" fillId="0" borderId="0" xfId="85" applyNumberFormat="1" applyFont="1" applyBorder="1" applyAlignment="1">
      <alignment horizontal="center" vertical="center" wrapText="1"/>
      <protection/>
    </xf>
    <xf numFmtId="3" fontId="2" fillId="0" borderId="0" xfId="85" applyNumberFormat="1" applyFont="1" applyBorder="1" applyAlignment="1">
      <alignment vertical="center" wrapText="1"/>
      <protection/>
    </xf>
    <xf numFmtId="0" fontId="1" fillId="0" borderId="0" xfId="0" applyFont="1" applyAlignment="1">
      <alignment vertical="center" wrapText="1"/>
    </xf>
    <xf numFmtId="0" fontId="1" fillId="0" borderId="0" xfId="0" applyFont="1" applyBorder="1" applyAlignment="1">
      <alignment vertical="center" wrapText="1"/>
    </xf>
    <xf numFmtId="0" fontId="2" fillId="22" borderId="18" xfId="0" applyFont="1" applyFill="1" applyBorder="1" applyAlignment="1">
      <alignment horizontal="right" vertical="center" wrapText="1" indent="1"/>
    </xf>
    <xf numFmtId="3" fontId="1" fillId="0" borderId="14" xfId="0" applyNumberFormat="1" applyFont="1" applyFill="1" applyBorder="1" applyAlignment="1">
      <alignment horizontal="center" vertical="center" wrapText="1"/>
    </xf>
    <xf numFmtId="49" fontId="1" fillId="0" borderId="13" xfId="0" applyNumberFormat="1" applyFont="1" applyFill="1" applyBorder="1" applyAlignment="1">
      <alignment horizontal="left" vertical="center" wrapText="1" indent="1"/>
    </xf>
    <xf numFmtId="0" fontId="1" fillId="0" borderId="17" xfId="0" applyFont="1" applyBorder="1" applyAlignment="1">
      <alignment horizontal="left" vertical="center" wrapText="1" indent="1"/>
    </xf>
    <xf numFmtId="0" fontId="2" fillId="0" borderId="14" xfId="0" applyFont="1" applyFill="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14" xfId="0" applyNumberFormat="1" applyFont="1" applyBorder="1" applyAlignment="1">
      <alignment horizontal="center" vertical="center" wrapText="1"/>
    </xf>
    <xf numFmtId="3" fontId="2" fillId="0" borderId="17" xfId="0" applyNumberFormat="1" applyFont="1" applyBorder="1" applyAlignment="1">
      <alignment horizontal="center" vertical="center" wrapText="1"/>
    </xf>
    <xf numFmtId="3" fontId="2" fillId="0" borderId="18" xfId="0" applyNumberFormat="1" applyFont="1" applyBorder="1" applyAlignment="1">
      <alignment horizontal="center" vertical="center" wrapText="1"/>
    </xf>
    <xf numFmtId="49" fontId="1" fillId="0" borderId="13" xfId="0" applyNumberFormat="1" applyFont="1" applyBorder="1" applyAlignment="1">
      <alignment horizontal="left"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0" fillId="0" borderId="0" xfId="0" applyBorder="1" applyAlignment="1">
      <alignment/>
    </xf>
    <xf numFmtId="0" fontId="1" fillId="0" borderId="13" xfId="0" applyFont="1" applyBorder="1" applyAlignment="1">
      <alignment horizontal="left" vertical="center" wrapText="1"/>
    </xf>
    <xf numFmtId="0" fontId="1" fillId="0" borderId="13" xfId="0" applyFont="1" applyFill="1" applyBorder="1" applyAlignment="1">
      <alignment horizontal="left" vertical="center" wrapText="1" indent="1"/>
    </xf>
    <xf numFmtId="0" fontId="2" fillId="0" borderId="0" xfId="0" applyFont="1" applyAlignment="1">
      <alignment/>
    </xf>
    <xf numFmtId="49" fontId="2" fillId="0" borderId="0" xfId="0" applyNumberFormat="1" applyFont="1" applyAlignment="1">
      <alignment/>
    </xf>
    <xf numFmtId="1" fontId="2" fillId="0" borderId="13" xfId="0" applyNumberFormat="1" applyFont="1" applyFill="1" applyBorder="1" applyAlignment="1">
      <alignment horizontal="center" vertical="center" wrapText="1"/>
    </xf>
    <xf numFmtId="49" fontId="1" fillId="0" borderId="17" xfId="0" applyNumberFormat="1" applyFont="1" applyFill="1" applyBorder="1" applyAlignment="1">
      <alignment horizontal="left" vertical="center" wrapText="1" indent="1"/>
    </xf>
    <xf numFmtId="3" fontId="1" fillId="0" borderId="13" xfId="0" applyNumberFormat="1" applyFont="1" applyBorder="1" applyAlignment="1">
      <alignment horizontal="center" vertical="center" wrapText="1"/>
    </xf>
    <xf numFmtId="3" fontId="1" fillId="0" borderId="13" xfId="0" applyNumberFormat="1" applyFont="1" applyBorder="1" applyAlignment="1">
      <alignment horizontal="center" vertical="center" wrapText="1"/>
    </xf>
    <xf numFmtId="49" fontId="1" fillId="0" borderId="13" xfId="0" applyNumberFormat="1" applyFont="1" applyBorder="1" applyAlignment="1">
      <alignment vertical="center" wrapText="1"/>
    </xf>
    <xf numFmtId="0" fontId="1"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3" xfId="85" applyFont="1" applyBorder="1" applyAlignment="1">
      <alignment horizontal="center" vertical="center" wrapText="1"/>
      <protection/>
    </xf>
    <xf numFmtId="3" fontId="2" fillId="0" borderId="13" xfId="85" applyNumberFormat="1" applyFont="1" applyBorder="1" applyAlignment="1">
      <alignment horizontal="center" vertical="center" wrapText="1"/>
      <protection/>
    </xf>
    <xf numFmtId="0" fontId="1" fillId="0" borderId="14" xfId="85" applyFont="1" applyBorder="1" applyAlignment="1">
      <alignment horizontal="center" vertical="center" wrapText="1"/>
      <protection/>
    </xf>
    <xf numFmtId="3" fontId="2" fillId="0" borderId="15" xfId="85" applyNumberFormat="1" applyFont="1" applyBorder="1" applyAlignment="1">
      <alignment vertical="center" wrapText="1"/>
      <protection/>
    </xf>
    <xf numFmtId="3" fontId="2" fillId="0" borderId="14" xfId="85" applyNumberFormat="1" applyFont="1" applyBorder="1" applyAlignment="1">
      <alignment horizontal="center" vertical="center" wrapText="1"/>
      <protection/>
    </xf>
    <xf numFmtId="3" fontId="2" fillId="0" borderId="16" xfId="85" applyNumberFormat="1" applyFont="1" applyBorder="1" applyAlignment="1">
      <alignment horizontal="center" vertical="center" wrapText="1"/>
      <protection/>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1" fillId="0" borderId="13" xfId="0" applyFont="1" applyBorder="1" applyAlignment="1">
      <alignment horizontal="left" vertical="center" wrapText="1" indent="1"/>
    </xf>
    <xf numFmtId="0" fontId="2" fillId="0" borderId="13" xfId="0" applyFont="1" applyBorder="1" applyAlignment="1">
      <alignment horizontal="center" vertical="center" wrapText="1"/>
    </xf>
    <xf numFmtId="0" fontId="1" fillId="0" borderId="15" xfId="0" applyFont="1" applyBorder="1" applyAlignment="1">
      <alignment horizontal="left" vertical="center" wrapText="1" indent="1"/>
    </xf>
    <xf numFmtId="49" fontId="1" fillId="0" borderId="13" xfId="0" applyNumberFormat="1" applyFont="1" applyFill="1" applyBorder="1" applyAlignment="1">
      <alignment horizontal="left" vertical="top" wrapText="1" indent="1"/>
    </xf>
    <xf numFmtId="0" fontId="1" fillId="0" borderId="19" xfId="0" applyFont="1" applyBorder="1" applyAlignment="1">
      <alignment horizontal="left" vertical="center" wrapText="1" indent="1"/>
    </xf>
    <xf numFmtId="49" fontId="2" fillId="0" borderId="13" xfId="0" applyNumberFormat="1" applyFont="1" applyBorder="1" applyAlignment="1">
      <alignment horizontal="left" vertical="center" wrapText="1" indent="1"/>
    </xf>
    <xf numFmtId="0" fontId="2" fillId="0" borderId="19" xfId="0" applyFont="1" applyBorder="1" applyAlignment="1">
      <alignment horizontal="left" vertical="top" wrapText="1" indent="1"/>
    </xf>
    <xf numFmtId="0" fontId="2" fillId="0" borderId="13" xfId="0" applyFont="1" applyFill="1" applyBorder="1" applyAlignment="1">
      <alignment horizontal="left" vertical="center" wrapText="1" indent="1"/>
    </xf>
    <xf numFmtId="0" fontId="2" fillId="0" borderId="0" xfId="0" applyFont="1" applyFill="1" applyAlignment="1">
      <alignment vertical="center" wrapText="1"/>
    </xf>
    <xf numFmtId="0" fontId="2" fillId="0" borderId="14" xfId="0" applyNumberFormat="1" applyFont="1" applyFill="1" applyBorder="1" applyAlignment="1">
      <alignment horizontal="left" vertical="center" wrapText="1" indent="1"/>
    </xf>
    <xf numFmtId="0" fontId="2" fillId="0" borderId="0" xfId="0" applyFont="1" applyFill="1" applyAlignment="1">
      <alignment horizontal="left" vertical="center" wrapText="1" indent="1"/>
    </xf>
    <xf numFmtId="0" fontId="2" fillId="0" borderId="0" xfId="0" applyFont="1" applyFill="1" applyAlignment="1">
      <alignment horizontal="left" vertical="center" wrapText="1" indent="3"/>
    </xf>
    <xf numFmtId="0" fontId="2" fillId="0" borderId="0" xfId="0" applyFont="1" applyFill="1" applyAlignment="1">
      <alignment horizontal="left" vertical="center" wrapText="1" indent="2"/>
    </xf>
    <xf numFmtId="0" fontId="1" fillId="0" borderId="20" xfId="0" applyFont="1" applyBorder="1" applyAlignment="1">
      <alignment horizontal="center" vertical="center" wrapText="1"/>
    </xf>
    <xf numFmtId="49" fontId="1" fillId="0" borderId="0" xfId="0" applyNumberFormat="1" applyFont="1" applyFill="1" applyBorder="1" applyAlignment="1">
      <alignment horizontal="left" vertical="top" wrapText="1" indent="1"/>
    </xf>
    <xf numFmtId="0" fontId="2" fillId="0" borderId="0" xfId="0" applyFont="1" applyFill="1" applyBorder="1" applyAlignment="1">
      <alignment horizontal="center" vertical="center" wrapText="1"/>
    </xf>
    <xf numFmtId="3" fontId="1" fillId="0" borderId="0" xfId="0" applyNumberFormat="1" applyFont="1" applyFill="1" applyBorder="1" applyAlignment="1">
      <alignment horizontal="right" vertical="center" wrapText="1" indent="1"/>
    </xf>
    <xf numFmtId="0" fontId="2" fillId="0" borderId="0" xfId="0" applyFont="1" applyFill="1" applyBorder="1" applyAlignment="1">
      <alignment horizontal="right" vertical="center" wrapText="1" indent="1"/>
    </xf>
    <xf numFmtId="0" fontId="2" fillId="0" borderId="0" xfId="0" applyFont="1" applyAlignment="1">
      <alignment horizontal="center"/>
    </xf>
    <xf numFmtId="0" fontId="2" fillId="0" borderId="0" xfId="0" applyFont="1" applyFill="1" applyAlignment="1">
      <alignment horizontal="center"/>
    </xf>
    <xf numFmtId="0" fontId="2" fillId="0" borderId="0" xfId="0" applyFont="1" applyAlignment="1">
      <alignment horizontal="center"/>
    </xf>
    <xf numFmtId="0" fontId="26" fillId="0" borderId="0" xfId="0" applyFont="1" applyAlignment="1">
      <alignment horizontal="center" vertical="center" wrapText="1"/>
    </xf>
    <xf numFmtId="0" fontId="17" fillId="0" borderId="0" xfId="0" applyFont="1" applyBorder="1" applyAlignment="1">
      <alignment/>
    </xf>
    <xf numFmtId="49" fontId="2" fillId="0" borderId="19" xfId="0" applyNumberFormat="1" applyFont="1" applyBorder="1" applyAlignment="1">
      <alignment horizontal="left" vertical="center" wrapText="1" indent="1"/>
    </xf>
    <xf numFmtId="0" fontId="2" fillId="0" borderId="21" xfId="0" applyFont="1" applyBorder="1" applyAlignment="1">
      <alignment horizontal="center" vertical="center" wrapText="1"/>
    </xf>
    <xf numFmtId="0" fontId="1" fillId="0" borderId="17" xfId="0" applyFont="1" applyFill="1" applyBorder="1" applyAlignment="1">
      <alignment horizontal="left" vertical="center" wrapText="1" indent="1"/>
    </xf>
    <xf numFmtId="0" fontId="1" fillId="0" borderId="0" xfId="0" applyFont="1" applyFill="1" applyBorder="1" applyAlignment="1">
      <alignment horizontal="left" vertical="center" wrapText="1" indent="1"/>
    </xf>
    <xf numFmtId="0" fontId="1" fillId="0" borderId="0"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Border="1" applyAlignment="1">
      <alignment wrapText="1"/>
    </xf>
    <xf numFmtId="0" fontId="0" fillId="0" borderId="0" xfId="0" applyFill="1" applyAlignment="1">
      <alignment/>
    </xf>
    <xf numFmtId="0" fontId="26" fillId="0" borderId="0" xfId="0" applyFont="1" applyFill="1" applyAlignment="1">
      <alignment vertical="center" wrapText="1"/>
    </xf>
    <xf numFmtId="0" fontId="2" fillId="0" borderId="17" xfId="0" applyFont="1" applyFill="1" applyBorder="1" applyAlignment="1">
      <alignment horizontal="left" vertical="center" wrapText="1" indent="1"/>
    </xf>
    <xf numFmtId="0" fontId="1" fillId="0" borderId="22" xfId="0" applyFont="1" applyBorder="1" applyAlignment="1">
      <alignment vertical="center" wrapText="1"/>
    </xf>
    <xf numFmtId="0" fontId="2" fillId="4" borderId="14" xfId="0" applyFont="1" applyFill="1" applyBorder="1" applyAlignment="1">
      <alignment horizontal="left" vertical="center" wrapText="1" indent="1"/>
    </xf>
    <xf numFmtId="0" fontId="0" fillId="0" borderId="0" xfId="0" applyFont="1" applyAlignment="1">
      <alignment/>
    </xf>
    <xf numFmtId="0" fontId="2" fillId="0" borderId="18" xfId="0" applyNumberFormat="1" applyFont="1" applyFill="1" applyBorder="1" applyAlignment="1">
      <alignment horizontal="left" vertical="center" wrapText="1" inden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0" xfId="0" applyFont="1" applyFill="1" applyAlignment="1">
      <alignment vertical="center" wrapText="1"/>
    </xf>
    <xf numFmtId="0" fontId="1" fillId="0" borderId="25" xfId="0" applyFont="1" applyFill="1" applyBorder="1" applyAlignment="1">
      <alignment horizontal="center" vertical="center" wrapText="1"/>
    </xf>
    <xf numFmtId="49" fontId="7" fillId="0" borderId="0" xfId="0" applyNumberFormat="1" applyFont="1" applyAlignment="1">
      <alignment horizontal="left" vertical="center" wrapText="1" indent="1"/>
    </xf>
    <xf numFmtId="49" fontId="2" fillId="0" borderId="13" xfId="0" applyNumberFormat="1" applyFont="1" applyFill="1" applyBorder="1" applyAlignment="1">
      <alignment horizontal="left" vertical="center" wrapText="1" indent="1"/>
    </xf>
    <xf numFmtId="0" fontId="2" fillId="0" borderId="26" xfId="0" applyFont="1" applyBorder="1" applyAlignment="1">
      <alignment horizontal="center" vertical="center" wrapText="1"/>
    </xf>
    <xf numFmtId="0" fontId="1" fillId="0" borderId="27" xfId="0" applyFont="1" applyBorder="1" applyAlignment="1">
      <alignment horizontal="left" vertical="center" wrapText="1" indent="1"/>
    </xf>
    <xf numFmtId="0" fontId="0" fillId="0" borderId="0" xfId="0" applyAlignment="1">
      <alignment wrapText="1"/>
    </xf>
    <xf numFmtId="49" fontId="24" fillId="0" borderId="0" xfId="0" applyNumberFormat="1" applyFont="1" applyAlignment="1">
      <alignment/>
    </xf>
    <xf numFmtId="0" fontId="0" fillId="0" borderId="0" xfId="0" applyAlignment="1">
      <alignment horizontal="center"/>
    </xf>
    <xf numFmtId="0" fontId="1" fillId="0" borderId="28" xfId="0" applyFont="1" applyBorder="1" applyAlignment="1">
      <alignment horizontal="center" vertical="center" wrapText="1"/>
    </xf>
    <xf numFmtId="49" fontId="2" fillId="0" borderId="13" xfId="0" applyNumberFormat="1" applyFont="1" applyBorder="1" applyAlignment="1">
      <alignment horizontal="left" vertical="center" wrapText="1"/>
    </xf>
    <xf numFmtId="0" fontId="2" fillId="0" borderId="0" xfId="0" applyFont="1" applyBorder="1" applyAlignment="1">
      <alignment vertical="center"/>
    </xf>
    <xf numFmtId="3" fontId="1" fillId="0" borderId="15" xfId="0" applyNumberFormat="1" applyFont="1" applyFill="1" applyBorder="1" applyAlignment="1">
      <alignment horizontal="center" vertical="center" wrapText="1"/>
    </xf>
    <xf numFmtId="0" fontId="1" fillId="0" borderId="28" xfId="0" applyFont="1" applyBorder="1" applyAlignment="1">
      <alignment horizontal="center" vertical="center" wrapText="1"/>
    </xf>
    <xf numFmtId="3" fontId="1" fillId="0" borderId="14" xfId="0" applyNumberFormat="1" applyFont="1" applyBorder="1" applyAlignment="1">
      <alignment horizontal="center" vertical="center" wrapText="1"/>
    </xf>
    <xf numFmtId="0" fontId="2" fillId="0" borderId="15" xfId="0" applyFont="1" applyFill="1" applyBorder="1" applyAlignment="1">
      <alignment horizontal="center" vertical="center" wrapText="1"/>
    </xf>
    <xf numFmtId="3" fontId="1" fillId="0" borderId="14" xfId="0" applyNumberFormat="1" applyFont="1" applyFill="1" applyBorder="1" applyAlignment="1">
      <alignment horizontal="right" vertical="center" wrapText="1" indent="1"/>
    </xf>
    <xf numFmtId="49" fontId="2" fillId="0" borderId="0" xfId="0" applyNumberFormat="1" applyFont="1" applyAlignment="1">
      <alignment horizontal="left" wrapText="1"/>
    </xf>
    <xf numFmtId="49" fontId="1" fillId="0" borderId="13" xfId="0" applyNumberFormat="1" applyFont="1" applyFill="1" applyBorder="1" applyAlignment="1">
      <alignment horizontal="left" vertical="top" wrapText="1"/>
    </xf>
    <xf numFmtId="49" fontId="2" fillId="0" borderId="13" xfId="0" applyNumberFormat="1" applyFont="1" applyFill="1" applyBorder="1" applyAlignment="1">
      <alignment horizontal="left" wrapText="1" indent="1"/>
    </xf>
    <xf numFmtId="49" fontId="2" fillId="0" borderId="19" xfId="0" applyNumberFormat="1" applyFont="1" applyFill="1" applyBorder="1" applyAlignment="1">
      <alignment horizontal="left" vertical="top" wrapText="1" indent="1"/>
    </xf>
    <xf numFmtId="0" fontId="2" fillId="0" borderId="0" xfId="0" applyFont="1" applyAlignment="1">
      <alignment horizontal="justify"/>
    </xf>
    <xf numFmtId="0" fontId="2" fillId="0" borderId="15" xfId="0" applyFont="1" applyBorder="1" applyAlignment="1">
      <alignment horizontal="center" wrapText="1"/>
    </xf>
    <xf numFmtId="3" fontId="2" fillId="0" borderId="14" xfId="0" applyNumberFormat="1" applyFont="1" applyFill="1" applyBorder="1" applyAlignment="1">
      <alignment horizontal="center" wrapText="1"/>
    </xf>
    <xf numFmtId="0" fontId="2" fillId="0" borderId="16" xfId="0" applyFont="1" applyFill="1" applyBorder="1" applyAlignment="1">
      <alignment horizontal="center" vertical="center"/>
    </xf>
    <xf numFmtId="0" fontId="1" fillId="0" borderId="17" xfId="0" applyFont="1" applyFill="1" applyBorder="1" applyAlignment="1">
      <alignment horizontal="left" wrapText="1" indent="1"/>
    </xf>
    <xf numFmtId="49" fontId="1" fillId="0" borderId="17" xfId="0" applyNumberFormat="1" applyFont="1" applyFill="1" applyBorder="1" applyAlignment="1">
      <alignment horizontal="left" wrapText="1" indent="1"/>
    </xf>
    <xf numFmtId="49" fontId="2" fillId="0" borderId="0" xfId="0" applyNumberFormat="1" applyFont="1" applyAlignment="1">
      <alignment horizontal="left" wrapText="1" indent="1"/>
    </xf>
    <xf numFmtId="0" fontId="2" fillId="0" borderId="0" xfId="0" applyFont="1" applyAlignment="1">
      <alignment vertical="center"/>
    </xf>
    <xf numFmtId="0" fontId="0" fillId="0" borderId="0" xfId="0" applyAlignment="1">
      <alignment vertical="center"/>
    </xf>
    <xf numFmtId="0" fontId="31" fillId="0" borderId="15" xfId="69" applyFont="1" applyBorder="1" applyAlignment="1" applyProtection="1">
      <alignment horizontal="center" vertical="center"/>
      <protection/>
    </xf>
    <xf numFmtId="0" fontId="20" fillId="0" borderId="0" xfId="0" applyFont="1" applyBorder="1" applyAlignment="1">
      <alignment vertical="center"/>
    </xf>
    <xf numFmtId="0" fontId="1" fillId="0" borderId="15" xfId="0" applyFont="1" applyFill="1" applyBorder="1" applyAlignment="1">
      <alignment horizontal="center" vertical="center" wrapText="1"/>
    </xf>
    <xf numFmtId="0" fontId="31" fillId="0" borderId="22" xfId="69" applyFont="1" applyBorder="1" applyAlignment="1" applyProtection="1">
      <alignment horizontal="center" vertical="center"/>
      <protection/>
    </xf>
    <xf numFmtId="0" fontId="31" fillId="0" borderId="21" xfId="69" applyFont="1" applyBorder="1" applyAlignment="1" applyProtection="1">
      <alignment horizontal="center" vertical="center"/>
      <protection/>
    </xf>
    <xf numFmtId="49" fontId="2" fillId="0" borderId="13" xfId="0" applyNumberFormat="1" applyFont="1" applyFill="1" applyBorder="1" applyAlignment="1">
      <alignment horizontal="left" vertical="center" wrapText="1"/>
    </xf>
    <xf numFmtId="0" fontId="20" fillId="4" borderId="14" xfId="0" applyFont="1" applyFill="1" applyBorder="1" applyAlignment="1">
      <alignment horizontal="left" vertical="center" wrapText="1" indent="1"/>
    </xf>
    <xf numFmtId="0" fontId="2" fillId="0" borderId="13" xfId="0" applyFont="1" applyBorder="1" applyAlignment="1">
      <alignment horizontal="left" vertical="top" wrapText="1" indent="1"/>
    </xf>
    <xf numFmtId="0" fontId="2" fillId="0" borderId="0" xfId="0" applyFont="1" applyFill="1" applyBorder="1" applyAlignment="1">
      <alignment/>
    </xf>
    <xf numFmtId="174" fontId="2" fillId="0" borderId="0" xfId="0" applyNumberFormat="1" applyFont="1" applyAlignment="1">
      <alignment/>
    </xf>
    <xf numFmtId="3" fontId="1" fillId="22" borderId="14" xfId="0" applyNumberFormat="1" applyFont="1" applyFill="1" applyBorder="1" applyAlignment="1">
      <alignment horizontal="right" vertical="center" wrapText="1" indent="1"/>
    </xf>
    <xf numFmtId="3" fontId="2" fillId="4" borderId="13" xfId="0" applyNumberFormat="1" applyFont="1" applyFill="1" applyBorder="1" applyAlignment="1">
      <alignment horizontal="right" vertical="center" wrapText="1" indent="1"/>
    </xf>
    <xf numFmtId="49" fontId="1" fillId="0" borderId="13" xfId="0" applyNumberFormat="1" applyFont="1" applyFill="1" applyBorder="1" applyAlignment="1">
      <alignment horizontal="left" vertical="top" indent="1"/>
    </xf>
    <xf numFmtId="3" fontId="2" fillId="4" borderId="14" xfId="0" applyNumberFormat="1" applyFont="1" applyFill="1" applyBorder="1" applyAlignment="1">
      <alignment horizontal="right" vertical="center" wrapText="1" indent="1"/>
    </xf>
    <xf numFmtId="0" fontId="54" fillId="0" borderId="0" xfId="82">
      <alignment/>
      <protection/>
    </xf>
    <xf numFmtId="0" fontId="56" fillId="0" borderId="13" xfId="82" applyFont="1" applyBorder="1" applyAlignment="1">
      <alignment vertical="center"/>
      <protection/>
    </xf>
    <xf numFmtId="0" fontId="56" fillId="0" borderId="13" xfId="82" applyFont="1" applyBorder="1" applyAlignment="1">
      <alignment horizontal="center" vertical="center"/>
      <protection/>
    </xf>
    <xf numFmtId="0" fontId="50" fillId="0" borderId="0" xfId="82" applyFont="1">
      <alignment/>
      <protection/>
    </xf>
    <xf numFmtId="0" fontId="7" fillId="0" borderId="13" xfId="0" applyFont="1" applyFill="1" applyBorder="1" applyAlignment="1">
      <alignment horizontal="left" vertical="center" wrapText="1" indent="1"/>
    </xf>
    <xf numFmtId="0" fontId="8" fillId="0" borderId="13" xfId="0" applyFont="1" applyFill="1" applyBorder="1" applyAlignment="1">
      <alignment horizontal="left" vertical="center" wrapText="1" indent="1"/>
    </xf>
    <xf numFmtId="0" fontId="2" fillId="26" borderId="15" xfId="0" applyFont="1" applyFill="1" applyBorder="1" applyAlignment="1">
      <alignment vertical="center" wrapText="1"/>
    </xf>
    <xf numFmtId="0" fontId="2" fillId="26" borderId="16" xfId="0" applyFont="1" applyFill="1" applyBorder="1" applyAlignment="1">
      <alignment vertical="center" wrapText="1"/>
    </xf>
    <xf numFmtId="0" fontId="56" fillId="0" borderId="14" xfId="82" applyFont="1" applyBorder="1" applyAlignment="1">
      <alignment horizontal="center" vertical="center"/>
      <protection/>
    </xf>
    <xf numFmtId="0" fontId="3" fillId="0" borderId="0" xfId="0" applyFont="1" applyBorder="1" applyAlignment="1">
      <alignment horizontal="center" vertical="center" wrapText="1"/>
    </xf>
    <xf numFmtId="0" fontId="1" fillId="0" borderId="0" xfId="0" applyFont="1" applyBorder="1" applyAlignment="1">
      <alignment horizontal="left" vertical="center" wrapText="1"/>
    </xf>
    <xf numFmtId="3" fontId="21" fillId="0" borderId="13" xfId="0" applyNumberFormat="1" applyFont="1" applyBorder="1" applyAlignment="1">
      <alignment horizontal="center" vertical="center" wrapText="1"/>
    </xf>
    <xf numFmtId="0" fontId="0" fillId="0" borderId="0" xfId="0" applyFont="1" applyAlignment="1">
      <alignment/>
    </xf>
    <xf numFmtId="0" fontId="2" fillId="0" borderId="0" xfId="84" applyFont="1" applyAlignment="1">
      <alignment vertical="center" wrapText="1"/>
      <protection/>
    </xf>
    <xf numFmtId="3" fontId="1" fillId="0" borderId="29" xfId="84" applyNumberFormat="1" applyFont="1" applyFill="1" applyBorder="1" applyAlignment="1">
      <alignment horizontal="center" vertical="center" wrapText="1"/>
      <protection/>
    </xf>
    <xf numFmtId="0" fontId="1" fillId="30" borderId="30" xfId="84" applyFont="1" applyFill="1" applyBorder="1" applyAlignment="1">
      <alignment horizontal="center" vertical="center" wrapText="1"/>
      <protection/>
    </xf>
    <xf numFmtId="0" fontId="1" fillId="0" borderId="0" xfId="84" applyFont="1" applyAlignment="1">
      <alignment horizontal="center" vertical="center" wrapText="1"/>
      <protection/>
    </xf>
    <xf numFmtId="0" fontId="1" fillId="0" borderId="29" xfId="84" applyNumberFormat="1" applyFont="1" applyFill="1" applyBorder="1" applyAlignment="1">
      <alignment horizontal="center" vertical="center" wrapText="1"/>
      <protection/>
    </xf>
    <xf numFmtId="0" fontId="0" fillId="0" borderId="0" xfId="0" applyNumberFormat="1" applyAlignment="1">
      <alignment vertical="center" wrapText="1"/>
    </xf>
    <xf numFmtId="189" fontId="56" fillId="30" borderId="13" xfId="120" applyNumberFormat="1" applyFont="1" applyFill="1" applyBorder="1" applyAlignment="1" applyProtection="1" quotePrefix="1">
      <alignment horizontal="left" vertical="center" wrapText="1" indent="1"/>
      <protection locked="0"/>
    </xf>
    <xf numFmtId="189" fontId="54" fillId="30" borderId="13" xfId="128" applyNumberFormat="1" applyFont="1" applyFill="1" applyBorder="1" applyAlignment="1" applyProtection="1" quotePrefix="1">
      <alignment horizontal="left" vertical="center" wrapText="1" indent="1"/>
      <protection locked="0"/>
    </xf>
    <xf numFmtId="189" fontId="54" fillId="30" borderId="13" xfId="127" applyNumberFormat="1" applyFont="1" applyFill="1" applyBorder="1" applyProtection="1" quotePrefix="1">
      <alignment horizontal="left" vertical="center" indent="1"/>
      <protection locked="0"/>
    </xf>
    <xf numFmtId="0" fontId="2" fillId="0" borderId="13" xfId="0" applyFont="1" applyBorder="1" applyAlignment="1">
      <alignment/>
    </xf>
    <xf numFmtId="189" fontId="56" fillId="30" borderId="13" xfId="95" applyNumberFormat="1" applyFont="1" applyFill="1" applyBorder="1" quotePrefix="1">
      <alignment horizontal="left" vertical="center" indent="1"/>
    </xf>
    <xf numFmtId="189" fontId="56" fillId="30" borderId="13" xfId="95" applyNumberFormat="1" applyFont="1" applyFill="1" applyBorder="1">
      <alignment horizontal="left" vertical="center" indent="1"/>
    </xf>
    <xf numFmtId="189" fontId="54" fillId="30" borderId="13" xfId="127" applyNumberFormat="1" applyFont="1" applyFill="1" applyBorder="1" applyAlignment="1" applyProtection="1">
      <alignment vertical="center"/>
      <protection locked="0"/>
    </xf>
    <xf numFmtId="189" fontId="56" fillId="30" borderId="13" xfId="127" applyNumberFormat="1" applyFont="1" applyFill="1" applyBorder="1" applyProtection="1" quotePrefix="1">
      <alignment horizontal="left" vertical="center" indent="1"/>
      <protection locked="0"/>
    </xf>
    <xf numFmtId="189" fontId="54" fillId="30" borderId="13" xfId="128" applyNumberFormat="1" applyFont="1" applyFill="1" applyBorder="1" applyAlignment="1" applyProtection="1">
      <alignment horizontal="left" vertical="center" wrapText="1" indent="1"/>
      <protection locked="0"/>
    </xf>
    <xf numFmtId="0" fontId="0" fillId="0" borderId="0" xfId="83" applyProtection="1">
      <alignment/>
      <protection/>
    </xf>
    <xf numFmtId="0" fontId="0" fillId="0" borderId="0" xfId="83" applyAlignment="1" applyProtection="1">
      <alignment wrapText="1"/>
      <protection/>
    </xf>
    <xf numFmtId="0" fontId="0" fillId="0" borderId="0" xfId="83" applyAlignment="1" applyProtection="1">
      <alignment horizontal="center"/>
      <protection/>
    </xf>
    <xf numFmtId="199" fontId="57" fillId="0" borderId="0" xfId="83" applyNumberFormat="1" applyFont="1" applyProtection="1">
      <alignment/>
      <protection/>
    </xf>
    <xf numFmtId="0" fontId="0" fillId="0" borderId="0" xfId="83">
      <alignment/>
      <protection/>
    </xf>
    <xf numFmtId="0" fontId="0" fillId="0" borderId="0" xfId="83" applyAlignment="1">
      <alignment wrapText="1"/>
      <protection/>
    </xf>
    <xf numFmtId="0" fontId="0" fillId="0" borderId="0" xfId="83" applyAlignment="1">
      <alignment horizontal="center"/>
      <protection/>
    </xf>
    <xf numFmtId="3" fontId="57" fillId="0" borderId="0" xfId="83" applyNumberFormat="1" applyFont="1">
      <alignment/>
      <protection/>
    </xf>
    <xf numFmtId="3" fontId="0" fillId="0" borderId="0" xfId="83" applyNumberFormat="1" applyFont="1" applyAlignment="1">
      <alignment horizontal="right"/>
      <protection/>
    </xf>
    <xf numFmtId="3" fontId="0" fillId="0" borderId="0" xfId="83" applyNumberFormat="1" applyFont="1">
      <alignment/>
      <protection/>
    </xf>
    <xf numFmtId="49" fontId="1" fillId="4" borderId="13" xfId="83" applyNumberFormat="1" applyFont="1" applyFill="1" applyBorder="1" applyAlignment="1">
      <alignment horizontal="center"/>
      <protection/>
    </xf>
    <xf numFmtId="169" fontId="1" fillId="26" borderId="13" xfId="61" applyNumberFormat="1" applyFont="1" applyFill="1" applyBorder="1" applyAlignment="1">
      <alignment/>
    </xf>
    <xf numFmtId="49" fontId="2" fillId="0" borderId="13" xfId="83" applyNumberFormat="1" applyFont="1" applyBorder="1" applyAlignment="1">
      <alignment horizontal="center"/>
      <protection/>
    </xf>
    <xf numFmtId="169" fontId="2" fillId="0" borderId="13" xfId="61" applyNumberFormat="1" applyFont="1" applyBorder="1" applyAlignment="1" applyProtection="1">
      <alignment/>
      <protection locked="0"/>
    </xf>
    <xf numFmtId="169" fontId="1" fillId="0" borderId="13" xfId="61" applyNumberFormat="1" applyFont="1" applyBorder="1" applyAlignment="1" applyProtection="1">
      <alignment/>
      <protection locked="0"/>
    </xf>
    <xf numFmtId="49" fontId="1" fillId="0" borderId="13" xfId="83" applyNumberFormat="1" applyFont="1" applyFill="1" applyBorder="1" applyAlignment="1">
      <alignment horizontal="center"/>
      <protection/>
    </xf>
    <xf numFmtId="169" fontId="1" fillId="0" borderId="13" xfId="61" applyNumberFormat="1" applyFont="1" applyFill="1" applyBorder="1" applyAlignment="1" applyProtection="1">
      <alignment/>
      <protection locked="0"/>
    </xf>
    <xf numFmtId="169" fontId="1" fillId="4" borderId="13" xfId="61" applyNumberFormat="1" applyFont="1" applyFill="1" applyBorder="1" applyAlignment="1" applyProtection="1">
      <alignment/>
      <protection locked="0"/>
    </xf>
    <xf numFmtId="169" fontId="1" fillId="26" borderId="13" xfId="61" applyNumberFormat="1" applyFont="1" applyFill="1" applyBorder="1" applyAlignment="1" applyProtection="1">
      <alignment/>
      <protection locked="0"/>
    </xf>
    <xf numFmtId="49" fontId="2" fillId="0" borderId="13" xfId="83" applyNumberFormat="1" applyFont="1" applyFill="1" applyBorder="1" applyAlignment="1">
      <alignment horizontal="center"/>
      <protection/>
    </xf>
    <xf numFmtId="169" fontId="2" fillId="26" borderId="13" xfId="61" applyNumberFormat="1" applyFont="1" applyFill="1" applyBorder="1" applyAlignment="1">
      <alignment/>
    </xf>
    <xf numFmtId="169" fontId="2" fillId="4" borderId="13" xfId="61" applyNumberFormat="1" applyFont="1" applyFill="1" applyBorder="1" applyAlignment="1">
      <alignment/>
    </xf>
    <xf numFmtId="49" fontId="1" fillId="22" borderId="13" xfId="83" applyNumberFormat="1" applyFont="1" applyFill="1" applyBorder="1" applyAlignment="1">
      <alignment horizontal="center"/>
      <protection/>
    </xf>
    <xf numFmtId="169" fontId="2" fillId="22" borderId="13" xfId="61" applyNumberFormat="1" applyFont="1" applyFill="1" applyBorder="1" applyAlignment="1">
      <alignment/>
    </xf>
    <xf numFmtId="49" fontId="1" fillId="0" borderId="17" xfId="83" applyNumberFormat="1" applyFont="1" applyBorder="1" applyAlignment="1">
      <alignment horizontal="center"/>
      <protection/>
    </xf>
    <xf numFmtId="169" fontId="1" fillId="0" borderId="17" xfId="61" applyNumberFormat="1" applyFont="1" applyBorder="1" applyAlignment="1">
      <alignment/>
    </xf>
    <xf numFmtId="0" fontId="2" fillId="0" borderId="0" xfId="83" applyFont="1">
      <alignment/>
      <protection/>
    </xf>
    <xf numFmtId="0" fontId="2" fillId="0" borderId="0" xfId="83" applyFont="1" applyAlignment="1">
      <alignment horizontal="center"/>
      <protection/>
    </xf>
    <xf numFmtId="3" fontId="2" fillId="0" borderId="0" xfId="83" applyNumberFormat="1" applyFont="1" applyAlignment="1">
      <alignment horizontal="right"/>
      <protection/>
    </xf>
    <xf numFmtId="3" fontId="2" fillId="0" borderId="0" xfId="83" applyNumberFormat="1" applyFont="1">
      <alignment/>
      <protection/>
    </xf>
    <xf numFmtId="199" fontId="1" fillId="0" borderId="13" xfId="83" applyNumberFormat="1" applyFont="1" applyBorder="1" applyAlignment="1" applyProtection="1">
      <alignment horizontal="center" vertical="center"/>
      <protection/>
    </xf>
    <xf numFmtId="0" fontId="1" fillId="0" borderId="31" xfId="83" applyFont="1" applyBorder="1" applyAlignment="1" applyProtection="1">
      <alignment wrapText="1"/>
      <protection/>
    </xf>
    <xf numFmtId="49" fontId="1" fillId="0" borderId="13" xfId="83" applyNumberFormat="1" applyFont="1" applyBorder="1" applyAlignment="1" applyProtection="1">
      <alignment horizontal="center"/>
      <protection/>
    </xf>
    <xf numFmtId="0" fontId="2" fillId="0" borderId="32" xfId="83" applyFont="1" applyBorder="1" applyAlignment="1" applyProtection="1">
      <alignment wrapText="1"/>
      <protection/>
    </xf>
    <xf numFmtId="49" fontId="2" fillId="0" borderId="13" xfId="83" applyNumberFormat="1" applyFont="1" applyBorder="1" applyAlignment="1" applyProtection="1">
      <alignment horizontal="center"/>
      <protection/>
    </xf>
    <xf numFmtId="0" fontId="1" fillId="0" borderId="13" xfId="83" applyFont="1" applyBorder="1" applyAlignment="1" applyProtection="1">
      <alignment wrapText="1"/>
      <protection/>
    </xf>
    <xf numFmtId="0" fontId="2" fillId="0" borderId="13" xfId="83" applyFont="1" applyBorder="1" applyAlignment="1" applyProtection="1">
      <alignment wrapText="1"/>
      <protection/>
    </xf>
    <xf numFmtId="0" fontId="1" fillId="0" borderId="21" xfId="83" applyFont="1" applyBorder="1" applyAlignment="1" applyProtection="1">
      <alignment horizontal="center" wrapText="1"/>
      <protection/>
    </xf>
    <xf numFmtId="0" fontId="1" fillId="0" borderId="33" xfId="83" applyFont="1" applyBorder="1" applyAlignment="1" applyProtection="1">
      <alignment vertical="top" wrapText="1"/>
      <protection/>
    </xf>
    <xf numFmtId="0" fontId="1" fillId="0" borderId="22" xfId="83" applyFont="1" applyBorder="1" applyAlignment="1" applyProtection="1">
      <alignment vertical="top" wrapText="1"/>
      <protection/>
    </xf>
    <xf numFmtId="3" fontId="1" fillId="0" borderId="34" xfId="83" applyNumberFormat="1" applyFont="1" applyBorder="1" applyAlignment="1">
      <alignment horizontal="center" vertical="center" wrapText="1"/>
      <protection/>
    </xf>
    <xf numFmtId="49" fontId="1" fillId="0" borderId="13" xfId="83" applyNumberFormat="1" applyFont="1" applyBorder="1" applyAlignment="1">
      <alignment horizontal="center"/>
      <protection/>
    </xf>
    <xf numFmtId="0" fontId="2" fillId="0" borderId="19" xfId="83" applyFont="1" applyBorder="1" applyAlignment="1" applyProtection="1">
      <alignment wrapText="1"/>
      <protection/>
    </xf>
    <xf numFmtId="49" fontId="2" fillId="0" borderId="19" xfId="83" applyNumberFormat="1" applyFont="1" applyBorder="1" applyAlignment="1" applyProtection="1">
      <alignment horizontal="center"/>
      <protection/>
    </xf>
    <xf numFmtId="0" fontId="2" fillId="0" borderId="29" xfId="83" applyFont="1" applyBorder="1" applyAlignment="1" applyProtection="1">
      <alignment wrapText="1"/>
      <protection/>
    </xf>
    <xf numFmtId="0" fontId="1" fillId="0" borderId="30" xfId="83" applyFont="1" applyBorder="1" applyAlignment="1" applyProtection="1">
      <alignment horizontal="left" wrapText="1"/>
      <protection/>
    </xf>
    <xf numFmtId="0" fontId="1" fillId="0" borderId="30" xfId="83" applyFont="1" applyBorder="1" applyAlignment="1" applyProtection="1">
      <alignment horizontal="center"/>
      <protection/>
    </xf>
    <xf numFmtId="49" fontId="2" fillId="0" borderId="20" xfId="83" applyNumberFormat="1" applyFont="1" applyBorder="1" applyAlignment="1">
      <alignment horizontal="center"/>
      <protection/>
    </xf>
    <xf numFmtId="49" fontId="1" fillId="0" borderId="20" xfId="83" applyNumberFormat="1" applyFont="1" applyBorder="1" applyAlignment="1">
      <alignment horizontal="center"/>
      <protection/>
    </xf>
    <xf numFmtId="49" fontId="2" fillId="0" borderId="35" xfId="83" applyNumberFormat="1" applyFont="1" applyBorder="1" applyAlignment="1">
      <alignment horizontal="center"/>
      <protection/>
    </xf>
    <xf numFmtId="49" fontId="2" fillId="22" borderId="36" xfId="83" applyNumberFormat="1" applyFont="1" applyFill="1" applyBorder="1" applyAlignment="1">
      <alignment horizontal="center"/>
      <protection/>
    </xf>
    <xf numFmtId="0" fontId="2" fillId="0" borderId="37" xfId="83" applyFont="1" applyBorder="1" applyAlignment="1">
      <alignment horizontal="center"/>
      <protection/>
    </xf>
    <xf numFmtId="49" fontId="2" fillId="0" borderId="38" xfId="83" applyNumberFormat="1" applyFont="1" applyBorder="1" applyAlignment="1">
      <alignment horizontal="center"/>
      <protection/>
    </xf>
    <xf numFmtId="49" fontId="1" fillId="4" borderId="37" xfId="83" applyNumberFormat="1" applyFont="1" applyFill="1" applyBorder="1" applyAlignment="1">
      <alignment horizontal="center"/>
      <protection/>
    </xf>
    <xf numFmtId="0" fontId="1" fillId="0" borderId="21" xfId="83" applyFont="1" applyBorder="1" applyAlignment="1">
      <alignment horizontal="center" vertical="center" wrapText="1"/>
      <protection/>
    </xf>
    <xf numFmtId="0" fontId="1" fillId="0" borderId="13" xfId="83" applyFont="1" applyBorder="1" applyAlignment="1">
      <alignment vertical="center" wrapText="1"/>
      <protection/>
    </xf>
    <xf numFmtId="0" fontId="1" fillId="0" borderId="22" xfId="83" applyFont="1" applyBorder="1" applyAlignment="1">
      <alignment horizontal="center" vertical="center" wrapText="1"/>
      <protection/>
    </xf>
    <xf numFmtId="0" fontId="2" fillId="0" borderId="13" xfId="83" applyFont="1" applyBorder="1" applyAlignment="1">
      <alignment vertical="center" wrapText="1"/>
      <protection/>
    </xf>
    <xf numFmtId="0" fontId="1" fillId="0" borderId="15" xfId="83" applyFont="1" applyBorder="1" applyAlignment="1">
      <alignment horizontal="center" vertical="center" wrapText="1"/>
      <protection/>
    </xf>
    <xf numFmtId="0" fontId="1" fillId="0" borderId="33" xfId="83" applyFont="1" applyBorder="1" applyAlignment="1">
      <alignment horizontal="center" vertical="center" wrapText="1"/>
      <protection/>
    </xf>
    <xf numFmtId="0" fontId="2" fillId="0" borderId="39" xfId="83" applyFont="1" applyBorder="1" applyAlignment="1">
      <alignment vertical="center" wrapText="1"/>
      <protection/>
    </xf>
    <xf numFmtId="0" fontId="1" fillId="0" borderId="15" xfId="83" applyFont="1" applyBorder="1" applyAlignment="1">
      <alignment vertical="center" wrapText="1"/>
      <protection/>
    </xf>
    <xf numFmtId="0" fontId="2" fillId="0" borderId="19" xfId="83" applyFont="1" applyBorder="1" applyAlignment="1">
      <alignment vertical="center" wrapText="1"/>
      <protection/>
    </xf>
    <xf numFmtId="0" fontId="1" fillId="0" borderId="21" xfId="83" applyFont="1" applyBorder="1" applyAlignment="1">
      <alignment vertical="center" wrapText="1"/>
      <protection/>
    </xf>
    <xf numFmtId="0" fontId="1" fillId="0" borderId="15" xfId="83" applyFont="1" applyFill="1" applyBorder="1" applyAlignment="1">
      <alignment vertical="center" wrapText="1"/>
      <protection/>
    </xf>
    <xf numFmtId="0" fontId="1" fillId="0" borderId="13" xfId="83" applyFont="1" applyFill="1" applyBorder="1" applyAlignment="1">
      <alignment vertical="center" wrapText="1"/>
      <protection/>
    </xf>
    <xf numFmtId="0" fontId="1" fillId="0" borderId="13" xfId="83" applyFont="1" applyBorder="1" applyAlignment="1">
      <alignment horizontal="left" vertical="center" wrapText="1"/>
      <protection/>
    </xf>
    <xf numFmtId="0" fontId="1" fillId="0" borderId="39" xfId="83" applyFont="1" applyBorder="1" applyAlignment="1">
      <alignment vertical="center" wrapText="1"/>
      <protection/>
    </xf>
    <xf numFmtId="0" fontId="2" fillId="0" borderId="40" xfId="83" applyFont="1" applyBorder="1" applyAlignment="1">
      <alignment vertical="center" wrapText="1"/>
      <protection/>
    </xf>
    <xf numFmtId="0" fontId="1" fillId="0" borderId="17" xfId="83" applyFont="1" applyBorder="1" applyAlignment="1">
      <alignment vertical="center" wrapText="1"/>
      <protection/>
    </xf>
    <xf numFmtId="0" fontId="2" fillId="0" borderId="39" xfId="83" applyFont="1" applyBorder="1">
      <alignment/>
      <protection/>
    </xf>
    <xf numFmtId="0" fontId="2" fillId="0" borderId="13" xfId="83" applyFont="1" applyBorder="1">
      <alignment/>
      <protection/>
    </xf>
    <xf numFmtId="0" fontId="2" fillId="0" borderId="19" xfId="83" applyFont="1" applyBorder="1">
      <alignment/>
      <protection/>
    </xf>
    <xf numFmtId="49" fontId="1" fillId="22" borderId="41" xfId="83" applyNumberFormat="1" applyFont="1" applyFill="1" applyBorder="1" applyAlignment="1">
      <alignment horizontal="center"/>
      <protection/>
    </xf>
    <xf numFmtId="49" fontId="1" fillId="26" borderId="37" xfId="83" applyNumberFormat="1" applyFont="1" applyFill="1" applyBorder="1" applyAlignment="1">
      <alignment horizontal="center"/>
      <protection/>
    </xf>
    <xf numFmtId="0" fontId="1" fillId="0" borderId="42" xfId="0" applyFont="1" applyFill="1" applyBorder="1" applyAlignment="1">
      <alignment horizontal="center" vertical="center" wrapText="1"/>
    </xf>
    <xf numFmtId="0" fontId="2" fillId="2" borderId="43" xfId="0" applyFont="1" applyFill="1" applyBorder="1" applyAlignment="1">
      <alignment horizontal="left" vertical="center" wrapText="1" indent="1"/>
    </xf>
    <xf numFmtId="0" fontId="1" fillId="2" borderId="43" xfId="0" applyFont="1" applyFill="1" applyBorder="1" applyAlignment="1">
      <alignment horizontal="left" vertical="center" wrapText="1" indent="1"/>
    </xf>
    <xf numFmtId="0" fontId="1" fillId="4" borderId="43"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30" borderId="44" xfId="0" applyFont="1" applyFill="1" applyBorder="1" applyAlignment="1">
      <alignment horizontal="left" vertical="center" wrapText="1" indent="1"/>
    </xf>
    <xf numFmtId="0" fontId="2" fillId="0" borderId="45" xfId="0" applyFont="1" applyFill="1" applyBorder="1" applyAlignment="1">
      <alignment horizontal="left" vertical="center" wrapText="1" indent="1"/>
    </xf>
    <xf numFmtId="0" fontId="2" fillId="4" borderId="43" xfId="0" applyFont="1" applyFill="1" applyBorder="1" applyAlignment="1">
      <alignment horizontal="left" vertical="center" wrapText="1" indent="1"/>
    </xf>
    <xf numFmtId="0" fontId="2" fillId="30" borderId="43" xfId="0" applyFont="1" applyFill="1" applyBorder="1" applyAlignment="1">
      <alignment horizontal="left" vertical="center" wrapText="1" indent="1"/>
    </xf>
    <xf numFmtId="0" fontId="2" fillId="4" borderId="46" xfId="0" applyFont="1" applyFill="1" applyBorder="1" applyAlignment="1">
      <alignment horizontal="left" vertical="center" wrapText="1" indent="1"/>
    </xf>
    <xf numFmtId="0" fontId="2" fillId="30" borderId="46" xfId="0" applyFont="1" applyFill="1" applyBorder="1" applyAlignment="1">
      <alignment horizontal="left" vertical="center" wrapText="1" indent="1"/>
    </xf>
    <xf numFmtId="0" fontId="2" fillId="0" borderId="44" xfId="0" applyFont="1" applyFill="1" applyBorder="1" applyAlignment="1">
      <alignment horizontal="left" vertical="center" wrapText="1" indent="1"/>
    </xf>
    <xf numFmtId="0" fontId="2" fillId="0" borderId="14" xfId="0" applyFont="1" applyBorder="1" applyAlignment="1">
      <alignment horizontal="left" wrapText="1" indent="1"/>
    </xf>
    <xf numFmtId="0" fontId="2" fillId="0" borderId="14" xfId="0" applyFont="1" applyFill="1" applyBorder="1" applyAlignment="1">
      <alignment horizontal="left" wrapText="1" indent="1"/>
    </xf>
    <xf numFmtId="0" fontId="7" fillId="0" borderId="14" xfId="0" applyFont="1" applyFill="1" applyBorder="1" applyAlignment="1">
      <alignment horizontal="left" wrapText="1" indent="1"/>
    </xf>
    <xf numFmtId="0" fontId="2" fillId="0" borderId="47" xfId="0" applyFont="1" applyBorder="1" applyAlignment="1">
      <alignment horizontal="left" vertical="center" wrapText="1" indent="1"/>
    </xf>
    <xf numFmtId="0" fontId="7" fillId="0" borderId="24" xfId="0" applyFont="1" applyBorder="1" applyAlignment="1">
      <alignment horizontal="left" wrapText="1" indent="1"/>
    </xf>
    <xf numFmtId="0" fontId="31" fillId="0" borderId="16" xfId="69" applyFont="1" applyBorder="1" applyAlignment="1" applyProtection="1">
      <alignment horizontal="center" vertical="center"/>
      <protection/>
    </xf>
    <xf numFmtId="0" fontId="2" fillId="0" borderId="17" xfId="0" applyFont="1" applyBorder="1" applyAlignment="1">
      <alignment horizontal="left" vertical="center" wrapText="1" indent="1"/>
    </xf>
    <xf numFmtId="0" fontId="1" fillId="30" borderId="48" xfId="84" applyFont="1" applyFill="1" applyBorder="1" applyAlignment="1">
      <alignment horizontal="center" vertical="center" wrapText="1"/>
      <protection/>
    </xf>
    <xf numFmtId="0" fontId="1" fillId="0" borderId="49" xfId="84" applyNumberFormat="1" applyFont="1" applyFill="1" applyBorder="1" applyAlignment="1">
      <alignment horizontal="center" vertical="center" wrapText="1"/>
      <protection/>
    </xf>
    <xf numFmtId="0" fontId="2" fillId="0" borderId="22" xfId="83" applyFont="1" applyBorder="1" applyAlignment="1">
      <alignment horizontal="right" indent="1"/>
      <protection/>
    </xf>
    <xf numFmtId="0" fontId="2" fillId="0" borderId="15" xfId="83" applyFont="1" applyBorder="1" applyAlignment="1">
      <alignment horizontal="right" indent="1"/>
      <protection/>
    </xf>
    <xf numFmtId="0" fontId="2" fillId="0" borderId="15" xfId="83" applyFont="1" applyFill="1" applyBorder="1" applyAlignment="1">
      <alignment horizontal="right" indent="1"/>
      <protection/>
    </xf>
    <xf numFmtId="0" fontId="2" fillId="0" borderId="21" xfId="83" applyFont="1" applyFill="1" applyBorder="1" applyAlignment="1">
      <alignment horizontal="right" indent="1"/>
      <protection/>
    </xf>
    <xf numFmtId="0" fontId="20" fillId="0" borderId="39" xfId="83" applyFont="1" applyBorder="1">
      <alignment/>
      <protection/>
    </xf>
    <xf numFmtId="49" fontId="20" fillId="0" borderId="38" xfId="83" applyNumberFormat="1" applyFont="1" applyBorder="1" applyAlignment="1">
      <alignment horizontal="center"/>
      <protection/>
    </xf>
    <xf numFmtId="0" fontId="20" fillId="0" borderId="13" xfId="83" applyFont="1" applyBorder="1">
      <alignment/>
      <protection/>
    </xf>
    <xf numFmtId="49" fontId="20" fillId="0" borderId="20" xfId="83" applyNumberFormat="1" applyFont="1" applyBorder="1" applyAlignment="1">
      <alignment horizontal="center"/>
      <protection/>
    </xf>
    <xf numFmtId="0" fontId="20" fillId="0" borderId="13" xfId="83" applyFont="1" applyBorder="1" applyAlignment="1">
      <alignment vertical="center"/>
      <protection/>
    </xf>
    <xf numFmtId="49" fontId="21" fillId="26" borderId="20" xfId="83" applyNumberFormat="1" applyFont="1" applyFill="1" applyBorder="1" applyAlignment="1">
      <alignment horizontal="center"/>
      <protection/>
    </xf>
    <xf numFmtId="49" fontId="21" fillId="0" borderId="20" xfId="83" applyNumberFormat="1" applyFont="1" applyBorder="1" applyAlignment="1">
      <alignment horizontal="center"/>
      <protection/>
    </xf>
    <xf numFmtId="49" fontId="21" fillId="22" borderId="50" xfId="83" applyNumberFormat="1" applyFont="1" applyFill="1" applyBorder="1" applyAlignment="1">
      <alignment horizontal="center"/>
      <protection/>
    </xf>
    <xf numFmtId="0" fontId="20" fillId="0" borderId="22" xfId="83" applyFont="1" applyBorder="1" applyAlignment="1">
      <alignment horizontal="left" indent="1"/>
      <protection/>
    </xf>
    <xf numFmtId="0" fontId="20" fillId="0" borderId="15" xfId="83" applyFont="1" applyBorder="1" applyAlignment="1">
      <alignment horizontal="left" indent="1"/>
      <protection/>
    </xf>
    <xf numFmtId="0" fontId="20" fillId="0" borderId="15" xfId="83" applyFont="1" applyFill="1" applyBorder="1" applyAlignment="1">
      <alignment horizontal="left" indent="1"/>
      <protection/>
    </xf>
    <xf numFmtId="0" fontId="20" fillId="0" borderId="30" xfId="83" applyFont="1" applyBorder="1" applyAlignment="1">
      <alignment horizontal="center"/>
      <protection/>
    </xf>
    <xf numFmtId="3" fontId="20" fillId="0" borderId="30" xfId="61" applyNumberFormat="1" applyFont="1" applyFill="1" applyBorder="1" applyAlignment="1">
      <alignment horizontal="center"/>
    </xf>
    <xf numFmtId="3" fontId="20" fillId="0" borderId="48" xfId="61" applyNumberFormat="1" applyFont="1" applyFill="1" applyBorder="1" applyAlignment="1">
      <alignment horizontal="center"/>
    </xf>
    <xf numFmtId="3" fontId="1" fillId="0" borderId="19" xfId="83" applyNumberFormat="1" applyFont="1" applyBorder="1" applyAlignment="1">
      <alignment horizontal="center" vertical="center"/>
      <protection/>
    </xf>
    <xf numFmtId="3" fontId="1" fillId="0" borderId="51" xfId="83" applyNumberFormat="1" applyFont="1" applyBorder="1" applyAlignment="1">
      <alignment horizontal="center" vertical="center"/>
      <protection/>
    </xf>
    <xf numFmtId="49" fontId="1" fillId="4" borderId="39" xfId="83" applyNumberFormat="1" applyFont="1" applyFill="1" applyBorder="1" applyAlignment="1">
      <alignment horizontal="center"/>
      <protection/>
    </xf>
    <xf numFmtId="0" fontId="2" fillId="0" borderId="30" xfId="83" applyFont="1" applyBorder="1" applyAlignment="1">
      <alignment horizontal="center" vertical="center"/>
      <protection/>
    </xf>
    <xf numFmtId="3" fontId="2" fillId="0" borderId="30" xfId="83" applyNumberFormat="1" applyFont="1" applyBorder="1" applyAlignment="1">
      <alignment horizontal="center" vertical="center"/>
      <protection/>
    </xf>
    <xf numFmtId="3" fontId="2" fillId="0" borderId="48" xfId="83" applyNumberFormat="1" applyFont="1" applyBorder="1" applyAlignment="1">
      <alignment horizontal="center" vertical="center"/>
      <protection/>
    </xf>
    <xf numFmtId="0" fontId="31" fillId="0" borderId="23" xfId="69" applyFont="1" applyBorder="1" applyAlignment="1" applyProtection="1">
      <alignment horizontal="left" vertical="center" indent="1"/>
      <protection/>
    </xf>
    <xf numFmtId="0" fontId="10" fillId="0" borderId="0" xfId="0" applyFont="1" applyBorder="1" applyAlignment="1">
      <alignment/>
    </xf>
    <xf numFmtId="0" fontId="32" fillId="0" borderId="0" xfId="0" applyFont="1" applyBorder="1" applyAlignment="1">
      <alignment/>
    </xf>
    <xf numFmtId="0" fontId="2" fillId="0" borderId="0" xfId="0" applyFont="1" applyBorder="1" applyAlignment="1">
      <alignment/>
    </xf>
    <xf numFmtId="0" fontId="10" fillId="0" borderId="35" xfId="0" applyFont="1" applyBorder="1" applyAlignment="1">
      <alignment horizontal="center"/>
    </xf>
    <xf numFmtId="0" fontId="32" fillId="0" borderId="52" xfId="0" applyFont="1" applyBorder="1" applyAlignment="1">
      <alignment vertical="center"/>
    </xf>
    <xf numFmtId="0" fontId="0" fillId="0" borderId="52" xfId="0" applyBorder="1" applyAlignment="1">
      <alignment vertical="center"/>
    </xf>
    <xf numFmtId="0" fontId="0" fillId="0" borderId="52" xfId="0" applyBorder="1" applyAlignment="1">
      <alignment/>
    </xf>
    <xf numFmtId="0" fontId="0" fillId="0" borderId="53" xfId="0" applyBorder="1" applyAlignment="1">
      <alignment/>
    </xf>
    <xf numFmtId="0" fontId="10" fillId="0" borderId="54" xfId="0" applyFont="1" applyBorder="1" applyAlignment="1">
      <alignment horizontal="center"/>
    </xf>
    <xf numFmtId="0" fontId="0" fillId="0" borderId="55" xfId="0" applyBorder="1" applyAlignment="1">
      <alignment/>
    </xf>
    <xf numFmtId="0" fontId="31" fillId="0" borderId="54" xfId="69" applyFont="1" applyBorder="1" applyAlignment="1" applyProtection="1">
      <alignment horizontal="center"/>
      <protection/>
    </xf>
    <xf numFmtId="0" fontId="4" fillId="0" borderId="54" xfId="69" applyBorder="1" applyAlignment="1" applyProtection="1">
      <alignment horizontal="center"/>
      <protection/>
    </xf>
    <xf numFmtId="0" fontId="4" fillId="0" borderId="54" xfId="69" applyFont="1" applyBorder="1" applyAlignment="1" applyProtection="1">
      <alignment horizontal="center"/>
      <protection/>
    </xf>
    <xf numFmtId="0" fontId="4" fillId="0" borderId="38" xfId="69" applyBorder="1" applyAlignment="1" applyProtection="1" quotePrefix="1">
      <alignment horizontal="center"/>
      <protection/>
    </xf>
    <xf numFmtId="0" fontId="2" fillId="0" borderId="56" xfId="0" applyFont="1" applyBorder="1" applyAlignment="1">
      <alignment/>
    </xf>
    <xf numFmtId="0" fontId="0" fillId="0" borderId="56" xfId="0" applyBorder="1" applyAlignment="1">
      <alignment/>
    </xf>
    <xf numFmtId="0" fontId="0" fillId="0" borderId="31" xfId="0" applyBorder="1" applyAlignment="1">
      <alignment/>
    </xf>
    <xf numFmtId="0" fontId="60" fillId="0" borderId="52" xfId="0" applyFont="1" applyBorder="1" applyAlignment="1">
      <alignment vertical="center"/>
    </xf>
    <xf numFmtId="0" fontId="0" fillId="0" borderId="0" xfId="83" applyAlignment="1">
      <alignment/>
      <protection/>
    </xf>
    <xf numFmtId="0" fontId="56" fillId="0" borderId="0" xfId="82" applyFont="1" applyAlignment="1">
      <alignment horizontal="center"/>
      <protection/>
    </xf>
    <xf numFmtId="0" fontId="2" fillId="31" borderId="0" xfId="0" applyFont="1" applyFill="1" applyAlignment="1">
      <alignment horizontal="left" vertical="center" indent="1"/>
    </xf>
    <xf numFmtId="0" fontId="0" fillId="31" borderId="0" xfId="0" applyFont="1" applyFill="1" applyAlignment="1">
      <alignment horizontal="left" wrapText="1"/>
    </xf>
    <xf numFmtId="0" fontId="2" fillId="31" borderId="0" xfId="0" applyFont="1" applyFill="1" applyAlignment="1">
      <alignment vertical="center" wrapText="1"/>
    </xf>
    <xf numFmtId="189" fontId="2" fillId="0" borderId="0" xfId="0" applyNumberFormat="1" applyFont="1" applyBorder="1" applyAlignment="1">
      <alignment/>
    </xf>
    <xf numFmtId="0" fontId="26" fillId="0" borderId="0" xfId="0" applyFont="1" applyBorder="1" applyAlignment="1">
      <alignment horizontal="left"/>
    </xf>
    <xf numFmtId="0" fontId="26" fillId="0" borderId="0" xfId="0" applyFont="1" applyBorder="1" applyAlignment="1">
      <alignment horizontal="left" vertical="center"/>
    </xf>
    <xf numFmtId="0" fontId="2" fillId="31" borderId="0" xfId="0" applyFont="1" applyFill="1" applyAlignment="1">
      <alignment/>
    </xf>
    <xf numFmtId="0" fontId="2" fillId="17" borderId="43" xfId="0" applyFont="1" applyFill="1" applyBorder="1" applyAlignment="1">
      <alignment horizontal="left" vertical="center" wrapText="1" indent="1"/>
    </xf>
    <xf numFmtId="0" fontId="0" fillId="17" borderId="0" xfId="0" applyFill="1" applyAlignment="1">
      <alignment/>
    </xf>
    <xf numFmtId="0" fontId="0" fillId="0" borderId="0" xfId="0" applyFill="1" applyAlignment="1">
      <alignment wrapText="1"/>
    </xf>
    <xf numFmtId="49" fontId="2" fillId="30" borderId="13" xfId="0" applyNumberFormat="1" applyFont="1" applyFill="1" applyBorder="1" applyAlignment="1">
      <alignment horizontal="left" vertical="center" wrapText="1" indent="1"/>
    </xf>
    <xf numFmtId="0" fontId="54" fillId="31" borderId="43" xfId="0" applyFont="1" applyFill="1" applyBorder="1" applyAlignment="1">
      <alignment horizontal="left" vertical="center" wrapText="1" indent="1"/>
    </xf>
    <xf numFmtId="49" fontId="54" fillId="31" borderId="43" xfId="0" applyNumberFormat="1" applyFont="1" applyFill="1" applyBorder="1" applyAlignment="1">
      <alignment horizontal="left" vertical="center" wrapText="1" indent="1"/>
    </xf>
    <xf numFmtId="0" fontId="7" fillId="31" borderId="14" xfId="0" applyFont="1" applyFill="1" applyBorder="1" applyAlignment="1">
      <alignment horizontal="left" wrapText="1" indent="1"/>
    </xf>
    <xf numFmtId="0" fontId="0" fillId="31" borderId="0" xfId="0" applyFont="1" applyFill="1" applyAlignment="1">
      <alignment/>
    </xf>
    <xf numFmtId="0" fontId="2" fillId="31" borderId="15" xfId="0" applyFont="1" applyFill="1" applyBorder="1" applyAlignment="1">
      <alignment horizontal="center" vertical="center" wrapText="1"/>
    </xf>
    <xf numFmtId="0" fontId="2" fillId="31" borderId="16" xfId="0" applyFont="1" applyFill="1" applyBorder="1" applyAlignment="1">
      <alignment horizontal="center" vertical="center" wrapText="1"/>
    </xf>
    <xf numFmtId="3" fontId="7" fillId="0" borderId="0" xfId="0" applyNumberFormat="1" applyFont="1" applyFill="1" applyBorder="1" applyAlignment="1">
      <alignment vertical="center" wrapText="1"/>
    </xf>
    <xf numFmtId="3" fontId="2" fillId="0" borderId="0" xfId="0" applyNumberFormat="1" applyFont="1" applyFill="1" applyBorder="1" applyAlignment="1">
      <alignment vertical="center" wrapText="1"/>
    </xf>
    <xf numFmtId="0" fontId="0" fillId="31" borderId="0" xfId="0" applyFont="1" applyFill="1" applyAlignment="1">
      <alignment wrapText="1"/>
    </xf>
    <xf numFmtId="0" fontId="7" fillId="0" borderId="43" xfId="0" applyFont="1" applyFill="1" applyBorder="1" applyAlignment="1">
      <alignment horizontal="left" vertical="center" wrapText="1" indent="1"/>
    </xf>
    <xf numFmtId="0" fontId="0" fillId="31" borderId="0" xfId="0" applyFont="1" applyFill="1" applyAlignment="1">
      <alignment horizontal="center" vertical="center"/>
    </xf>
    <xf numFmtId="0" fontId="66" fillId="0" borderId="0" xfId="0" applyFont="1" applyAlignment="1">
      <alignment vertical="center" wrapText="1"/>
    </xf>
    <xf numFmtId="0" fontId="0" fillId="0" borderId="0" xfId="0" applyFont="1" applyAlignment="1">
      <alignment wrapText="1"/>
    </xf>
    <xf numFmtId="0" fontId="2" fillId="0" borderId="0" xfId="82" applyFont="1">
      <alignment/>
      <protection/>
    </xf>
    <xf numFmtId="0" fontId="50" fillId="0" borderId="0" xfId="0" applyFont="1" applyAlignment="1">
      <alignment horizontal="left" vertical="center"/>
    </xf>
    <xf numFmtId="0" fontId="2" fillId="31" borderId="15" xfId="0" applyFont="1" applyFill="1" applyBorder="1" applyAlignment="1">
      <alignment horizontal="center" vertical="center"/>
    </xf>
    <xf numFmtId="0" fontId="2" fillId="31" borderId="0" xfId="0" applyFont="1" applyFill="1" applyBorder="1" applyAlignment="1">
      <alignment vertical="center" wrapText="1"/>
    </xf>
    <xf numFmtId="0" fontId="2" fillId="31" borderId="15" xfId="0" applyFont="1" applyFill="1" applyBorder="1" applyAlignment="1">
      <alignment horizontal="center" vertical="center" wrapText="1"/>
    </xf>
    <xf numFmtId="49" fontId="1" fillId="31" borderId="13" xfId="0" applyNumberFormat="1" applyFont="1" applyFill="1" applyBorder="1" applyAlignment="1">
      <alignment horizontal="left" vertical="center" wrapText="1" indent="1"/>
    </xf>
    <xf numFmtId="0" fontId="71" fillId="0" borderId="0" xfId="0" applyFont="1" applyBorder="1" applyAlignment="1">
      <alignment horizontal="left" vertical="center"/>
    </xf>
    <xf numFmtId="0" fontId="20" fillId="0" borderId="14" xfId="0" applyFont="1" applyFill="1" applyBorder="1" applyAlignment="1">
      <alignment horizontal="center" vertical="center" wrapText="1"/>
    </xf>
    <xf numFmtId="189" fontId="50" fillId="0" borderId="0" xfId="0" applyNumberFormat="1" applyFont="1" applyBorder="1" applyAlignment="1">
      <alignment/>
    </xf>
    <xf numFmtId="3" fontId="72" fillId="31" borderId="57" xfId="0" applyNumberFormat="1" applyFont="1" applyFill="1" applyBorder="1" applyAlignment="1">
      <alignment vertical="center" wrapText="1"/>
    </xf>
    <xf numFmtId="0" fontId="31" fillId="31" borderId="15" xfId="69" applyFont="1" applyFill="1" applyBorder="1" applyAlignment="1" applyProtection="1">
      <alignment horizontal="center" vertical="center"/>
      <protection/>
    </xf>
    <xf numFmtId="0" fontId="2" fillId="31" borderId="13" xfId="0" applyFont="1" applyFill="1" applyBorder="1" applyAlignment="1">
      <alignment horizontal="left" vertical="center" wrapText="1" indent="1"/>
    </xf>
    <xf numFmtId="0" fontId="7" fillId="0" borderId="34" xfId="0" applyFont="1" applyBorder="1" applyAlignment="1">
      <alignment horizontal="left" wrapText="1" indent="1"/>
    </xf>
    <xf numFmtId="0" fontId="0" fillId="30" borderId="0" xfId="0" applyFont="1" applyFill="1" applyAlignment="1">
      <alignment/>
    </xf>
    <xf numFmtId="0" fontId="69" fillId="0" borderId="0" xfId="0" applyFont="1" applyFill="1" applyAlignment="1">
      <alignment vertical="center" wrapText="1"/>
    </xf>
    <xf numFmtId="0" fontId="7" fillId="0" borderId="13" xfId="82" applyFont="1" applyBorder="1">
      <alignment/>
      <protection/>
    </xf>
    <xf numFmtId="0" fontId="73" fillId="0" borderId="12" xfId="82" applyFont="1" applyBorder="1" applyAlignment="1">
      <alignment wrapText="1"/>
      <protection/>
    </xf>
    <xf numFmtId="0" fontId="7" fillId="0" borderId="14" xfId="0" applyFont="1" applyBorder="1" applyAlignment="1">
      <alignment horizontal="left" wrapText="1" indent="1"/>
    </xf>
    <xf numFmtId="0" fontId="0" fillId="0" borderId="0" xfId="0" applyFont="1" applyFill="1" applyAlignment="1">
      <alignment/>
    </xf>
    <xf numFmtId="3" fontId="2" fillId="0" borderId="0" xfId="85" applyNumberFormat="1" applyFont="1" applyBorder="1" applyAlignment="1">
      <alignment horizontal="center" vertical="center" wrapText="1"/>
      <protection/>
    </xf>
    <xf numFmtId="0" fontId="7" fillId="4" borderId="43" xfId="0" applyFont="1" applyFill="1" applyBorder="1" applyAlignment="1">
      <alignment horizontal="left" vertical="center" wrapText="1" indent="1"/>
    </xf>
    <xf numFmtId="0" fontId="2" fillId="31" borderId="43" xfId="0" applyFont="1" applyFill="1" applyBorder="1" applyAlignment="1">
      <alignment horizontal="left" vertical="center" wrapText="1" indent="1"/>
    </xf>
    <xf numFmtId="0" fontId="56" fillId="0" borderId="13" xfId="82" applyFont="1" applyBorder="1" applyAlignment="1">
      <alignment horizontal="center" vertical="center" wrapText="1"/>
      <protection/>
    </xf>
    <xf numFmtId="49" fontId="2" fillId="30" borderId="13" xfId="0" applyNumberFormat="1" applyFont="1" applyFill="1" applyBorder="1" applyAlignment="1">
      <alignment horizontal="left" vertical="top" wrapText="1" indent="1"/>
    </xf>
    <xf numFmtId="0" fontId="56" fillId="0" borderId="32" xfId="82" applyFont="1" applyBorder="1" applyAlignment="1">
      <alignment horizontal="left" vertical="center" indent="1"/>
      <protection/>
    </xf>
    <xf numFmtId="0" fontId="54" fillId="0" borderId="32" xfId="82" applyFont="1" applyBorder="1" applyAlignment="1">
      <alignment horizontal="left" vertical="center" wrapText="1" indent="1"/>
      <protection/>
    </xf>
    <xf numFmtId="0" fontId="54" fillId="11" borderId="32" xfId="82" applyFont="1" applyFill="1" applyBorder="1" applyAlignment="1">
      <alignment horizontal="left" vertical="center" wrapText="1" indent="1"/>
      <protection/>
    </xf>
    <xf numFmtId="49" fontId="2" fillId="0" borderId="32" xfId="0" applyNumberFormat="1" applyFont="1" applyFill="1" applyBorder="1" applyAlignment="1">
      <alignment horizontal="left" vertical="center" wrapText="1" indent="1"/>
    </xf>
    <xf numFmtId="0" fontId="54" fillId="0" borderId="32" xfId="82" applyFont="1" applyBorder="1" applyAlignment="1">
      <alignment horizontal="left" vertical="center" indent="1"/>
      <protection/>
    </xf>
    <xf numFmtId="0" fontId="54" fillId="0" borderId="58" xfId="82" applyFont="1" applyBorder="1" applyAlignment="1">
      <alignment horizontal="left" vertical="center" indent="1"/>
      <protection/>
    </xf>
    <xf numFmtId="0" fontId="56" fillId="0" borderId="21" xfId="82" applyFont="1" applyBorder="1" applyAlignment="1">
      <alignment vertical="center"/>
      <protection/>
    </xf>
    <xf numFmtId="0" fontId="54" fillId="0" borderId="42" xfId="82" applyFont="1" applyBorder="1" applyAlignment="1">
      <alignment horizontal="center" vertical="center"/>
      <protection/>
    </xf>
    <xf numFmtId="0" fontId="54" fillId="0" borderId="43" xfId="82" applyFont="1" applyBorder="1" applyAlignment="1">
      <alignment horizontal="center" vertical="center"/>
      <protection/>
    </xf>
    <xf numFmtId="0" fontId="54" fillId="11" borderId="43" xfId="82" applyFont="1" applyFill="1" applyBorder="1" applyAlignment="1">
      <alignment horizontal="center" vertical="center"/>
      <protection/>
    </xf>
    <xf numFmtId="0" fontId="54" fillId="0" borderId="46" xfId="82" applyFont="1" applyBorder="1" applyAlignment="1">
      <alignment horizontal="center" vertical="center"/>
      <protection/>
    </xf>
    <xf numFmtId="0" fontId="74" fillId="0" borderId="0" xfId="83" applyFont="1">
      <alignment/>
      <protection/>
    </xf>
    <xf numFmtId="0" fontId="7" fillId="0" borderId="0" xfId="0" applyFont="1" applyBorder="1" applyAlignment="1">
      <alignment/>
    </xf>
    <xf numFmtId="0" fontId="17" fillId="0" borderId="55" xfId="0" applyFont="1" applyBorder="1" applyAlignment="1">
      <alignment/>
    </xf>
    <xf numFmtId="0" fontId="17" fillId="0" borderId="0" xfId="0" applyFont="1" applyBorder="1" applyAlignment="1">
      <alignment/>
    </xf>
    <xf numFmtId="0" fontId="2" fillId="31" borderId="15" xfId="0" applyFont="1" applyFill="1" applyBorder="1" applyAlignment="1">
      <alignment horizontal="left" vertical="center" wrapText="1" indent="1"/>
    </xf>
    <xf numFmtId="0" fontId="7" fillId="0" borderId="59" xfId="0" applyFont="1" applyFill="1" applyBorder="1" applyAlignment="1">
      <alignment horizontal="left" vertical="center" wrapText="1" indent="1"/>
    </xf>
    <xf numFmtId="199" fontId="1" fillId="0" borderId="13" xfId="83" applyNumberFormat="1" applyFont="1" applyBorder="1" applyAlignment="1" applyProtection="1">
      <alignment horizontal="center" vertical="center" wrapText="1"/>
      <protection/>
    </xf>
    <xf numFmtId="0" fontId="2" fillId="0" borderId="19" xfId="83" applyFont="1" applyBorder="1" applyAlignment="1" applyProtection="1">
      <alignment horizontal="center"/>
      <protection/>
    </xf>
    <xf numFmtId="199" fontId="2" fillId="0" borderId="19" xfId="83" applyNumberFormat="1" applyFont="1" applyBorder="1" applyAlignment="1" applyProtection="1">
      <alignment horizontal="center"/>
      <protection/>
    </xf>
    <xf numFmtId="49" fontId="1" fillId="4" borderId="25" xfId="83" applyNumberFormat="1" applyFont="1" applyFill="1" applyBorder="1" applyAlignment="1" applyProtection="1">
      <alignment horizontal="center"/>
      <protection/>
    </xf>
    <xf numFmtId="0" fontId="0" fillId="0" borderId="0" xfId="83" applyBorder="1" applyAlignment="1">
      <alignment/>
      <protection/>
    </xf>
    <xf numFmtId="49" fontId="1" fillId="0" borderId="25" xfId="83" applyNumberFormat="1" applyFont="1" applyFill="1" applyBorder="1" applyAlignment="1">
      <alignment horizontal="center"/>
      <protection/>
    </xf>
    <xf numFmtId="169" fontId="1" fillId="0" borderId="25" xfId="61" applyNumberFormat="1" applyFont="1" applyBorder="1" applyAlignment="1">
      <alignment/>
    </xf>
    <xf numFmtId="4" fontId="1" fillId="22" borderId="13" xfId="0" applyNumberFormat="1" applyFont="1" applyFill="1" applyBorder="1" applyAlignment="1">
      <alignment horizontal="right" vertical="center" wrapText="1" indent="1"/>
    </xf>
    <xf numFmtId="4" fontId="1" fillId="22" borderId="14" xfId="0" applyNumberFormat="1" applyFont="1" applyFill="1" applyBorder="1" applyAlignment="1">
      <alignment horizontal="right" indent="1"/>
    </xf>
    <xf numFmtId="0" fontId="89" fillId="0" borderId="0" xfId="0" applyFont="1" applyFill="1" applyBorder="1" applyAlignment="1">
      <alignment/>
    </xf>
    <xf numFmtId="0" fontId="2" fillId="30" borderId="13" xfId="0" applyFont="1" applyFill="1" applyBorder="1" applyAlignment="1">
      <alignment wrapText="1"/>
    </xf>
    <xf numFmtId="0" fontId="2" fillId="0" borderId="13" xfId="0" applyFont="1" applyFill="1" applyBorder="1" applyAlignment="1">
      <alignment vertical="center" wrapText="1"/>
    </xf>
    <xf numFmtId="173" fontId="1" fillId="22" borderId="13" xfId="0" applyNumberFormat="1" applyFont="1" applyFill="1" applyBorder="1" applyAlignment="1">
      <alignment horizontal="right" vertical="center" wrapText="1" indent="1"/>
    </xf>
    <xf numFmtId="173" fontId="2" fillId="4" borderId="13" xfId="59" applyNumberFormat="1" applyFont="1" applyFill="1" applyBorder="1" applyAlignment="1">
      <alignment horizontal="right" vertical="center" wrapText="1" indent="1"/>
    </xf>
    <xf numFmtId="173" fontId="2" fillId="30" borderId="13" xfId="59" applyNumberFormat="1" applyFont="1" applyFill="1" applyBorder="1" applyAlignment="1">
      <alignment horizontal="right" vertical="center" wrapText="1" indent="1"/>
    </xf>
    <xf numFmtId="173" fontId="1" fillId="30" borderId="13" xfId="0" applyNumberFormat="1" applyFont="1" applyFill="1" applyBorder="1" applyAlignment="1">
      <alignment horizontal="right" vertical="center" wrapText="1" indent="1"/>
    </xf>
    <xf numFmtId="173" fontId="1" fillId="22" borderId="17" xfId="0" applyNumberFormat="1" applyFont="1" applyFill="1" applyBorder="1" applyAlignment="1">
      <alignment horizontal="right" vertical="center" wrapText="1" indent="1"/>
    </xf>
    <xf numFmtId="3" fontId="2" fillId="4" borderId="13" xfId="59" applyNumberFormat="1" applyFont="1" applyFill="1" applyBorder="1" applyAlignment="1">
      <alignment horizontal="right" vertical="center" wrapText="1" indent="1"/>
    </xf>
    <xf numFmtId="3" fontId="2" fillId="30" borderId="13" xfId="59" applyNumberFormat="1" applyFont="1" applyFill="1" applyBorder="1" applyAlignment="1">
      <alignment horizontal="right" vertical="center" wrapText="1" indent="1"/>
    </xf>
    <xf numFmtId="3" fontId="1" fillId="30" borderId="14" xfId="0" applyNumberFormat="1" applyFont="1" applyFill="1" applyBorder="1" applyAlignment="1">
      <alignment horizontal="right" vertical="center" wrapText="1" indent="1"/>
    </xf>
    <xf numFmtId="3" fontId="1" fillId="22" borderId="18" xfId="0" applyNumberFormat="1" applyFont="1" applyFill="1" applyBorder="1" applyAlignment="1">
      <alignment horizontal="right" vertical="center" wrapText="1" indent="1"/>
    </xf>
    <xf numFmtId="196" fontId="2" fillId="30" borderId="13" xfId="59" applyNumberFormat="1" applyFont="1" applyFill="1" applyBorder="1" applyAlignment="1">
      <alignment horizontal="right" vertical="center" wrapText="1" indent="1"/>
    </xf>
    <xf numFmtId="196" fontId="2" fillId="4" borderId="13" xfId="59" applyNumberFormat="1" applyFont="1" applyFill="1" applyBorder="1" applyAlignment="1">
      <alignment horizontal="right" vertical="center" wrapText="1" indent="1"/>
    </xf>
    <xf numFmtId="0" fontId="91" fillId="0" borderId="0" xfId="0" applyFont="1" applyAlignment="1">
      <alignment/>
    </xf>
    <xf numFmtId="0" fontId="90" fillId="0" borderId="0" xfId="0" applyFont="1" applyAlignment="1">
      <alignment horizontal="justify"/>
    </xf>
    <xf numFmtId="3" fontId="1" fillId="22" borderId="14" xfId="0" applyNumberFormat="1" applyFont="1" applyFill="1" applyBorder="1" applyAlignment="1">
      <alignment horizontal="right" indent="1"/>
    </xf>
    <xf numFmtId="3" fontId="2" fillId="4" borderId="19" xfId="0" applyNumberFormat="1" applyFont="1" applyFill="1" applyBorder="1" applyAlignment="1">
      <alignment horizontal="right" vertical="center" wrapText="1" indent="1"/>
    </xf>
    <xf numFmtId="3" fontId="1" fillId="22" borderId="17" xfId="0" applyNumberFormat="1" applyFont="1" applyFill="1" applyBorder="1" applyAlignment="1">
      <alignment horizontal="right" vertical="center" wrapText="1" indent="1"/>
    </xf>
    <xf numFmtId="3" fontId="1" fillId="22" borderId="18" xfId="0" applyNumberFormat="1" applyFont="1" applyFill="1" applyBorder="1" applyAlignment="1">
      <alignment horizontal="right" indent="1"/>
    </xf>
    <xf numFmtId="3" fontId="1" fillId="22" borderId="13" xfId="0" applyNumberFormat="1" applyFont="1" applyFill="1" applyBorder="1" applyAlignment="1">
      <alignment horizontal="right" vertical="center" indent="1"/>
    </xf>
    <xf numFmtId="3" fontId="1" fillId="22" borderId="14" xfId="0" applyNumberFormat="1" applyFont="1" applyFill="1" applyBorder="1" applyAlignment="1">
      <alignment horizontal="right" vertical="center" indent="1"/>
    </xf>
    <xf numFmtId="3" fontId="2" fillId="4" borderId="13" xfId="0" applyNumberFormat="1" applyFont="1" applyFill="1" applyBorder="1" applyAlignment="1">
      <alignment vertical="center" wrapText="1"/>
    </xf>
    <xf numFmtId="3" fontId="2" fillId="4" borderId="13" xfId="0" applyNumberFormat="1" applyFont="1" applyFill="1" applyBorder="1" applyAlignment="1">
      <alignment vertical="center"/>
    </xf>
    <xf numFmtId="3" fontId="1" fillId="22" borderId="13" xfId="0" applyNumberFormat="1" applyFont="1" applyFill="1" applyBorder="1" applyAlignment="1">
      <alignment vertical="center" wrapText="1"/>
    </xf>
    <xf numFmtId="3" fontId="7" fillId="0" borderId="13" xfId="0" applyNumberFormat="1" applyFont="1" applyFill="1" applyBorder="1" applyAlignment="1">
      <alignment horizontal="center" vertical="center" wrapText="1"/>
    </xf>
    <xf numFmtId="3" fontId="1" fillId="0" borderId="13" xfId="0" applyNumberFormat="1" applyFont="1" applyFill="1" applyBorder="1" applyAlignment="1">
      <alignment horizontal="right" vertical="center" indent="1"/>
    </xf>
    <xf numFmtId="3" fontId="1" fillId="0" borderId="14" xfId="0" applyNumberFormat="1" applyFont="1" applyFill="1" applyBorder="1" applyAlignment="1">
      <alignment horizontal="right" vertical="center" indent="1"/>
    </xf>
    <xf numFmtId="3" fontId="2" fillId="0" borderId="19" xfId="0" applyNumberFormat="1" applyFont="1" applyFill="1" applyBorder="1" applyAlignment="1">
      <alignment vertical="center" wrapText="1"/>
    </xf>
    <xf numFmtId="3" fontId="2" fillId="4" borderId="19" xfId="0" applyNumberFormat="1" applyFont="1" applyFill="1" applyBorder="1" applyAlignment="1">
      <alignment vertical="center" wrapText="1"/>
    </xf>
    <xf numFmtId="3" fontId="1" fillId="22" borderId="17" xfId="0" applyNumberFormat="1" applyFont="1" applyFill="1" applyBorder="1" applyAlignment="1">
      <alignment horizontal="right" vertical="center" indent="1"/>
    </xf>
    <xf numFmtId="3" fontId="1" fillId="22" borderId="18" xfId="0" applyNumberFormat="1" applyFont="1" applyFill="1" applyBorder="1" applyAlignment="1">
      <alignment horizontal="right" vertical="center" indent="1"/>
    </xf>
    <xf numFmtId="3" fontId="1" fillId="4" borderId="17" xfId="0" applyNumberFormat="1" applyFont="1" applyFill="1" applyBorder="1" applyAlignment="1">
      <alignment horizontal="right" vertical="center" wrapText="1" indent="1"/>
    </xf>
    <xf numFmtId="3" fontId="1" fillId="4" borderId="18" xfId="0" applyNumberFormat="1" applyFont="1" applyFill="1" applyBorder="1" applyAlignment="1">
      <alignment horizontal="right" vertical="center" wrapText="1" indent="1"/>
    </xf>
    <xf numFmtId="3" fontId="2" fillId="22" borderId="13" xfId="0" applyNumberFormat="1" applyFont="1" applyFill="1" applyBorder="1" applyAlignment="1">
      <alignment horizontal="right" vertical="center" wrapText="1" indent="1"/>
    </xf>
    <xf numFmtId="3" fontId="2" fillId="22" borderId="14" xfId="0" applyNumberFormat="1" applyFont="1" applyFill="1" applyBorder="1" applyAlignment="1">
      <alignment horizontal="right" vertical="center" wrapText="1" indent="1"/>
    </xf>
    <xf numFmtId="3" fontId="2" fillId="0" borderId="14" xfId="0" applyNumberFormat="1" applyFont="1" applyFill="1" applyBorder="1" applyAlignment="1">
      <alignment horizontal="right" vertical="center" wrapText="1" indent="1"/>
    </xf>
    <xf numFmtId="3" fontId="1" fillId="4" borderId="13" xfId="0" applyNumberFormat="1" applyFont="1" applyFill="1" applyBorder="1" applyAlignment="1">
      <alignment horizontal="right" vertical="center" wrapText="1" indent="1"/>
    </xf>
    <xf numFmtId="3" fontId="2" fillId="4" borderId="13" xfId="0" applyNumberFormat="1" applyFont="1" applyFill="1" applyBorder="1" applyAlignment="1">
      <alignment horizontal="right" vertical="center" wrapText="1"/>
    </xf>
    <xf numFmtId="172" fontId="1" fillId="22" borderId="13" xfId="0" applyNumberFormat="1" applyFont="1" applyFill="1" applyBorder="1" applyAlignment="1">
      <alignment horizontal="right" vertical="center" wrapText="1" indent="1"/>
    </xf>
    <xf numFmtId="172" fontId="1" fillId="11" borderId="13" xfId="0" applyNumberFormat="1" applyFont="1" applyFill="1" applyBorder="1" applyAlignment="1">
      <alignment horizontal="right" vertical="center" wrapText="1" indent="1"/>
    </xf>
    <xf numFmtId="172" fontId="1" fillId="22" borderId="14" xfId="0" applyNumberFormat="1" applyFont="1" applyFill="1" applyBorder="1" applyAlignment="1">
      <alignment horizontal="right" vertical="center" wrapText="1" indent="1"/>
    </xf>
    <xf numFmtId="172" fontId="2" fillId="22" borderId="13" xfId="0" applyNumberFormat="1" applyFont="1" applyFill="1" applyBorder="1" applyAlignment="1">
      <alignment horizontal="right" vertical="center" wrapText="1" indent="1"/>
    </xf>
    <xf numFmtId="172" fontId="2" fillId="4" borderId="13" xfId="0" applyNumberFormat="1" applyFont="1" applyFill="1" applyBorder="1" applyAlignment="1">
      <alignment horizontal="right" vertical="center" wrapText="1" indent="1"/>
    </xf>
    <xf numFmtId="172" fontId="2" fillId="22" borderId="13" xfId="0" applyNumberFormat="1" applyFont="1" applyFill="1" applyBorder="1" applyAlignment="1">
      <alignment horizontal="right" vertical="center" wrapText="1" indent="1"/>
    </xf>
    <xf numFmtId="172" fontId="2" fillId="22" borderId="14" xfId="0" applyNumberFormat="1" applyFont="1" applyFill="1" applyBorder="1" applyAlignment="1">
      <alignment horizontal="right" vertical="center" wrapText="1" indent="1"/>
    </xf>
    <xf numFmtId="172" fontId="2" fillId="0" borderId="13" xfId="0" applyNumberFormat="1" applyFont="1" applyFill="1" applyBorder="1" applyAlignment="1">
      <alignment horizontal="center" vertical="center" wrapText="1"/>
    </xf>
    <xf numFmtId="172" fontId="2" fillId="0" borderId="14" xfId="0" applyNumberFormat="1" applyFont="1" applyFill="1" applyBorder="1" applyAlignment="1">
      <alignment horizontal="center" vertical="center" wrapText="1"/>
    </xf>
    <xf numFmtId="172" fontId="2" fillId="22" borderId="17" xfId="0" applyNumberFormat="1" applyFont="1" applyFill="1" applyBorder="1" applyAlignment="1">
      <alignment horizontal="right" vertical="center" wrapText="1" indent="1"/>
    </xf>
    <xf numFmtId="172" fontId="2" fillId="0" borderId="17" xfId="0" applyNumberFormat="1" applyFont="1" applyFill="1" applyBorder="1" applyAlignment="1">
      <alignment horizontal="center" vertical="center" wrapText="1"/>
    </xf>
    <xf numFmtId="172" fontId="2" fillId="22" borderId="18" xfId="0" applyNumberFormat="1" applyFont="1" applyFill="1" applyBorder="1" applyAlignment="1">
      <alignment horizontal="right" vertical="center" wrapText="1" indent="1"/>
    </xf>
    <xf numFmtId="196" fontId="54" fillId="0" borderId="13" xfId="59" applyNumberFormat="1" applyBorder="1" applyAlignment="1">
      <alignment/>
    </xf>
    <xf numFmtId="3" fontId="1" fillId="4" borderId="20" xfId="0" applyNumberFormat="1" applyFont="1" applyFill="1" applyBorder="1" applyAlignment="1">
      <alignment horizontal="right" vertical="center" wrapText="1" indent="1"/>
    </xf>
    <xf numFmtId="3" fontId="2" fillId="0" borderId="13" xfId="0" applyNumberFormat="1" applyFont="1" applyBorder="1" applyAlignment="1">
      <alignment horizontal="center" vertical="center" wrapText="1"/>
    </xf>
    <xf numFmtId="3" fontId="2" fillId="0" borderId="14" xfId="0" applyNumberFormat="1" applyFont="1" applyBorder="1" applyAlignment="1">
      <alignment horizontal="center" vertical="center" wrapText="1"/>
    </xf>
    <xf numFmtId="3" fontId="1" fillId="4" borderId="14" xfId="0" applyNumberFormat="1" applyFont="1" applyFill="1" applyBorder="1" applyAlignment="1">
      <alignment horizontal="right" vertical="center" wrapText="1" indent="1"/>
    </xf>
    <xf numFmtId="3" fontId="1" fillId="22" borderId="32" xfId="0" applyNumberFormat="1" applyFont="1" applyFill="1" applyBorder="1" applyAlignment="1">
      <alignment horizontal="right" vertical="center" wrapText="1" indent="1"/>
    </xf>
    <xf numFmtId="3" fontId="1" fillId="4" borderId="32" xfId="0" applyNumberFormat="1" applyFont="1" applyFill="1" applyBorder="1" applyAlignment="1">
      <alignment horizontal="right" vertical="center" wrapText="1" indent="1"/>
    </xf>
    <xf numFmtId="3" fontId="1" fillId="22" borderId="20" xfId="0" applyNumberFormat="1" applyFont="1" applyFill="1" applyBorder="1" applyAlignment="1">
      <alignment horizontal="right" vertical="center" wrapText="1" indent="1"/>
    </xf>
    <xf numFmtId="3" fontId="1" fillId="22" borderId="50" xfId="0" applyNumberFormat="1" applyFont="1" applyFill="1" applyBorder="1" applyAlignment="1">
      <alignment horizontal="right" vertical="center" wrapText="1" indent="1"/>
    </xf>
    <xf numFmtId="3" fontId="2" fillId="0" borderId="17" xfId="0" applyNumberFormat="1" applyFont="1" applyBorder="1" applyAlignment="1">
      <alignment horizontal="center" vertical="center" wrapText="1"/>
    </xf>
    <xf numFmtId="3" fontId="2" fillId="0" borderId="18" xfId="0" applyNumberFormat="1" applyFont="1" applyBorder="1" applyAlignment="1">
      <alignment horizontal="center" vertical="center" wrapText="1"/>
    </xf>
    <xf numFmtId="3" fontId="2" fillId="22" borderId="13" xfId="0" applyNumberFormat="1" applyFont="1" applyFill="1" applyBorder="1" applyAlignment="1">
      <alignment horizontal="right" vertical="center" wrapText="1" indent="1"/>
    </xf>
    <xf numFmtId="3" fontId="2" fillId="22" borderId="14" xfId="0" applyNumberFormat="1" applyFont="1" applyFill="1" applyBorder="1" applyAlignment="1">
      <alignment horizontal="right" vertical="center" wrapText="1" indent="1"/>
    </xf>
    <xf numFmtId="3" fontId="1" fillId="4" borderId="13" xfId="0" applyNumberFormat="1" applyFont="1" applyFill="1" applyBorder="1" applyAlignment="1">
      <alignment horizontal="right" vertical="center" wrapText="1" indent="1"/>
    </xf>
    <xf numFmtId="3" fontId="1" fillId="4" borderId="14" xfId="0" applyNumberFormat="1" applyFont="1" applyFill="1" applyBorder="1" applyAlignment="1">
      <alignment horizontal="right" vertical="center" wrapText="1" indent="1"/>
    </xf>
    <xf numFmtId="172" fontId="1" fillId="4" borderId="13" xfId="0" applyNumberFormat="1" applyFont="1" applyFill="1" applyBorder="1" applyAlignment="1">
      <alignment horizontal="right" vertical="center" wrapText="1" indent="1"/>
    </xf>
    <xf numFmtId="172" fontId="1" fillId="22" borderId="13" xfId="0" applyNumberFormat="1" applyFont="1" applyFill="1" applyBorder="1" applyAlignment="1">
      <alignment horizontal="right" vertical="center" wrapText="1" indent="1"/>
    </xf>
    <xf numFmtId="172" fontId="1" fillId="22" borderId="14" xfId="0" applyNumberFormat="1" applyFont="1" applyFill="1" applyBorder="1" applyAlignment="1">
      <alignment horizontal="right" vertical="center" wrapText="1" indent="1"/>
    </xf>
    <xf numFmtId="172" fontId="1" fillId="0" borderId="13" xfId="0" applyNumberFormat="1" applyFont="1" applyBorder="1" applyAlignment="1">
      <alignment horizontal="right" vertical="center" wrapText="1" indent="1"/>
    </xf>
    <xf numFmtId="172" fontId="2" fillId="30" borderId="13" xfId="0" applyNumberFormat="1" applyFont="1" applyFill="1" applyBorder="1" applyAlignment="1">
      <alignment horizontal="right" vertical="center" wrapText="1" indent="1"/>
    </xf>
    <xf numFmtId="172" fontId="1" fillId="4" borderId="13" xfId="0" applyNumberFormat="1" applyFont="1" applyFill="1" applyBorder="1" applyAlignment="1">
      <alignment horizontal="right" vertical="center" wrapText="1" indent="1"/>
    </xf>
    <xf numFmtId="172" fontId="2" fillId="4" borderId="17" xfId="0" applyNumberFormat="1" applyFont="1" applyFill="1" applyBorder="1" applyAlignment="1">
      <alignment horizontal="right" vertical="center" indent="1"/>
    </xf>
    <xf numFmtId="172" fontId="1" fillId="22" borderId="17" xfId="0" applyNumberFormat="1" applyFont="1" applyFill="1" applyBorder="1" applyAlignment="1">
      <alignment horizontal="right" vertical="center" wrapText="1" indent="1"/>
    </xf>
    <xf numFmtId="172" fontId="1" fillId="22" borderId="18" xfId="0" applyNumberFormat="1" applyFont="1" applyFill="1" applyBorder="1" applyAlignment="1">
      <alignment horizontal="right" vertical="center" wrapText="1" indent="1"/>
    </xf>
    <xf numFmtId="3" fontId="2" fillId="0" borderId="19" xfId="0" applyNumberFormat="1" applyFont="1" applyFill="1" applyBorder="1" applyAlignment="1">
      <alignment horizontal="right" vertical="center" wrapText="1" indent="1"/>
    </xf>
    <xf numFmtId="3" fontId="1" fillId="22" borderId="19" xfId="0" applyNumberFormat="1" applyFont="1" applyFill="1" applyBorder="1" applyAlignment="1">
      <alignment horizontal="right" vertical="center" wrapText="1" indent="1"/>
    </xf>
    <xf numFmtId="1" fontId="1" fillId="22" borderId="13" xfId="0" applyNumberFormat="1" applyFont="1" applyFill="1" applyBorder="1" applyAlignment="1">
      <alignment horizontal="right" vertical="center" wrapText="1" indent="1"/>
    </xf>
    <xf numFmtId="1" fontId="2" fillId="4" borderId="13" xfId="0" applyNumberFormat="1" applyFont="1" applyFill="1" applyBorder="1" applyAlignment="1">
      <alignment horizontal="right" vertical="center" wrapText="1" indent="1"/>
    </xf>
    <xf numFmtId="1" fontId="2" fillId="4" borderId="14" xfId="0" applyNumberFormat="1" applyFont="1" applyFill="1" applyBorder="1" applyAlignment="1">
      <alignment horizontal="right" vertical="center" wrapText="1" indent="1"/>
    </xf>
    <xf numFmtId="1" fontId="1" fillId="22" borderId="14" xfId="0" applyNumberFormat="1" applyFont="1" applyFill="1" applyBorder="1" applyAlignment="1">
      <alignment horizontal="right" vertical="center" wrapText="1" indent="1"/>
    </xf>
    <xf numFmtId="1" fontId="2" fillId="4" borderId="19" xfId="0" applyNumberFormat="1" applyFont="1" applyFill="1" applyBorder="1" applyAlignment="1">
      <alignment horizontal="right" vertical="center" wrapText="1" indent="1"/>
    </xf>
    <xf numFmtId="1" fontId="2" fillId="4" borderId="51" xfId="0" applyNumberFormat="1" applyFont="1" applyFill="1" applyBorder="1" applyAlignment="1">
      <alignment horizontal="right" vertical="center" wrapText="1" indent="1"/>
    </xf>
    <xf numFmtId="1" fontId="1" fillId="0" borderId="17" xfId="0" applyNumberFormat="1" applyFont="1" applyFill="1" applyBorder="1" applyAlignment="1">
      <alignment horizontal="right" vertical="center" wrapText="1" indent="1"/>
    </xf>
    <xf numFmtId="1" fontId="2" fillId="4" borderId="17" xfId="0" applyNumberFormat="1" applyFont="1" applyFill="1" applyBorder="1" applyAlignment="1">
      <alignment horizontal="right" vertical="center" wrapText="1" indent="1"/>
    </xf>
    <xf numFmtId="1" fontId="2" fillId="4" borderId="18" xfId="0" applyNumberFormat="1" applyFont="1" applyFill="1" applyBorder="1" applyAlignment="1">
      <alignment horizontal="right" vertical="center" wrapText="1" indent="1"/>
    </xf>
    <xf numFmtId="3" fontId="2" fillId="4" borderId="39" xfId="0" applyNumberFormat="1" applyFont="1" applyFill="1" applyBorder="1" applyAlignment="1">
      <alignment horizontal="right" vertical="center" wrapText="1" indent="1"/>
    </xf>
    <xf numFmtId="3" fontId="1" fillId="22" borderId="28" xfId="0" applyNumberFormat="1" applyFont="1" applyFill="1" applyBorder="1" applyAlignment="1">
      <alignment horizontal="right" vertical="center" wrapText="1" indent="1"/>
    </xf>
    <xf numFmtId="3" fontId="2" fillId="4" borderId="60" xfId="0" applyNumberFormat="1" applyFont="1" applyFill="1" applyBorder="1" applyAlignment="1">
      <alignment horizontal="right" vertical="center" wrapText="1" indent="1"/>
    </xf>
    <xf numFmtId="3" fontId="2" fillId="4" borderId="17" xfId="0" applyNumberFormat="1" applyFont="1" applyFill="1" applyBorder="1" applyAlignment="1">
      <alignment horizontal="right" vertical="center" wrapText="1" indent="1"/>
    </xf>
    <xf numFmtId="3" fontId="2" fillId="4" borderId="61" xfId="0" applyNumberFormat="1" applyFont="1" applyFill="1" applyBorder="1" applyAlignment="1">
      <alignment horizontal="right" vertical="center" wrapText="1" indent="1"/>
    </xf>
    <xf numFmtId="3" fontId="20" fillId="4" borderId="17" xfId="0" applyNumberFormat="1" applyFont="1" applyFill="1" applyBorder="1" applyAlignment="1">
      <alignment horizontal="right" vertical="center" wrapText="1" indent="1"/>
    </xf>
    <xf numFmtId="3" fontId="1" fillId="22" borderId="17" xfId="85" applyNumberFormat="1" applyFont="1" applyFill="1" applyBorder="1" applyAlignment="1">
      <alignment horizontal="right" vertical="center" wrapText="1" indent="1"/>
      <protection/>
    </xf>
    <xf numFmtId="3" fontId="1" fillId="22" borderId="18" xfId="85" applyNumberFormat="1" applyFont="1" applyFill="1" applyBorder="1" applyAlignment="1">
      <alignment horizontal="right" vertical="center" wrapText="1" indent="1"/>
      <protection/>
    </xf>
    <xf numFmtId="3" fontId="2" fillId="4" borderId="39" xfId="84" applyNumberFormat="1" applyFont="1" applyFill="1" applyBorder="1" applyAlignment="1">
      <alignment horizontal="right" vertical="center" wrapText="1" indent="1"/>
      <protection/>
    </xf>
    <xf numFmtId="3" fontId="2" fillId="4" borderId="38" xfId="84" applyNumberFormat="1" applyFont="1" applyFill="1" applyBorder="1" applyAlignment="1">
      <alignment horizontal="right" vertical="center" wrapText="1" indent="1"/>
      <protection/>
    </xf>
    <xf numFmtId="3" fontId="1" fillId="22" borderId="42" xfId="0" applyNumberFormat="1" applyFont="1" applyFill="1" applyBorder="1" applyAlignment="1">
      <alignment horizontal="right" vertical="center" wrapText="1" indent="1"/>
    </xf>
    <xf numFmtId="3" fontId="1" fillId="22" borderId="45" xfId="0" applyNumberFormat="1" applyFont="1" applyFill="1" applyBorder="1" applyAlignment="1">
      <alignment horizontal="right" vertical="center" wrapText="1" indent="1"/>
    </xf>
    <xf numFmtId="3" fontId="2" fillId="4" borderId="13" xfId="84" applyNumberFormat="1" applyFont="1" applyFill="1" applyBorder="1" applyAlignment="1">
      <alignment horizontal="right" vertical="center" wrapText="1" indent="1"/>
      <protection/>
    </xf>
    <xf numFmtId="3" fontId="2" fillId="4" borderId="52" xfId="84" applyNumberFormat="1" applyFont="1" applyFill="1" applyBorder="1" applyAlignment="1">
      <alignment horizontal="right" vertical="center" wrapText="1" indent="1"/>
      <protection/>
    </xf>
    <xf numFmtId="3" fontId="1" fillId="22" borderId="39" xfId="0" applyNumberFormat="1" applyFont="1" applyFill="1" applyBorder="1" applyAlignment="1">
      <alignment horizontal="right" vertical="center" wrapText="1" indent="1"/>
    </xf>
    <xf numFmtId="3" fontId="1" fillId="22" borderId="62" xfId="0" applyNumberFormat="1" applyFont="1" applyFill="1" applyBorder="1" applyAlignment="1">
      <alignment horizontal="right" vertical="center" wrapText="1" indent="1"/>
    </xf>
    <xf numFmtId="3" fontId="2" fillId="4" borderId="62" xfId="84" applyNumberFormat="1" applyFont="1" applyFill="1" applyBorder="1" applyAlignment="1">
      <alignment horizontal="right" vertical="center" wrapText="1" indent="1"/>
      <protection/>
    </xf>
    <xf numFmtId="3" fontId="1" fillId="22" borderId="56" xfId="0" applyNumberFormat="1" applyFont="1" applyFill="1" applyBorder="1" applyAlignment="1">
      <alignment horizontal="right" vertical="center" wrapText="1" indent="1"/>
    </xf>
    <xf numFmtId="3" fontId="1" fillId="22" borderId="27" xfId="0" applyNumberFormat="1" applyFont="1" applyFill="1" applyBorder="1" applyAlignment="1">
      <alignment horizontal="right" vertical="center" wrapText="1" indent="1"/>
    </xf>
    <xf numFmtId="3" fontId="1" fillId="22" borderId="63" xfId="0" applyNumberFormat="1" applyFont="1" applyFill="1" applyBorder="1" applyAlignment="1">
      <alignment horizontal="right" vertical="center" wrapText="1" indent="1"/>
    </xf>
    <xf numFmtId="3" fontId="1" fillId="22" borderId="64" xfId="0" applyNumberFormat="1" applyFont="1" applyFill="1" applyBorder="1" applyAlignment="1">
      <alignment horizontal="right" vertical="center" wrapText="1" indent="1"/>
    </xf>
    <xf numFmtId="3" fontId="1" fillId="22" borderId="34" xfId="0" applyNumberFormat="1" applyFont="1" applyFill="1" applyBorder="1" applyAlignment="1">
      <alignment horizontal="right" vertical="center" wrapText="1" indent="1"/>
    </xf>
    <xf numFmtId="3" fontId="1" fillId="22" borderId="51" xfId="0" applyNumberFormat="1" applyFont="1" applyFill="1" applyBorder="1" applyAlignment="1">
      <alignment horizontal="right" vertical="center" wrapText="1" indent="1"/>
    </xf>
    <xf numFmtId="3" fontId="1" fillId="22" borderId="47" xfId="0" applyNumberFormat="1" applyFont="1" applyFill="1" applyBorder="1" applyAlignment="1">
      <alignment horizontal="right" vertical="center" wrapText="1" indent="1"/>
    </xf>
    <xf numFmtId="3" fontId="1" fillId="22" borderId="65" xfId="0" applyNumberFormat="1" applyFont="1" applyFill="1" applyBorder="1" applyAlignment="1">
      <alignment horizontal="right" vertical="center" wrapText="1" indent="1"/>
    </xf>
    <xf numFmtId="3" fontId="1" fillId="22" borderId="30" xfId="0" applyNumberFormat="1" applyFont="1" applyFill="1" applyBorder="1" applyAlignment="1">
      <alignment horizontal="right" vertical="center" wrapText="1" indent="1"/>
    </xf>
    <xf numFmtId="3" fontId="1" fillId="22" borderId="48" xfId="0" applyNumberFormat="1" applyFont="1" applyFill="1" applyBorder="1" applyAlignment="1">
      <alignment horizontal="right" vertical="center" wrapText="1" indent="1"/>
    </xf>
    <xf numFmtId="3" fontId="1" fillId="22" borderId="25" xfId="0" applyNumberFormat="1" applyFont="1" applyFill="1" applyBorder="1" applyAlignment="1">
      <alignment horizontal="right" vertical="center" wrapText="1" indent="1"/>
    </xf>
    <xf numFmtId="3" fontId="1" fillId="22" borderId="24" xfId="0" applyNumberFormat="1" applyFont="1" applyFill="1" applyBorder="1" applyAlignment="1">
      <alignment horizontal="right" vertical="center" wrapText="1" indent="1"/>
    </xf>
    <xf numFmtId="3" fontId="20" fillId="4" borderId="13" xfId="84" applyNumberFormat="1" applyFont="1" applyFill="1" applyBorder="1" applyAlignment="1">
      <alignment horizontal="right" vertical="center" wrapText="1" indent="1"/>
      <protection/>
    </xf>
    <xf numFmtId="3" fontId="1" fillId="4" borderId="13" xfId="83" applyNumberFormat="1" applyFont="1" applyFill="1" applyBorder="1" applyAlignment="1">
      <alignment/>
      <protection/>
    </xf>
    <xf numFmtId="3" fontId="1" fillId="4" borderId="32" xfId="83" applyNumberFormat="1" applyFont="1" applyFill="1" applyBorder="1" applyAlignment="1">
      <alignment/>
      <protection/>
    </xf>
    <xf numFmtId="3" fontId="1" fillId="22" borderId="28" xfId="0" applyNumberFormat="1" applyFont="1" applyFill="1" applyBorder="1" applyAlignment="1">
      <alignment horizontal="right" vertical="center" wrapText="1" indent="1"/>
    </xf>
    <xf numFmtId="3" fontId="1" fillId="4" borderId="25" xfId="83" applyNumberFormat="1" applyFont="1" applyFill="1" applyBorder="1" applyAlignment="1">
      <alignment/>
      <protection/>
    </xf>
    <xf numFmtId="3" fontId="1" fillId="4" borderId="66" xfId="83" applyNumberFormat="1" applyFont="1" applyFill="1" applyBorder="1" applyAlignment="1">
      <alignment/>
      <protection/>
    </xf>
    <xf numFmtId="3" fontId="1" fillId="4" borderId="25" xfId="83" applyNumberFormat="1" applyFont="1" applyFill="1" applyBorder="1" applyAlignment="1">
      <alignment horizontal="right" vertical="center"/>
      <protection/>
    </xf>
    <xf numFmtId="3" fontId="1" fillId="4" borderId="17" xfId="83" applyNumberFormat="1" applyFont="1" applyFill="1" applyBorder="1" applyAlignment="1">
      <alignment/>
      <protection/>
    </xf>
    <xf numFmtId="3" fontId="1" fillId="4" borderId="58" xfId="83" applyNumberFormat="1" applyFont="1" applyFill="1" applyBorder="1" applyAlignment="1">
      <alignment/>
      <protection/>
    </xf>
    <xf numFmtId="3" fontId="1" fillId="4" borderId="39" xfId="83" applyNumberFormat="1" applyFont="1" applyFill="1" applyBorder="1" applyAlignment="1">
      <alignment/>
      <protection/>
    </xf>
    <xf numFmtId="3" fontId="1" fillId="4" borderId="39" xfId="83" applyNumberFormat="1" applyFont="1" applyFill="1" applyBorder="1" applyAlignment="1">
      <alignment horizontal="right"/>
      <protection/>
    </xf>
    <xf numFmtId="3" fontId="1" fillId="4" borderId="39" xfId="0" applyNumberFormat="1" applyFont="1" applyFill="1" applyBorder="1" applyAlignment="1">
      <alignment horizontal="right" vertical="center" wrapText="1" indent="1"/>
    </xf>
    <xf numFmtId="3" fontId="2" fillId="4" borderId="34" xfId="0" applyNumberFormat="1" applyFont="1" applyFill="1" applyBorder="1" applyAlignment="1">
      <alignment horizontal="right" vertical="center" wrapText="1" indent="1"/>
    </xf>
    <xf numFmtId="0" fontId="3" fillId="0" borderId="65" xfId="0" applyFont="1" applyBorder="1" applyAlignment="1">
      <alignment horizontal="center" vertical="center"/>
    </xf>
    <xf numFmtId="49" fontId="1" fillId="0" borderId="19" xfId="0" applyNumberFormat="1" applyFont="1" applyBorder="1" applyAlignment="1">
      <alignment horizontal="center" vertical="center" wrapText="1"/>
    </xf>
    <xf numFmtId="49" fontId="1" fillId="0" borderId="39" xfId="0" applyNumberFormat="1" applyFont="1" applyBorder="1" applyAlignment="1">
      <alignment horizontal="center" vertical="center" wrapText="1"/>
    </xf>
    <xf numFmtId="49" fontId="2" fillId="0" borderId="20" xfId="0" applyNumberFormat="1" applyFont="1" applyBorder="1" applyAlignment="1">
      <alignment horizontal="left" vertical="center" wrapText="1"/>
    </xf>
    <xf numFmtId="49" fontId="2" fillId="0" borderId="62"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0" fontId="3" fillId="0" borderId="67" xfId="0" applyFont="1" applyBorder="1" applyAlignment="1">
      <alignment horizontal="center" vertical="center"/>
    </xf>
    <xf numFmtId="0" fontId="3" fillId="0" borderId="47" xfId="0" applyFont="1" applyBorder="1" applyAlignment="1">
      <alignment horizontal="center" vertical="center"/>
    </xf>
    <xf numFmtId="0" fontId="3" fillId="0" borderId="28" xfId="0" applyFont="1" applyBorder="1" applyAlignment="1">
      <alignment horizontal="center" vertical="center"/>
    </xf>
    <xf numFmtId="0" fontId="91" fillId="0" borderId="0" xfId="0" applyFont="1" applyAlignment="1">
      <alignment horizontal="left" vertical="center" wrapText="1"/>
    </xf>
    <xf numFmtId="0" fontId="3" fillId="0" borderId="32" xfId="0" applyFont="1" applyBorder="1" applyAlignment="1">
      <alignment horizontal="center" vertical="center"/>
    </xf>
    <xf numFmtId="0" fontId="1" fillId="0" borderId="15" xfId="0" applyFont="1" applyBorder="1" applyAlignment="1">
      <alignment horizontal="center" vertical="center" wrapText="1"/>
    </xf>
    <xf numFmtId="49" fontId="1" fillId="0" borderId="13" xfId="0" applyNumberFormat="1" applyFont="1" applyBorder="1" applyAlignment="1">
      <alignment horizontal="left" vertical="center" wrapText="1" indent="1"/>
    </xf>
    <xf numFmtId="0" fontId="3" fillId="0" borderId="24" xfId="0" applyFont="1" applyBorder="1" applyAlignment="1">
      <alignment horizontal="center" vertical="center"/>
    </xf>
    <xf numFmtId="0" fontId="3" fillId="0" borderId="20" xfId="0" applyFont="1" applyBorder="1" applyAlignment="1">
      <alignment horizontal="center" vertical="center"/>
    </xf>
    <xf numFmtId="49" fontId="2" fillId="0" borderId="35" xfId="0" applyNumberFormat="1" applyFont="1" applyBorder="1" applyAlignment="1">
      <alignment horizontal="left" wrapText="1"/>
    </xf>
    <xf numFmtId="49" fontId="2" fillId="0" borderId="52" xfId="0" applyNumberFormat="1" applyFont="1" applyBorder="1" applyAlignment="1">
      <alignment horizontal="left" wrapText="1"/>
    </xf>
    <xf numFmtId="49" fontId="2" fillId="0" borderId="53" xfId="0" applyNumberFormat="1" applyFont="1" applyBorder="1" applyAlignment="1">
      <alignment horizontal="left" wrapText="1"/>
    </xf>
    <xf numFmtId="0" fontId="3" fillId="0" borderId="23" xfId="0" applyFont="1" applyBorder="1" applyAlignment="1">
      <alignment horizontal="center" vertical="center"/>
    </xf>
    <xf numFmtId="0" fontId="3" fillId="0" borderId="25" xfId="0" applyFont="1" applyBorder="1" applyAlignment="1">
      <alignment horizontal="center" vertical="center"/>
    </xf>
    <xf numFmtId="49" fontId="2" fillId="0" borderId="38" xfId="0" applyNumberFormat="1" applyFont="1" applyBorder="1" applyAlignment="1">
      <alignment horizontal="left" wrapText="1"/>
    </xf>
    <xf numFmtId="49" fontId="2" fillId="0" borderId="56" xfId="0" applyNumberFormat="1" applyFont="1" applyBorder="1" applyAlignment="1">
      <alignment horizontal="left" wrapText="1"/>
    </xf>
    <xf numFmtId="49" fontId="2" fillId="0" borderId="31" xfId="0" applyNumberFormat="1" applyFont="1" applyBorder="1" applyAlignment="1">
      <alignment horizontal="left" wrapText="1"/>
    </xf>
    <xf numFmtId="0" fontId="31" fillId="0" borderId="21" xfId="69" applyFont="1" applyBorder="1" applyAlignment="1" applyProtection="1">
      <alignment horizontal="center" vertical="center"/>
      <protection/>
    </xf>
    <xf numFmtId="0" fontId="31" fillId="0" borderId="33" xfId="69" applyFont="1" applyBorder="1" applyAlignment="1" applyProtection="1">
      <alignment horizontal="center" vertical="center"/>
      <protection/>
    </xf>
    <xf numFmtId="0" fontId="31" fillId="0" borderId="22" xfId="69" applyFont="1" applyBorder="1" applyAlignment="1" applyProtection="1">
      <alignment horizontal="center" vertical="center"/>
      <protection/>
    </xf>
    <xf numFmtId="0" fontId="2" fillId="0" borderId="19"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39" xfId="0" applyFont="1" applyBorder="1" applyAlignment="1">
      <alignment horizontal="center" vertical="center" wrapText="1"/>
    </xf>
    <xf numFmtId="0" fontId="75" fillId="0" borderId="12" xfId="0" applyFont="1" applyBorder="1" applyAlignment="1">
      <alignment horizontal="center" vertical="center"/>
    </xf>
    <xf numFmtId="0" fontId="10" fillId="0" borderId="69"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71" xfId="0" applyFont="1" applyBorder="1" applyAlignment="1">
      <alignment horizontal="center" vertical="center" wrapText="1"/>
    </xf>
    <xf numFmtId="0" fontId="3" fillId="0" borderId="72"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23" xfId="0" applyFont="1" applyBorder="1" applyAlignment="1">
      <alignment horizontal="center" vertical="center" wrapText="1"/>
    </xf>
    <xf numFmtId="0" fontId="0" fillId="0" borderId="25" xfId="0" applyBorder="1" applyAlignment="1">
      <alignment/>
    </xf>
    <xf numFmtId="0" fontId="0" fillId="0" borderId="24" xfId="0" applyBorder="1" applyAlignment="1">
      <alignment/>
    </xf>
    <xf numFmtId="0" fontId="1" fillId="0" borderId="75" xfId="0" applyFont="1" applyBorder="1" applyAlignment="1">
      <alignment horizontal="left" vertical="center" wrapText="1"/>
    </xf>
    <xf numFmtId="0" fontId="1" fillId="0" borderId="62" xfId="0" applyFont="1" applyBorder="1" applyAlignment="1">
      <alignment horizontal="left" vertical="center" wrapText="1"/>
    </xf>
    <xf numFmtId="0" fontId="1" fillId="0" borderId="28" xfId="0" applyFont="1" applyBorder="1" applyAlignment="1">
      <alignment horizontal="left" vertical="center" wrapText="1"/>
    </xf>
    <xf numFmtId="0" fontId="2" fillId="0" borderId="7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4" xfId="0" applyFont="1" applyBorder="1" applyAlignment="1">
      <alignment horizontal="center" vertical="center" wrapText="1"/>
    </xf>
    <xf numFmtId="0" fontId="1" fillId="0" borderId="15"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91" fillId="0" borderId="52" xfId="0" applyFont="1" applyBorder="1" applyAlignment="1">
      <alignment horizontal="lef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1" fillId="0" borderId="76" xfId="0" applyFont="1" applyBorder="1" applyAlignment="1">
      <alignment horizontal="left" vertical="center" wrapText="1"/>
    </xf>
    <xf numFmtId="0" fontId="1" fillId="0" borderId="57" xfId="0" applyFont="1" applyBorder="1" applyAlignment="1">
      <alignment horizontal="left" vertical="center" wrapText="1"/>
    </xf>
    <xf numFmtId="0" fontId="1" fillId="0" borderId="77" xfId="0" applyFont="1" applyBorder="1" applyAlignment="1">
      <alignment horizontal="left" vertical="center" wrapText="1"/>
    </xf>
    <xf numFmtId="0" fontId="3" fillId="0" borderId="7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77" xfId="0" applyFont="1" applyBorder="1" applyAlignment="1">
      <alignment horizontal="center" vertical="center" wrapText="1"/>
    </xf>
    <xf numFmtId="0" fontId="1" fillId="0" borderId="13" xfId="0" applyFont="1" applyBorder="1" applyAlignment="1">
      <alignment horizontal="center" vertical="center" wrapText="1"/>
    </xf>
    <xf numFmtId="49" fontId="1" fillId="0" borderId="13" xfId="0" applyNumberFormat="1" applyFont="1" applyBorder="1" applyAlignment="1">
      <alignment horizontal="center" vertical="center" wrapText="1"/>
    </xf>
    <xf numFmtId="0" fontId="1" fillId="0" borderId="15" xfId="0" applyFont="1" applyBorder="1" applyAlignment="1">
      <alignment horizontal="center" vertical="center" textRotation="90" wrapText="1"/>
    </xf>
    <xf numFmtId="0" fontId="1" fillId="0" borderId="14" xfId="0" applyFont="1" applyBorder="1" applyAlignment="1">
      <alignment horizontal="center" vertical="center" wrapText="1"/>
    </xf>
    <xf numFmtId="49" fontId="2" fillId="0" borderId="20" xfId="0" applyNumberFormat="1" applyFont="1" applyBorder="1" applyAlignment="1">
      <alignment horizontal="left"/>
    </xf>
    <xf numFmtId="49" fontId="2" fillId="0" borderId="62" xfId="0" applyNumberFormat="1" applyFont="1" applyBorder="1" applyAlignment="1">
      <alignment horizontal="left"/>
    </xf>
    <xf numFmtId="49" fontId="2" fillId="0" borderId="32" xfId="0" applyNumberFormat="1" applyFont="1" applyBorder="1" applyAlignment="1">
      <alignment horizontal="left"/>
    </xf>
    <xf numFmtId="0" fontId="1" fillId="30" borderId="13" xfId="0" applyFont="1" applyFill="1" applyBorder="1" applyAlignment="1">
      <alignment horizontal="center" vertical="center" wrapText="1"/>
    </xf>
    <xf numFmtId="0" fontId="56" fillId="0" borderId="56" xfId="82" applyFont="1" applyBorder="1" applyAlignment="1">
      <alignment horizontal="center" vertical="center"/>
      <protection/>
    </xf>
    <xf numFmtId="0" fontId="56" fillId="0" borderId="19" xfId="82" applyFont="1" applyBorder="1" applyAlignment="1">
      <alignment horizontal="left" vertical="center" wrapText="1"/>
      <protection/>
    </xf>
    <xf numFmtId="0" fontId="56" fillId="0" borderId="23" xfId="82" applyFont="1" applyBorder="1" applyAlignment="1">
      <alignment horizontal="center" vertical="center" wrapText="1"/>
      <protection/>
    </xf>
    <xf numFmtId="0" fontId="56" fillId="0" borderId="15" xfId="82" applyFont="1" applyBorder="1" applyAlignment="1">
      <alignment horizontal="center" vertical="center" wrapText="1"/>
      <protection/>
    </xf>
    <xf numFmtId="0" fontId="56" fillId="0" borderId="47" xfId="82" applyFont="1" applyBorder="1" applyAlignment="1">
      <alignment horizontal="center" vertical="center"/>
      <protection/>
    </xf>
    <xf numFmtId="0" fontId="56" fillId="0" borderId="68" xfId="82" applyFont="1" applyBorder="1" applyAlignment="1">
      <alignment horizontal="center" vertical="center"/>
      <protection/>
    </xf>
    <xf numFmtId="0" fontId="56" fillId="0" borderId="39" xfId="82" applyFont="1" applyBorder="1" applyAlignment="1">
      <alignment horizontal="center" vertical="center"/>
      <protection/>
    </xf>
    <xf numFmtId="0" fontId="56" fillId="0" borderId="25" xfId="82" applyFont="1" applyBorder="1" applyAlignment="1">
      <alignment horizontal="center"/>
      <protection/>
    </xf>
    <xf numFmtId="0" fontId="56" fillId="0" borderId="25" xfId="82" applyFont="1" applyBorder="1" applyAlignment="1">
      <alignment horizontal="center" vertical="center" wrapText="1"/>
      <protection/>
    </xf>
    <xf numFmtId="0" fontId="56" fillId="0" borderId="13" xfId="82" applyFont="1" applyBorder="1" applyAlignment="1">
      <alignment horizontal="center" vertical="center" wrapText="1"/>
      <protection/>
    </xf>
    <xf numFmtId="0" fontId="56" fillId="0" borderId="24" xfId="82" applyFont="1" applyBorder="1" applyAlignment="1">
      <alignment horizontal="center" vertical="center" wrapText="1"/>
      <protection/>
    </xf>
    <xf numFmtId="0" fontId="56" fillId="0" borderId="14" xfId="82" applyFont="1" applyBorder="1" applyAlignment="1">
      <alignment horizontal="center" vertical="center" wrapText="1"/>
      <protection/>
    </xf>
    <xf numFmtId="0" fontId="56" fillId="0" borderId="13" xfId="82" applyFont="1" applyBorder="1" applyAlignment="1">
      <alignment horizontal="center" vertical="center"/>
      <protection/>
    </xf>
    <xf numFmtId="0" fontId="20" fillId="0" borderId="35" xfId="0" applyFont="1" applyBorder="1" applyAlignment="1">
      <alignment horizontal="left" vertical="center"/>
    </xf>
    <xf numFmtId="0" fontId="20" fillId="0" borderId="52" xfId="0" applyFont="1" applyBorder="1" applyAlignment="1">
      <alignment horizontal="left" vertical="center"/>
    </xf>
    <xf numFmtId="0" fontId="20" fillId="0" borderId="53" xfId="0" applyFont="1" applyBorder="1" applyAlignment="1">
      <alignment horizontal="left" vertical="center"/>
    </xf>
    <xf numFmtId="0" fontId="20" fillId="0" borderId="38" xfId="0" applyFont="1" applyBorder="1" applyAlignment="1">
      <alignment horizontal="left" vertical="center"/>
    </xf>
    <xf numFmtId="0" fontId="20" fillId="0" borderId="56" xfId="0" applyFont="1" applyBorder="1" applyAlignment="1">
      <alignment horizontal="left" vertical="center"/>
    </xf>
    <xf numFmtId="0" fontId="20" fillId="0" borderId="31" xfId="0" applyFont="1" applyBorder="1" applyAlignment="1">
      <alignment horizontal="left" vertical="center"/>
    </xf>
    <xf numFmtId="0" fontId="3" fillId="0" borderId="67"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65"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28" xfId="0" applyFont="1" applyBorder="1" applyAlignment="1">
      <alignment horizontal="center" vertical="center" wrapText="1"/>
    </xf>
    <xf numFmtId="49" fontId="1" fillId="0" borderId="53" xfId="0" applyNumberFormat="1" applyFont="1" applyBorder="1" applyAlignment="1">
      <alignment horizontal="center" vertical="center" wrapText="1"/>
    </xf>
    <xf numFmtId="49" fontId="1" fillId="0" borderId="31" xfId="0" applyNumberFormat="1"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20" fillId="0" borderId="38" xfId="0" applyFont="1" applyBorder="1" applyAlignment="1">
      <alignment horizontal="left" vertical="center" wrapText="1"/>
    </xf>
    <xf numFmtId="0" fontId="20" fillId="0" borderId="56" xfId="0" applyFont="1" applyBorder="1" applyAlignment="1">
      <alignment horizontal="left" vertical="center" wrapText="1"/>
    </xf>
    <xf numFmtId="0" fontId="20" fillId="0" borderId="31" xfId="0" applyFont="1" applyBorder="1" applyAlignment="1">
      <alignment horizontal="left" vertical="center" wrapText="1"/>
    </xf>
    <xf numFmtId="0" fontId="1" fillId="0" borderId="33" xfId="0" applyFont="1" applyBorder="1" applyAlignment="1">
      <alignment horizontal="center" vertical="center" wrapText="1"/>
    </xf>
    <xf numFmtId="0" fontId="20" fillId="0" borderId="54" xfId="0" applyFont="1" applyBorder="1" applyAlignment="1">
      <alignment horizontal="left" vertical="center"/>
    </xf>
    <xf numFmtId="0" fontId="20" fillId="0" borderId="0" xfId="0" applyFont="1" applyBorder="1" applyAlignment="1">
      <alignment horizontal="left" vertical="center"/>
    </xf>
    <xf numFmtId="0" fontId="20" fillId="0" borderId="55" xfId="0" applyFont="1" applyBorder="1" applyAlignment="1">
      <alignment horizontal="left" vertical="center"/>
    </xf>
    <xf numFmtId="0" fontId="1" fillId="0" borderId="23" xfId="0" applyFont="1" applyBorder="1" applyAlignment="1">
      <alignment horizontal="left"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20" fillId="30" borderId="54" xfId="0" applyFont="1" applyFill="1" applyBorder="1" applyAlignment="1">
      <alignment horizontal="left" vertical="center"/>
    </xf>
    <xf numFmtId="0" fontId="20" fillId="30" borderId="0" xfId="0" applyFont="1" applyFill="1" applyBorder="1" applyAlignment="1">
      <alignment horizontal="left" vertical="center"/>
    </xf>
    <xf numFmtId="0" fontId="20" fillId="30" borderId="55" xfId="0" applyFont="1" applyFill="1" applyBorder="1" applyAlignment="1">
      <alignment horizontal="left" vertical="center"/>
    </xf>
    <xf numFmtId="0" fontId="3" fillId="0" borderId="2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4" xfId="0"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8" xfId="0" applyFont="1" applyFill="1" applyBorder="1" applyAlignment="1">
      <alignment horizontal="center" vertical="center" wrapText="1"/>
    </xf>
    <xf numFmtId="49" fontId="21" fillId="0" borderId="14" xfId="0" applyNumberFormat="1" applyFont="1" applyBorder="1" applyAlignment="1">
      <alignment horizontal="center" vertical="center" wrapText="1"/>
    </xf>
    <xf numFmtId="49" fontId="1" fillId="30" borderId="13" xfId="0" applyNumberFormat="1" applyFont="1" applyFill="1" applyBorder="1" applyAlignment="1">
      <alignment horizontal="center" vertical="center" wrapText="1"/>
    </xf>
    <xf numFmtId="0" fontId="3" fillId="0" borderId="76" xfId="0" applyFont="1" applyBorder="1" applyAlignment="1">
      <alignment horizontal="center" vertical="center"/>
    </xf>
    <xf numFmtId="0" fontId="3" fillId="0" borderId="57" xfId="0" applyFont="1" applyBorder="1" applyAlignment="1">
      <alignment horizontal="center" vertical="center"/>
    </xf>
    <xf numFmtId="0" fontId="3" fillId="0" borderId="77" xfId="0" applyFont="1" applyBorder="1" applyAlignment="1">
      <alignment horizontal="center" vertical="center"/>
    </xf>
    <xf numFmtId="0" fontId="1" fillId="0" borderId="78" xfId="0" applyFont="1" applyBorder="1" applyAlignment="1">
      <alignment horizontal="left" vertical="center" wrapText="1"/>
    </xf>
    <xf numFmtId="0" fontId="1" fillId="0" borderId="56" xfId="0" applyFont="1" applyBorder="1" applyAlignment="1">
      <alignment horizontal="left" vertical="center" wrapText="1"/>
    </xf>
    <xf numFmtId="0" fontId="1" fillId="0" borderId="60" xfId="0" applyFont="1" applyBorder="1" applyAlignment="1">
      <alignment horizontal="left" vertical="center" wrapText="1"/>
    </xf>
    <xf numFmtId="0" fontId="91" fillId="0" borderId="0" xfId="0" applyFont="1" applyAlignment="1">
      <alignment horizontal="left"/>
    </xf>
    <xf numFmtId="3" fontId="1" fillId="0" borderId="19" xfId="0" applyNumberFormat="1" applyFont="1" applyBorder="1" applyAlignment="1">
      <alignment horizontal="center" vertical="center" wrapText="1"/>
    </xf>
    <xf numFmtId="3" fontId="1" fillId="0" borderId="39" xfId="0" applyNumberFormat="1" applyFont="1" applyBorder="1" applyAlignment="1">
      <alignment horizontal="center" vertical="center" wrapText="1"/>
    </xf>
    <xf numFmtId="3" fontId="1" fillId="0" borderId="19" xfId="0" applyNumberFormat="1" applyFont="1" applyFill="1" applyBorder="1" applyAlignment="1">
      <alignment horizontal="center" vertical="center" wrapText="1"/>
    </xf>
    <xf numFmtId="3" fontId="1" fillId="0" borderId="39" xfId="0" applyNumberFormat="1" applyFont="1" applyFill="1" applyBorder="1" applyAlignment="1">
      <alignment horizontal="center" vertical="center" wrapText="1"/>
    </xf>
    <xf numFmtId="3" fontId="1" fillId="0" borderId="13" xfId="0" applyNumberFormat="1" applyFont="1" applyBorder="1" applyAlignment="1">
      <alignment horizontal="center" vertical="center" wrapText="1"/>
    </xf>
    <xf numFmtId="3" fontId="3" fillId="0" borderId="13" xfId="0" applyNumberFormat="1" applyFont="1" applyBorder="1" applyAlignment="1">
      <alignment horizontal="center" vertical="center" wrapText="1"/>
    </xf>
    <xf numFmtId="3" fontId="29" fillId="0" borderId="76" xfId="0" applyNumberFormat="1" applyFont="1" applyBorder="1" applyAlignment="1">
      <alignment horizontal="center" vertical="center" wrapText="1"/>
    </xf>
    <xf numFmtId="3" fontId="29" fillId="0" borderId="57" xfId="0" applyNumberFormat="1" applyFont="1" applyBorder="1" applyAlignment="1">
      <alignment horizontal="center" vertical="center" wrapText="1"/>
    </xf>
    <xf numFmtId="3" fontId="29" fillId="0" borderId="77" xfId="0" applyNumberFormat="1" applyFont="1" applyBorder="1" applyAlignment="1">
      <alignment horizontal="center" vertical="center" wrapText="1"/>
    </xf>
    <xf numFmtId="3" fontId="1" fillId="0" borderId="14"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1" fillId="0" borderId="13" xfId="0" applyNumberFormat="1" applyFont="1" applyBorder="1" applyAlignment="1">
      <alignment horizontal="center" vertical="center" wrapText="1"/>
    </xf>
    <xf numFmtId="3" fontId="3" fillId="0" borderId="76" xfId="0" applyNumberFormat="1" applyFont="1" applyBorder="1" applyAlignment="1">
      <alignment horizontal="center" vertical="center" wrapText="1"/>
    </xf>
    <xf numFmtId="3" fontId="3" fillId="0" borderId="57" xfId="0" applyNumberFormat="1" applyFont="1" applyBorder="1" applyAlignment="1">
      <alignment horizontal="center" vertical="center" wrapText="1"/>
    </xf>
    <xf numFmtId="3" fontId="3" fillId="0" borderId="77" xfId="0" applyNumberFormat="1"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4" xfId="0" applyFont="1" applyBorder="1" applyAlignment="1">
      <alignment horizontal="center" vertical="center" wrapText="1"/>
    </xf>
    <xf numFmtId="0" fontId="91" fillId="0" borderId="0" xfId="0" applyFont="1" applyAlignment="1">
      <alignment wrapText="1"/>
    </xf>
    <xf numFmtId="0" fontId="91" fillId="0" borderId="0" xfId="0" applyFont="1" applyAlignment="1">
      <alignment/>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6" fillId="0" borderId="35" xfId="0" applyFont="1" applyBorder="1" applyAlignment="1">
      <alignment horizontal="left" vertical="center"/>
    </xf>
    <xf numFmtId="0" fontId="26" fillId="0" borderId="52" xfId="0" applyFont="1" applyBorder="1" applyAlignment="1">
      <alignment horizontal="left" vertical="center"/>
    </xf>
    <xf numFmtId="0" fontId="26" fillId="0" borderId="53" xfId="0" applyFont="1" applyBorder="1" applyAlignment="1">
      <alignment horizontal="left" vertical="center"/>
    </xf>
    <xf numFmtId="0" fontId="26" fillId="0" borderId="38" xfId="0" applyFont="1" applyBorder="1" applyAlignment="1">
      <alignment horizontal="left" vertical="center"/>
    </xf>
    <xf numFmtId="0" fontId="26" fillId="0" borderId="56" xfId="0" applyFont="1" applyBorder="1" applyAlignment="1">
      <alignment horizontal="left" vertical="center"/>
    </xf>
    <xf numFmtId="0" fontId="26" fillId="0" borderId="31" xfId="0" applyFont="1" applyBorder="1" applyAlignment="1">
      <alignment horizontal="left" vertical="center"/>
    </xf>
    <xf numFmtId="3" fontId="3" fillId="0" borderId="23" xfId="85" applyNumberFormat="1" applyFont="1" applyBorder="1" applyAlignment="1">
      <alignment horizontal="center" vertical="center" wrapText="1"/>
      <protection/>
    </xf>
    <xf numFmtId="3" fontId="3" fillId="0" borderId="25" xfId="85" applyNumberFormat="1" applyFont="1" applyBorder="1" applyAlignment="1">
      <alignment horizontal="center" vertical="center" wrapText="1"/>
      <protection/>
    </xf>
    <xf numFmtId="3" fontId="3" fillId="0" borderId="24" xfId="85" applyNumberFormat="1" applyFont="1" applyBorder="1" applyAlignment="1">
      <alignment horizontal="center" vertical="center" wrapText="1"/>
      <protection/>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3" fontId="1" fillId="0" borderId="15" xfId="85" applyNumberFormat="1" applyFont="1" applyBorder="1" applyAlignment="1">
      <alignment horizontal="center" vertical="center" wrapText="1"/>
      <protection/>
    </xf>
    <xf numFmtId="0" fontId="92" fillId="0" borderId="0" xfId="84" applyFont="1" applyAlignment="1">
      <alignment horizontal="left" vertical="center" wrapText="1"/>
      <protection/>
    </xf>
    <xf numFmtId="0" fontId="21" fillId="26" borderId="15" xfId="83" applyFont="1" applyFill="1" applyBorder="1" applyAlignment="1">
      <alignment/>
      <protection/>
    </xf>
    <xf numFmtId="0" fontId="21" fillId="26" borderId="13" xfId="83" applyFont="1" applyFill="1" applyBorder="1" applyAlignment="1">
      <alignment/>
      <protection/>
    </xf>
    <xf numFmtId="0" fontId="21" fillId="22" borderId="16" xfId="83" applyFont="1" applyFill="1" applyBorder="1" applyAlignment="1">
      <alignment/>
      <protection/>
    </xf>
    <xf numFmtId="0" fontId="21" fillId="22" borderId="17" xfId="83" applyFont="1" applyFill="1" applyBorder="1" applyAlignment="1">
      <alignment/>
      <protection/>
    </xf>
    <xf numFmtId="3" fontId="3" fillId="0" borderId="69" xfId="84" applyNumberFormat="1" applyFont="1" applyBorder="1" applyAlignment="1">
      <alignment horizontal="center" vertical="center" wrapText="1"/>
      <protection/>
    </xf>
    <xf numFmtId="3" fontId="3" fillId="0" borderId="70" xfId="84" applyNumberFormat="1" applyFont="1" applyBorder="1" applyAlignment="1">
      <alignment horizontal="center" vertical="center" wrapText="1"/>
      <protection/>
    </xf>
    <xf numFmtId="3" fontId="3" fillId="0" borderId="71" xfId="84" applyNumberFormat="1" applyFont="1" applyBorder="1" applyAlignment="1">
      <alignment horizontal="center" vertical="center" wrapText="1"/>
      <protection/>
    </xf>
    <xf numFmtId="3" fontId="1" fillId="0" borderId="12" xfId="84" applyNumberFormat="1" applyFont="1" applyBorder="1" applyAlignment="1">
      <alignment horizontal="left" vertical="center" wrapText="1"/>
      <protection/>
    </xf>
    <xf numFmtId="3" fontId="1" fillId="0" borderId="0" xfId="84" applyNumberFormat="1" applyFont="1" applyBorder="1" applyAlignment="1">
      <alignment horizontal="left" vertical="center" wrapText="1"/>
      <protection/>
    </xf>
    <xf numFmtId="3" fontId="1" fillId="0" borderId="59" xfId="84" applyNumberFormat="1" applyFont="1" applyBorder="1" applyAlignment="1">
      <alignment horizontal="left" vertical="center" wrapText="1"/>
      <protection/>
    </xf>
    <xf numFmtId="0" fontId="21" fillId="0" borderId="15" xfId="83" applyFont="1" applyBorder="1" applyAlignment="1">
      <alignment/>
      <protection/>
    </xf>
    <xf numFmtId="0" fontId="21" fillId="0" borderId="13" xfId="83" applyFont="1" applyBorder="1" applyAlignment="1">
      <alignment/>
      <protection/>
    </xf>
    <xf numFmtId="0" fontId="1" fillId="0" borderId="69" xfId="0" applyFont="1" applyBorder="1" applyAlignment="1">
      <alignment horizontal="left" wrapText="1"/>
    </xf>
    <xf numFmtId="0" fontId="1" fillId="0" borderId="70" xfId="0" applyFont="1" applyBorder="1" applyAlignment="1">
      <alignment horizontal="left" wrapText="1"/>
    </xf>
    <xf numFmtId="0" fontId="1" fillId="0" borderId="71" xfId="0" applyFont="1" applyBorder="1" applyAlignment="1">
      <alignment horizontal="left" wrapText="1"/>
    </xf>
    <xf numFmtId="0" fontId="3" fillId="0" borderId="72" xfId="0" applyNumberFormat="1" applyFont="1" applyBorder="1" applyAlignment="1">
      <alignment horizontal="center" vertical="center" wrapText="1"/>
    </xf>
    <xf numFmtId="0" fontId="3" fillId="0" borderId="74" xfId="0" applyNumberFormat="1" applyFont="1" applyBorder="1" applyAlignment="1">
      <alignment horizontal="center" vertical="center" wrapText="1"/>
    </xf>
    <xf numFmtId="0" fontId="3" fillId="0" borderId="73" xfId="0" applyNumberFormat="1" applyFont="1" applyBorder="1" applyAlignment="1">
      <alignment horizontal="center" vertical="center" wrapText="1"/>
    </xf>
    <xf numFmtId="0" fontId="1" fillId="26" borderId="29" xfId="83" applyFont="1" applyFill="1" applyBorder="1" applyAlignment="1">
      <alignment/>
      <protection/>
    </xf>
    <xf numFmtId="0" fontId="1" fillId="26" borderId="30" xfId="83" applyFont="1" applyFill="1" applyBorder="1" applyAlignment="1">
      <alignment/>
      <protection/>
    </xf>
    <xf numFmtId="0" fontId="1" fillId="22" borderId="26" xfId="83" applyFont="1" applyFill="1" applyBorder="1" applyAlignment="1">
      <alignment/>
      <protection/>
    </xf>
    <xf numFmtId="0" fontId="2" fillId="22" borderId="27" xfId="83" applyFont="1" applyFill="1" applyBorder="1" applyAlignment="1">
      <alignment/>
      <protection/>
    </xf>
    <xf numFmtId="0" fontId="1" fillId="4" borderId="23" xfId="83" applyFont="1" applyFill="1" applyBorder="1" applyAlignment="1" applyProtection="1">
      <alignment horizontal="left"/>
      <protection/>
    </xf>
    <xf numFmtId="0" fontId="1" fillId="4" borderId="25" xfId="83" applyFont="1" applyFill="1" applyBorder="1" applyAlignment="1" applyProtection="1">
      <alignment horizontal="left"/>
      <protection/>
    </xf>
    <xf numFmtId="0" fontId="1" fillId="0" borderId="22" xfId="83" applyFont="1" applyBorder="1" applyAlignment="1" applyProtection="1">
      <alignment horizontal="center" vertical="top" wrapText="1"/>
      <protection/>
    </xf>
    <xf numFmtId="0" fontId="1" fillId="0" borderId="15" xfId="83" applyFont="1" applyBorder="1" applyAlignment="1" applyProtection="1">
      <alignment horizontal="center" vertical="top" wrapText="1"/>
      <protection/>
    </xf>
    <xf numFmtId="0" fontId="59" fillId="0" borderId="13" xfId="83" applyFont="1" applyBorder="1" applyAlignment="1" applyProtection="1">
      <alignment horizontal="left" vertical="center" wrapText="1"/>
      <protection/>
    </xf>
    <xf numFmtId="0" fontId="1" fillId="0" borderId="13" xfId="83" applyFont="1" applyBorder="1" applyAlignment="1" applyProtection="1">
      <alignment horizontal="center" vertical="center"/>
      <protection/>
    </xf>
    <xf numFmtId="199" fontId="1" fillId="0" borderId="13" xfId="83" applyNumberFormat="1" applyFont="1" applyBorder="1" applyAlignment="1" applyProtection="1">
      <alignment horizontal="center" vertical="center"/>
      <protection/>
    </xf>
    <xf numFmtId="0" fontId="2" fillId="0" borderId="21" xfId="83" applyFont="1" applyBorder="1" applyAlignment="1" applyProtection="1">
      <alignment horizontal="center"/>
      <protection/>
    </xf>
    <xf numFmtId="0" fontId="2" fillId="0" borderId="19" xfId="83" applyFont="1" applyBorder="1" applyAlignment="1" applyProtection="1">
      <alignment horizontal="center"/>
      <protection/>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71" xfId="0" applyFont="1" applyBorder="1" applyAlignment="1">
      <alignment horizontal="center" vertical="center" wrapText="1"/>
    </xf>
    <xf numFmtId="0" fontId="1" fillId="0" borderId="33" xfId="83" applyFont="1" applyBorder="1" applyAlignment="1">
      <alignment horizontal="center" vertical="center" wrapText="1"/>
      <protection/>
    </xf>
    <xf numFmtId="0" fontId="1" fillId="0" borderId="22" xfId="83" applyFont="1" applyBorder="1" applyAlignment="1">
      <alignment horizontal="center" vertical="center" wrapText="1"/>
      <protection/>
    </xf>
    <xf numFmtId="0" fontId="1" fillId="0" borderId="22" xfId="83" applyFont="1" applyBorder="1" applyAlignment="1">
      <alignment horizontal="center" vertical="center"/>
      <protection/>
    </xf>
    <xf numFmtId="0" fontId="1" fillId="0" borderId="39" xfId="83" applyFont="1" applyBorder="1" applyAlignment="1">
      <alignment horizontal="center" vertical="center"/>
      <protection/>
    </xf>
    <xf numFmtId="0" fontId="1" fillId="0" borderId="21" xfId="83" applyFont="1" applyBorder="1" applyAlignment="1">
      <alignment horizontal="center" vertical="center"/>
      <protection/>
    </xf>
    <xf numFmtId="0" fontId="1" fillId="0" borderId="19" xfId="83" applyFont="1" applyBorder="1" applyAlignment="1">
      <alignment horizontal="center" vertical="center"/>
      <protection/>
    </xf>
    <xf numFmtId="3" fontId="1" fillId="0" borderId="39" xfId="83" applyNumberFormat="1" applyFont="1" applyBorder="1" applyAlignment="1">
      <alignment horizontal="center" vertical="center"/>
      <protection/>
    </xf>
    <xf numFmtId="0" fontId="2" fillId="0" borderId="29" xfId="83" applyFont="1" applyBorder="1" applyAlignment="1">
      <alignment horizontal="center" vertical="center"/>
      <protection/>
    </xf>
    <xf numFmtId="0" fontId="2" fillId="0" borderId="30" xfId="83" applyFont="1" applyBorder="1" applyAlignment="1">
      <alignment horizontal="center" vertical="center"/>
      <protection/>
    </xf>
    <xf numFmtId="0" fontId="1" fillId="4" borderId="78" xfId="83" applyFont="1" applyFill="1" applyBorder="1" applyAlignment="1">
      <alignment horizontal="left" vertical="center" wrapText="1"/>
      <protection/>
    </xf>
    <xf numFmtId="0" fontId="1" fillId="4" borderId="31" xfId="83" applyFont="1" applyFill="1" applyBorder="1" applyAlignment="1">
      <alignment horizontal="left" vertical="center" wrapText="1"/>
      <protection/>
    </xf>
    <xf numFmtId="0" fontId="1" fillId="0" borderId="15" xfId="83" applyFont="1" applyBorder="1" applyAlignment="1">
      <alignment horizontal="center" vertical="center" wrapText="1"/>
      <protection/>
    </xf>
    <xf numFmtId="0" fontId="1" fillId="0" borderId="69" xfId="83" applyFont="1" applyBorder="1" applyAlignment="1">
      <alignment vertical="center" wrapText="1"/>
      <protection/>
    </xf>
    <xf numFmtId="0" fontId="1" fillId="0" borderId="49" xfId="83" applyFont="1" applyBorder="1" applyAlignment="1">
      <alignment vertical="center" wrapText="1"/>
      <protection/>
    </xf>
    <xf numFmtId="0" fontId="2" fillId="0" borderId="22" xfId="83" applyFont="1" applyBorder="1" applyAlignment="1">
      <alignment horizontal="center" vertical="center" wrapText="1"/>
      <protection/>
    </xf>
    <xf numFmtId="0" fontId="1" fillId="0" borderId="21" xfId="83" applyFont="1" applyBorder="1" applyAlignment="1">
      <alignment horizontal="center" vertical="center" wrapText="1"/>
      <protection/>
    </xf>
    <xf numFmtId="0" fontId="1" fillId="22" borderId="72" xfId="83" applyFont="1" applyFill="1" applyBorder="1" applyAlignment="1">
      <alignment horizontal="left" vertical="center" wrapText="1"/>
      <protection/>
    </xf>
    <xf numFmtId="0" fontId="1" fillId="22" borderId="79" xfId="83" applyFont="1" applyFill="1" applyBorder="1" applyAlignment="1">
      <alignment horizontal="left" vertical="center" wrapText="1"/>
      <protection/>
    </xf>
    <xf numFmtId="0" fontId="59" fillId="0" borderId="78" xfId="83" applyFont="1" applyBorder="1" applyAlignment="1" applyProtection="1">
      <alignment horizontal="left" vertical="center" wrapText="1"/>
      <protection/>
    </xf>
    <xf numFmtId="0" fontId="59" fillId="0" borderId="56" xfId="83" applyFont="1" applyBorder="1" applyAlignment="1" applyProtection="1">
      <alignment horizontal="left" vertical="center" wrapText="1"/>
      <protection/>
    </xf>
    <xf numFmtId="0" fontId="59" fillId="0" borderId="60" xfId="83" applyFont="1" applyBorder="1" applyAlignment="1" applyProtection="1">
      <alignment horizontal="left" vertical="center" wrapText="1"/>
      <protection/>
    </xf>
    <xf numFmtId="0" fontId="1" fillId="4" borderId="69" xfId="83" applyFont="1" applyFill="1" applyBorder="1" applyAlignment="1">
      <alignment vertical="center" wrapText="1"/>
      <protection/>
    </xf>
    <xf numFmtId="0" fontId="2" fillId="4" borderId="49" xfId="83" applyFont="1" applyFill="1" applyBorder="1" applyAlignment="1">
      <alignment vertical="center" wrapText="1"/>
      <protection/>
    </xf>
    <xf numFmtId="0" fontId="1" fillId="4" borderId="80" xfId="83" applyFont="1" applyFill="1" applyBorder="1" applyAlignment="1">
      <alignment vertical="center" wrapText="1"/>
      <protection/>
    </xf>
    <xf numFmtId="0" fontId="2" fillId="4" borderId="53" xfId="83" applyFont="1" applyFill="1" applyBorder="1" applyAlignment="1">
      <alignment vertical="center" wrapText="1"/>
      <protection/>
    </xf>
    <xf numFmtId="0" fontId="1" fillId="22" borderId="78" xfId="83" applyFont="1" applyFill="1" applyBorder="1" applyAlignment="1">
      <alignment horizontal="left" vertical="center" wrapText="1"/>
      <protection/>
    </xf>
    <xf numFmtId="0" fontId="1" fillId="22" borderId="31" xfId="83" applyFont="1" applyFill="1" applyBorder="1" applyAlignment="1">
      <alignment horizontal="left" vertical="center" wrapText="1"/>
      <protection/>
    </xf>
    <xf numFmtId="0" fontId="21" fillId="0" borderId="69" xfId="83" applyFont="1" applyBorder="1" applyAlignment="1" applyProtection="1">
      <alignment horizontal="left" vertical="center" wrapText="1"/>
      <protection/>
    </xf>
    <xf numFmtId="0" fontId="21" fillId="0" borderId="70" xfId="83" applyFont="1" applyBorder="1" applyAlignment="1" applyProtection="1">
      <alignment horizontal="left" vertical="center" wrapText="1"/>
      <protection/>
    </xf>
    <xf numFmtId="0" fontId="21" fillId="0" borderId="71" xfId="83" applyFont="1" applyBorder="1" applyAlignment="1" applyProtection="1">
      <alignment horizontal="left" vertical="center" wrapText="1"/>
      <protection/>
    </xf>
    <xf numFmtId="0" fontId="1" fillId="4" borderId="75" xfId="83" applyFont="1" applyFill="1" applyBorder="1" applyAlignment="1">
      <alignment horizontal="left" vertical="center" wrapText="1"/>
      <protection/>
    </xf>
    <xf numFmtId="0" fontId="1" fillId="4" borderId="32" xfId="83" applyFont="1" applyFill="1" applyBorder="1" applyAlignment="1">
      <alignment horizontal="left" vertical="center" wrapText="1"/>
      <protection/>
    </xf>
    <xf numFmtId="0" fontId="21" fillId="0" borderId="22" xfId="83" applyFont="1" applyBorder="1" applyAlignment="1">
      <alignment horizontal="center" vertical="center"/>
      <protection/>
    </xf>
    <xf numFmtId="0" fontId="21" fillId="0" borderId="39" xfId="83" applyFont="1" applyBorder="1" applyAlignment="1">
      <alignment horizontal="center" vertical="center"/>
      <protection/>
    </xf>
    <xf numFmtId="0" fontId="21" fillId="0" borderId="16" xfId="83" applyFont="1" applyBorder="1" applyAlignment="1">
      <alignment horizontal="center" vertical="center"/>
      <protection/>
    </xf>
    <xf numFmtId="0" fontId="21" fillId="0" borderId="17" xfId="83" applyFont="1" applyBorder="1" applyAlignment="1">
      <alignment horizontal="center" vertical="center"/>
      <protection/>
    </xf>
    <xf numFmtId="0" fontId="21" fillId="0" borderId="54" xfId="83" applyFont="1" applyBorder="1" applyAlignment="1">
      <alignment horizontal="center" vertical="center"/>
      <protection/>
    </xf>
    <xf numFmtId="0" fontId="21" fillId="0" borderId="0" xfId="83" applyFont="1" applyBorder="1" applyAlignment="1">
      <alignment horizontal="center" vertical="center"/>
      <protection/>
    </xf>
    <xf numFmtId="0" fontId="21" fillId="0" borderId="55" xfId="83" applyFont="1" applyBorder="1" applyAlignment="1">
      <alignment horizontal="center" vertical="center"/>
      <protection/>
    </xf>
    <xf numFmtId="0" fontId="20" fillId="0" borderId="41" xfId="83" applyFont="1" applyBorder="1" applyAlignment="1">
      <alignment/>
      <protection/>
    </xf>
    <xf numFmtId="0" fontId="20" fillId="0" borderId="63" xfId="83" applyFont="1" applyBorder="1" applyAlignment="1">
      <alignment/>
      <protection/>
    </xf>
    <xf numFmtId="0" fontId="20" fillId="0" borderId="81" xfId="83" applyFont="1" applyBorder="1" applyAlignment="1">
      <alignment/>
      <protection/>
    </xf>
    <xf numFmtId="3" fontId="21" fillId="0" borderId="82" xfId="83" applyNumberFormat="1" applyFont="1" applyBorder="1" applyAlignment="1">
      <alignment horizontal="center" vertical="center" wrapText="1"/>
      <protection/>
    </xf>
    <xf numFmtId="0" fontId="20" fillId="0" borderId="83" xfId="83" applyFont="1" applyBorder="1" applyAlignment="1">
      <alignment horizontal="center"/>
      <protection/>
    </xf>
    <xf numFmtId="0" fontId="20" fillId="0" borderId="29" xfId="83" applyFont="1" applyBorder="1" applyAlignment="1">
      <alignment horizontal="center"/>
      <protection/>
    </xf>
    <xf numFmtId="0" fontId="20" fillId="0" borderId="30" xfId="83" applyFont="1" applyBorder="1" applyAlignment="1">
      <alignment horizontal="center"/>
      <protection/>
    </xf>
    <xf numFmtId="0" fontId="1" fillId="4" borderId="76" xfId="83" applyFont="1" applyFill="1" applyBorder="1" applyAlignment="1">
      <alignment vertical="center" wrapText="1"/>
      <protection/>
    </xf>
    <xf numFmtId="0" fontId="2" fillId="0" borderId="66" xfId="83" applyFont="1" applyBorder="1" applyAlignment="1">
      <alignment vertical="center" wrapText="1"/>
      <protection/>
    </xf>
    <xf numFmtId="0" fontId="2" fillId="0" borderId="56" xfId="0" applyFont="1" applyBorder="1" applyAlignment="1">
      <alignment horizontal="left"/>
    </xf>
    <xf numFmtId="0" fontId="3" fillId="0" borderId="66" xfId="0" applyFont="1" applyBorder="1" applyAlignment="1">
      <alignment horizontal="center" vertical="center" wrapText="1"/>
    </xf>
  </cellXfs>
  <cellStyles count="134">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čiarky 2" xfId="61"/>
    <cellStyle name="Dobrá" xfId="62"/>
    <cellStyle name="Explanatory Text" xfId="63"/>
    <cellStyle name="Good" xfId="64"/>
    <cellStyle name="Heading 1" xfId="65"/>
    <cellStyle name="Heading 2" xfId="66"/>
    <cellStyle name="Heading 3" xfId="67"/>
    <cellStyle name="Heading 4" xfId="68"/>
    <cellStyle name="Hyperlink" xfId="69"/>
    <cellStyle name="Check Cell" xfId="70"/>
    <cellStyle name="Input" xfId="71"/>
    <cellStyle name="Kontrolná bunka" xfId="72"/>
    <cellStyle name="Linked Cell" xfId="73"/>
    <cellStyle name="Currency" xfId="74"/>
    <cellStyle name="Currency [0]" xfId="75"/>
    <cellStyle name="Nadpis 1" xfId="76"/>
    <cellStyle name="Nadpis 2" xfId="77"/>
    <cellStyle name="Nadpis 3" xfId="78"/>
    <cellStyle name="Nadpis 4" xfId="79"/>
    <cellStyle name="Neutral" xfId="80"/>
    <cellStyle name="Neutrálna" xfId="81"/>
    <cellStyle name="normálne 2" xfId="82"/>
    <cellStyle name="normálne 3" xfId="83"/>
    <cellStyle name="normálne_Databazy_VVŠ_2007_ severská" xfId="84"/>
    <cellStyle name="normálne_sprava_VVŠ_2004_tabuľky_vláda" xfId="85"/>
    <cellStyle name="normální_List1" xfId="86"/>
    <cellStyle name="Note" xfId="87"/>
    <cellStyle name="Output" xfId="88"/>
    <cellStyle name="Percent" xfId="89"/>
    <cellStyle name="Followed Hyperlink" xfId="90"/>
    <cellStyle name="Poznámka" xfId="91"/>
    <cellStyle name="Prepojená bunka" xfId="92"/>
    <cellStyle name="SAPBEXaggData" xfId="93"/>
    <cellStyle name="SAPBEXaggDataEmph" xfId="94"/>
    <cellStyle name="SAPBEXaggItem" xfId="95"/>
    <cellStyle name="SAPBEXaggItemX" xfId="96"/>
    <cellStyle name="SAPBEXexcBad7" xfId="97"/>
    <cellStyle name="SAPBEXexcBad8" xfId="98"/>
    <cellStyle name="SAPBEXexcBad9" xfId="99"/>
    <cellStyle name="SAPBEXexcCritical4" xfId="100"/>
    <cellStyle name="SAPBEXexcCritical5" xfId="101"/>
    <cellStyle name="SAPBEXexcCritical6" xfId="102"/>
    <cellStyle name="SAPBEXexcGood1" xfId="103"/>
    <cellStyle name="SAPBEXexcGood2" xfId="104"/>
    <cellStyle name="SAPBEXexcGood3" xfId="105"/>
    <cellStyle name="SAPBEXfilterDrill" xfId="106"/>
    <cellStyle name="SAPBEXfilterItem" xfId="107"/>
    <cellStyle name="SAPBEXfilterText" xfId="108"/>
    <cellStyle name="SAPBEXformats" xfId="109"/>
    <cellStyle name="SAPBEXheaderItem" xfId="110"/>
    <cellStyle name="SAPBEXheaderText" xfId="111"/>
    <cellStyle name="SAPBEXHLevel0" xfId="112"/>
    <cellStyle name="SAPBEXHLevel0X" xfId="113"/>
    <cellStyle name="SAPBEXHLevel1" xfId="114"/>
    <cellStyle name="SAPBEXHLevel1X" xfId="115"/>
    <cellStyle name="SAPBEXHLevel2" xfId="116"/>
    <cellStyle name="SAPBEXHLevel2X" xfId="117"/>
    <cellStyle name="SAPBEXHLevel3" xfId="118"/>
    <cellStyle name="SAPBEXHLevel3X" xfId="119"/>
    <cellStyle name="SAPBEXchaText" xfId="120"/>
    <cellStyle name="SAPBEXresData" xfId="121"/>
    <cellStyle name="SAPBEXresDataEmph" xfId="122"/>
    <cellStyle name="SAPBEXresItem" xfId="123"/>
    <cellStyle name="SAPBEXresItemX" xfId="124"/>
    <cellStyle name="SAPBEXstdData" xfId="125"/>
    <cellStyle name="SAPBEXstdDataEmph" xfId="126"/>
    <cellStyle name="SAPBEXstdItem" xfId="127"/>
    <cellStyle name="SAPBEXstdItemX" xfId="128"/>
    <cellStyle name="SAPBEXtitle" xfId="129"/>
    <cellStyle name="SAPBEXundefined" xfId="130"/>
    <cellStyle name="Spolu" xfId="131"/>
    <cellStyle name="Text upozornenia" xfId="132"/>
    <cellStyle name="Title" xfId="133"/>
    <cellStyle name="Titul" xfId="134"/>
    <cellStyle name="Total" xfId="135"/>
    <cellStyle name="Vstup" xfId="136"/>
    <cellStyle name="Výpočet" xfId="137"/>
    <cellStyle name="Výstup" xfId="138"/>
    <cellStyle name="Vysvetľujúci text" xfId="139"/>
    <cellStyle name="Warning Text" xfId="140"/>
    <cellStyle name="Zlá" xfId="141"/>
    <cellStyle name="Zvýraznenie1" xfId="142"/>
    <cellStyle name="Zvýraznenie2" xfId="143"/>
    <cellStyle name="Zvýraznenie3" xfId="144"/>
    <cellStyle name="Zvýraznenie4" xfId="145"/>
    <cellStyle name="Zvýraznenie5" xfId="146"/>
    <cellStyle name="Zvýraznenie6" xfId="14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externalLink" Target="externalLinks/externalLink3.xml" /><Relationship Id="rId37" Type="http://schemas.openxmlformats.org/officeDocument/2006/relationships/externalLink" Target="externalLinks/externalLink4.xml" /><Relationship Id="rId38" Type="http://schemas.openxmlformats.org/officeDocument/2006/relationships/externalLink" Target="externalLinks/externalLink5.xml" /><Relationship Id="rId3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10.10.0.145/Documents%20and%20Settings\mederly\Local%20Settings\Temporary%20Internet%20Files\OLK185F\struktura%20zamestnancov%20po%20fakultach_PM%2004-12-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n-VS\Rok_2007\Vyro&#269;n&#233;_spr&#225;vy_2006\VV&#353;_Data\Databazy_VV&#352;_2006_%20seversk&#22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ok_2009\V&#253;ro&#269;n&#233;%20spr&#225;vy_2008\Tabulky_VSH_2008_VV&#35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thena11\zd_adr_sfr\Documents%20and%20Settings\mederly\Local%20Settings\Temporary%20Internet%20Files\OLK185F\struktura%20zamestnancov%20po%20fakultach_PM%2004-12-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Fin-VS\Rok_2007\Vyro&#269;n&#233;_spr&#225;vy_2006\VV&#353;_Data\Databazy_VV&#352;_2006_%20seversk&#2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stupy"/>
      <sheetName val="struktura profesorov"/>
      <sheetName val="struktura docentov"/>
      <sheetName val="T7-systemizacia po fakultach"/>
      <sheetName val="T8-vek profesorov"/>
      <sheetName val="T9-vek docentov"/>
      <sheetName val="10-ostatní_s_PhD"/>
      <sheetName val="studetni verzus miesta"/>
      <sheetName val="vahy"/>
      <sheetName val="nepublikovat"/>
    </sheetNames>
    <sheetDataSet>
      <sheetData sheetId="8">
        <row r="1">
          <cell r="B1">
            <v>1</v>
          </cell>
        </row>
        <row r="2">
          <cell r="B2">
            <v>0.3</v>
          </cell>
        </row>
        <row r="3">
          <cell r="B3">
            <v>3</v>
          </cell>
        </row>
        <row r="4">
          <cell r="B4">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_18_soc. štip_2005_2007"/>
      <sheetName val="T19 - Ubytovacia_kapacita"/>
      <sheetName val="T_20a_Súvaha_A_2007"/>
      <sheetName val="T24_Náklady_2007"/>
      <sheetName val="T25 - Náklady_porovnanie"/>
      <sheetName val="T_26_HV_2007"/>
      <sheetName val="T23 - Výnosy_porovnanie"/>
      <sheetName val="T_20b_Súvaha_P_2007"/>
      <sheetName val="T_25_soc. štip_2006"/>
      <sheetName val="T_26_ubytov. kapacity_2006"/>
      <sheetName val="T_32_Výnosy_soc.star._2006"/>
      <sheetName val="T_33_Náklady_soc. star._2007"/>
      <sheetName val="T_34_HV_ soc. star._2007"/>
      <sheetName val="T_29_Výnosy_2006"/>
      <sheetName val="T_30_Náklady_2006"/>
      <sheetName val="T_31_HV_2006"/>
      <sheetName val="T_27a_Súvaha_A_2006"/>
      <sheetName val="T_27b_Súvaha_P_2006"/>
      <sheetName val="Databáza_T8"/>
      <sheetName val="KT_8"/>
      <sheetName val="Databáta_T9"/>
      <sheetName val="KT_9"/>
      <sheetName val="Databáza_T10"/>
      <sheetName val="KT_10"/>
      <sheetName val="Databáza_T19"/>
      <sheetName val="KT_19"/>
      <sheetName val="Databáza_T20"/>
      <sheetName val="KT_20"/>
      <sheetName val="T_33_Náklady_soc. star._2006"/>
      <sheetName val="T_34_HV_ soc. star._2006"/>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_18_soc. štip_2005_2008"/>
      <sheetName val="T19 - Ubytovanie_2005_2008"/>
      <sheetName val="T_20a_Súvaha_A_2008"/>
      <sheetName val="T_20b_Súvaha_P_2008"/>
      <sheetName val="T_22_Výnosy_2008"/>
      <sheetName val="T23 - Výnosy_porovnanie"/>
      <sheetName val="T24_Náklady_2008"/>
      <sheetName val="T25 - Náklady_porovnanie"/>
      <sheetName val="T_26_HV_2008"/>
      <sheetName val="T_27_Výnosy_so_o_porovnanie"/>
      <sheetName val="T28_Náklady_soc_o_porovnanie"/>
      <sheetName val="T_32_Výnosy_soc.star._2008"/>
      <sheetName val="T_33_Náklady_soc. star._2008"/>
      <sheetName val="T_34_HV_ soc. star._2008"/>
      <sheetName val="T25-účet 38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vstupy"/>
      <sheetName val="struktura profesorov"/>
      <sheetName val="struktura docentov"/>
      <sheetName val="T7-systemizacia po fakultach"/>
      <sheetName val="T8-vek profesorov"/>
      <sheetName val="T9-vek docentov"/>
      <sheetName val="10-ostatní_s_PhD"/>
      <sheetName val="studetni verzus miesta"/>
      <sheetName val="vahy"/>
      <sheetName val="nepublikovat"/>
    </sheetNames>
    <sheetDataSet>
      <sheetData sheetId="8">
        <row r="1">
          <cell r="B1">
            <v>1</v>
          </cell>
        </row>
        <row r="2">
          <cell r="B2">
            <v>0.3</v>
          </cell>
        </row>
        <row r="3">
          <cell r="B3">
            <v>3</v>
          </cell>
        </row>
        <row r="4">
          <cell r="B4">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_18_soc. štip_2005_2007"/>
      <sheetName val="T19 - Ubytovacia_kapacita"/>
      <sheetName val="T_20a_Súvaha_A_2007"/>
      <sheetName val="T24_Náklady_2007"/>
      <sheetName val="T25 - Náklady_porovnanie"/>
      <sheetName val="T_26_HV_2007"/>
      <sheetName val="T23 - Výnosy_porovnanie"/>
      <sheetName val="T_20b_Súvaha_P_2007"/>
      <sheetName val="T_25_soc. štip_2006"/>
      <sheetName val="T_26_ubytov. kapacity_2006"/>
      <sheetName val="T_32_Výnosy_soc.star._2006"/>
      <sheetName val="T_33_Náklady_soc. star._2007"/>
      <sheetName val="T_34_HV_ soc. star._2007"/>
      <sheetName val="T_29_Výnosy_2006"/>
      <sheetName val="T_30_Náklady_2006"/>
      <sheetName val="T_31_HV_2006"/>
      <sheetName val="T_27a_Súvaha_A_2006"/>
      <sheetName val="T_27b_Súvaha_P_2006"/>
      <sheetName val="Databáza_T8"/>
      <sheetName val="KT_8"/>
      <sheetName val="Databáta_T9"/>
      <sheetName val="KT_9"/>
      <sheetName val="Databáza_T10"/>
      <sheetName val="KT_10"/>
      <sheetName val="Databáza_T19"/>
      <sheetName val="KT_19"/>
      <sheetName val="Databáza_T20"/>
      <sheetName val="KT_20"/>
      <sheetName val="T_33_Náklady_soc. star._2006"/>
      <sheetName val="T_34_HV_ soc. star._200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Documents%20and%20Settings\Rok_2008\V&#253;ro&#269;n&#233;_spr&#225;vy_2007\Tabu&#318;ky_VV&#352;_2007_pr&#225;zdne.xl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5"/>
  </sheetPr>
  <dimension ref="A2:Q31"/>
  <sheetViews>
    <sheetView zoomScalePageLayoutView="0" workbookViewId="0" topLeftCell="A1">
      <selection activeCell="A19" sqref="A19"/>
    </sheetView>
  </sheetViews>
  <sheetFormatPr defaultColWidth="9.140625" defaultRowHeight="12.75"/>
  <cols>
    <col min="1" max="1" width="13.7109375" style="170" customWidth="1"/>
    <col min="17" max="17" width="10.28125" style="0" customWidth="1"/>
  </cols>
  <sheetData>
    <row r="2" spans="1:17" ht="23.25" customHeight="1">
      <c r="A2" s="358"/>
      <c r="B2" s="372" t="s">
        <v>1308</v>
      </c>
      <c r="C2" s="359"/>
      <c r="D2" s="359"/>
      <c r="E2" s="359"/>
      <c r="F2" s="359"/>
      <c r="G2" s="359"/>
      <c r="H2" s="359"/>
      <c r="I2" s="359"/>
      <c r="J2" s="359"/>
      <c r="K2" s="359"/>
      <c r="L2" s="360"/>
      <c r="M2" s="361"/>
      <c r="N2" s="361"/>
      <c r="O2" s="361"/>
      <c r="P2" s="361"/>
      <c r="Q2" s="362"/>
    </row>
    <row r="3" spans="1:17" ht="15.75">
      <c r="A3" s="363"/>
      <c r="B3" s="355"/>
      <c r="C3" s="356"/>
      <c r="D3" s="356"/>
      <c r="E3" s="356"/>
      <c r="F3" s="356"/>
      <c r="G3" s="356"/>
      <c r="H3" s="356"/>
      <c r="I3" s="356"/>
      <c r="J3" s="356"/>
      <c r="K3" s="356"/>
      <c r="L3" s="103"/>
      <c r="M3" s="103"/>
      <c r="N3" s="103"/>
      <c r="O3" s="103"/>
      <c r="P3" s="103"/>
      <c r="Q3" s="364"/>
    </row>
    <row r="4" spans="1:17" ht="22.5" customHeight="1">
      <c r="A4" s="365" t="s">
        <v>382</v>
      </c>
      <c r="B4" s="357" t="s">
        <v>1307</v>
      </c>
      <c r="C4" s="103"/>
      <c r="D4" s="103"/>
      <c r="E4" s="103"/>
      <c r="F4" s="103"/>
      <c r="G4" s="103"/>
      <c r="H4" s="103"/>
      <c r="I4" s="103"/>
      <c r="J4" s="103"/>
      <c r="K4" s="103"/>
      <c r="L4" s="103"/>
      <c r="M4" s="103"/>
      <c r="N4" s="103"/>
      <c r="O4" s="103"/>
      <c r="P4" s="103"/>
      <c r="Q4" s="364"/>
    </row>
    <row r="5" spans="1:17" ht="22.5" customHeight="1">
      <c r="A5" s="366" t="s">
        <v>1227</v>
      </c>
      <c r="B5" s="357" t="s">
        <v>1309</v>
      </c>
      <c r="C5" s="103"/>
      <c r="D5" s="103"/>
      <c r="E5" s="103"/>
      <c r="F5" s="103"/>
      <c r="G5" s="103"/>
      <c r="H5" s="103"/>
      <c r="I5" s="103"/>
      <c r="J5" s="103"/>
      <c r="K5" s="103"/>
      <c r="L5" s="103"/>
      <c r="M5" s="103"/>
      <c r="N5" s="103"/>
      <c r="O5" s="103"/>
      <c r="P5" s="103"/>
      <c r="Q5" s="364"/>
    </row>
    <row r="6" spans="1:17" ht="22.5" customHeight="1">
      <c r="A6" s="365" t="s">
        <v>226</v>
      </c>
      <c r="B6" s="357" t="s">
        <v>1331</v>
      </c>
      <c r="C6" s="103"/>
      <c r="D6" s="103"/>
      <c r="E6" s="103"/>
      <c r="F6" s="103"/>
      <c r="G6" s="103"/>
      <c r="H6" s="103"/>
      <c r="I6" s="103"/>
      <c r="J6" s="103"/>
      <c r="K6" s="103"/>
      <c r="L6" s="103"/>
      <c r="M6" s="103"/>
      <c r="N6" s="103"/>
      <c r="O6" s="103"/>
      <c r="P6" s="103"/>
      <c r="Q6" s="364"/>
    </row>
    <row r="7" spans="1:17" ht="22.5" customHeight="1">
      <c r="A7" s="365" t="s">
        <v>88</v>
      </c>
      <c r="B7" s="357" t="s">
        <v>1332</v>
      </c>
      <c r="C7" s="103"/>
      <c r="D7" s="103"/>
      <c r="E7" s="103"/>
      <c r="F7" s="103"/>
      <c r="G7" s="103"/>
      <c r="H7" s="103"/>
      <c r="I7" s="103"/>
      <c r="J7" s="103"/>
      <c r="K7" s="103"/>
      <c r="L7" s="103"/>
      <c r="M7" s="103"/>
      <c r="N7" s="103"/>
      <c r="O7" s="103"/>
      <c r="P7" s="103"/>
      <c r="Q7" s="364"/>
    </row>
    <row r="8" spans="1:17" ht="22.5" customHeight="1">
      <c r="A8" s="365" t="s">
        <v>89</v>
      </c>
      <c r="B8" s="357" t="s">
        <v>1310</v>
      </c>
      <c r="C8" s="103"/>
      <c r="D8" s="103"/>
      <c r="E8" s="103"/>
      <c r="F8" s="103"/>
      <c r="G8" s="103"/>
      <c r="H8" s="103"/>
      <c r="I8" s="103"/>
      <c r="J8" s="103"/>
      <c r="K8" s="103"/>
      <c r="L8" s="103"/>
      <c r="M8" s="103"/>
      <c r="N8" s="103"/>
      <c r="O8" s="103"/>
      <c r="P8" s="103"/>
      <c r="Q8" s="364"/>
    </row>
    <row r="9" spans="1:17" ht="22.5" customHeight="1">
      <c r="A9" s="365" t="s">
        <v>90</v>
      </c>
      <c r="B9" s="357" t="s">
        <v>1311</v>
      </c>
      <c r="C9" s="103"/>
      <c r="D9" s="103"/>
      <c r="E9" s="103"/>
      <c r="F9" s="103"/>
      <c r="G9" s="103"/>
      <c r="H9" s="103"/>
      <c r="I9" s="103"/>
      <c r="J9" s="103"/>
      <c r="K9" s="103"/>
      <c r="L9" s="103"/>
      <c r="M9" s="103"/>
      <c r="N9" s="103"/>
      <c r="O9" s="103"/>
      <c r="P9" s="103"/>
      <c r="Q9" s="364"/>
    </row>
    <row r="10" spans="1:17" ht="22.5" customHeight="1">
      <c r="A10" s="365" t="s">
        <v>91</v>
      </c>
      <c r="B10" s="357" t="s">
        <v>1312</v>
      </c>
      <c r="C10" s="103"/>
      <c r="D10" s="103"/>
      <c r="E10" s="103"/>
      <c r="F10" s="103"/>
      <c r="G10" s="103"/>
      <c r="H10" s="103"/>
      <c r="I10" s="103"/>
      <c r="J10" s="103"/>
      <c r="K10" s="103"/>
      <c r="L10" s="103"/>
      <c r="M10" s="103"/>
      <c r="N10" s="103"/>
      <c r="O10" s="103"/>
      <c r="P10" s="103"/>
      <c r="Q10" s="364"/>
    </row>
    <row r="11" spans="1:17" ht="22.5" customHeight="1">
      <c r="A11" s="365" t="s">
        <v>92</v>
      </c>
      <c r="B11" s="357" t="s">
        <v>1313</v>
      </c>
      <c r="C11" s="103"/>
      <c r="D11" s="103"/>
      <c r="E11" s="103"/>
      <c r="F11" s="103"/>
      <c r="G11" s="103"/>
      <c r="H11" s="103"/>
      <c r="I11" s="103"/>
      <c r="J11" s="103"/>
      <c r="K11" s="103"/>
      <c r="L11" s="103"/>
      <c r="M11" s="103"/>
      <c r="N11" s="103"/>
      <c r="O11" s="103"/>
      <c r="P11" s="103"/>
      <c r="Q11" s="364"/>
    </row>
    <row r="12" spans="1:17" ht="22.5" customHeight="1">
      <c r="A12" s="366" t="s">
        <v>1220</v>
      </c>
      <c r="B12" s="357" t="s">
        <v>1314</v>
      </c>
      <c r="C12" s="103"/>
      <c r="D12" s="103"/>
      <c r="E12" s="103"/>
      <c r="F12" s="103"/>
      <c r="G12" s="103"/>
      <c r="H12" s="103"/>
      <c r="I12" s="103"/>
      <c r="J12" s="103"/>
      <c r="K12" s="103"/>
      <c r="L12" s="103"/>
      <c r="M12" s="103"/>
      <c r="N12" s="103"/>
      <c r="O12" s="103"/>
      <c r="P12" s="103"/>
      <c r="Q12" s="364"/>
    </row>
    <row r="13" spans="1:17" ht="22.5" customHeight="1">
      <c r="A13" s="365" t="s">
        <v>65</v>
      </c>
      <c r="B13" s="357" t="s">
        <v>1315</v>
      </c>
      <c r="C13" s="103"/>
      <c r="D13" s="103"/>
      <c r="E13" s="103"/>
      <c r="F13" s="103"/>
      <c r="G13" s="103"/>
      <c r="H13" s="103"/>
      <c r="I13" s="103"/>
      <c r="J13" s="103"/>
      <c r="K13" s="103"/>
      <c r="L13" s="103"/>
      <c r="M13" s="103"/>
      <c r="N13" s="103"/>
      <c r="O13" s="103"/>
      <c r="P13" s="103"/>
      <c r="Q13" s="364"/>
    </row>
    <row r="14" spans="1:17" ht="22.5" customHeight="1">
      <c r="A14" s="365" t="s">
        <v>368</v>
      </c>
      <c r="B14" s="357" t="s">
        <v>1316</v>
      </c>
      <c r="C14" s="103"/>
      <c r="D14" s="103"/>
      <c r="E14" s="103"/>
      <c r="F14" s="103"/>
      <c r="G14" s="103"/>
      <c r="H14" s="103"/>
      <c r="I14" s="103"/>
      <c r="J14" s="103"/>
      <c r="K14" s="103"/>
      <c r="L14" s="103"/>
      <c r="M14" s="103"/>
      <c r="N14" s="103"/>
      <c r="O14" s="103"/>
      <c r="P14" s="103"/>
      <c r="Q14" s="364"/>
    </row>
    <row r="15" spans="1:17" ht="22.5" customHeight="1">
      <c r="A15" s="365" t="s">
        <v>369</v>
      </c>
      <c r="B15" s="357" t="s">
        <v>1317</v>
      </c>
      <c r="C15" s="103"/>
      <c r="D15" s="103"/>
      <c r="E15" s="103"/>
      <c r="F15" s="103"/>
      <c r="G15" s="103"/>
      <c r="H15" s="103"/>
      <c r="I15" s="103"/>
      <c r="J15" s="103"/>
      <c r="K15" s="103"/>
      <c r="L15" s="103"/>
      <c r="M15" s="103"/>
      <c r="N15" s="103"/>
      <c r="O15" s="103"/>
      <c r="P15" s="103"/>
      <c r="Q15" s="364"/>
    </row>
    <row r="16" spans="1:17" ht="22.5" customHeight="1">
      <c r="A16" s="365" t="s">
        <v>370</v>
      </c>
      <c r="B16" s="357" t="s">
        <v>1318</v>
      </c>
      <c r="C16" s="357"/>
      <c r="D16" s="357"/>
      <c r="E16" s="357"/>
      <c r="F16" s="103"/>
      <c r="G16" s="103"/>
      <c r="H16" s="103"/>
      <c r="I16" s="103"/>
      <c r="J16" s="103"/>
      <c r="K16" s="103"/>
      <c r="L16" s="103"/>
      <c r="M16" s="103"/>
      <c r="N16" s="103"/>
      <c r="O16" s="103"/>
      <c r="P16" s="103"/>
      <c r="Q16" s="364"/>
    </row>
    <row r="17" spans="1:17" ht="22.5" customHeight="1">
      <c r="A17" s="365" t="s">
        <v>371</v>
      </c>
      <c r="B17" s="357" t="s">
        <v>1319</v>
      </c>
      <c r="C17" s="103"/>
      <c r="D17" s="103"/>
      <c r="E17" s="103"/>
      <c r="F17" s="103"/>
      <c r="G17" s="103"/>
      <c r="H17" s="103"/>
      <c r="I17" s="103"/>
      <c r="J17" s="103"/>
      <c r="K17" s="103"/>
      <c r="L17" s="103"/>
      <c r="M17" s="103"/>
      <c r="N17" s="103"/>
      <c r="O17" s="103"/>
      <c r="P17" s="103"/>
      <c r="Q17" s="364"/>
    </row>
    <row r="18" spans="1:17" ht="22.5" customHeight="1">
      <c r="A18" s="365" t="s">
        <v>372</v>
      </c>
      <c r="B18" s="357" t="s">
        <v>1320</v>
      </c>
      <c r="C18" s="103"/>
      <c r="D18" s="103"/>
      <c r="E18" s="103"/>
      <c r="F18" s="103"/>
      <c r="G18" s="103"/>
      <c r="H18" s="103"/>
      <c r="I18" s="103"/>
      <c r="J18" s="103"/>
      <c r="K18" s="103"/>
      <c r="L18" s="103"/>
      <c r="M18" s="103"/>
      <c r="N18" s="103"/>
      <c r="O18" s="103"/>
      <c r="P18" s="103"/>
      <c r="Q18" s="364"/>
    </row>
    <row r="19" spans="1:17" ht="22.5" customHeight="1">
      <c r="A19" s="365" t="s">
        <v>373</v>
      </c>
      <c r="B19" s="435" t="s">
        <v>693</v>
      </c>
      <c r="C19" s="435"/>
      <c r="D19" s="435"/>
      <c r="E19" s="435"/>
      <c r="F19" s="435"/>
      <c r="G19" s="435"/>
      <c r="H19" s="435"/>
      <c r="I19" s="435"/>
      <c r="J19" s="435"/>
      <c r="K19" s="435"/>
      <c r="L19" s="435"/>
      <c r="M19" s="435"/>
      <c r="N19" s="435"/>
      <c r="O19" s="435"/>
      <c r="P19" s="435"/>
      <c r="Q19" s="436"/>
    </row>
    <row r="20" spans="1:17" ht="22.5" customHeight="1">
      <c r="A20" s="365" t="s">
        <v>374</v>
      </c>
      <c r="B20" s="357" t="s">
        <v>692</v>
      </c>
      <c r="C20" s="437"/>
      <c r="D20" s="437"/>
      <c r="E20" s="437"/>
      <c r="F20" s="437"/>
      <c r="G20" s="437"/>
      <c r="H20" s="437"/>
      <c r="I20" s="437"/>
      <c r="J20" s="437"/>
      <c r="K20" s="437"/>
      <c r="L20" s="437"/>
      <c r="M20" s="437"/>
      <c r="N20" s="437"/>
      <c r="O20" s="437"/>
      <c r="P20" s="437"/>
      <c r="Q20" s="436"/>
    </row>
    <row r="21" spans="1:17" ht="22.5" customHeight="1">
      <c r="A21" s="365" t="s">
        <v>375</v>
      </c>
      <c r="B21" s="357" t="s">
        <v>1321</v>
      </c>
      <c r="C21" s="103"/>
      <c r="D21" s="103"/>
      <c r="E21" s="103"/>
      <c r="F21" s="103"/>
      <c r="G21" s="103"/>
      <c r="H21" s="103"/>
      <c r="I21" s="103"/>
      <c r="J21" s="103"/>
      <c r="K21" s="103"/>
      <c r="L21" s="103"/>
      <c r="M21" s="103"/>
      <c r="N21" s="103"/>
      <c r="O21" s="103"/>
      <c r="P21" s="103"/>
      <c r="Q21" s="364"/>
    </row>
    <row r="22" spans="1:17" ht="22.5" customHeight="1">
      <c r="A22" s="367" t="s">
        <v>474</v>
      </c>
      <c r="B22" s="357" t="s">
        <v>1398</v>
      </c>
      <c r="C22" s="103"/>
      <c r="D22" s="103"/>
      <c r="E22" s="103"/>
      <c r="F22" s="103"/>
      <c r="G22" s="103"/>
      <c r="H22" s="103"/>
      <c r="I22" s="103"/>
      <c r="J22" s="103"/>
      <c r="K22" s="103"/>
      <c r="L22" s="103"/>
      <c r="M22" s="103"/>
      <c r="N22" s="103"/>
      <c r="O22" s="103"/>
      <c r="P22" s="103"/>
      <c r="Q22" s="364"/>
    </row>
    <row r="23" spans="1:17" ht="22.5" customHeight="1">
      <c r="A23" s="365" t="s">
        <v>376</v>
      </c>
      <c r="B23" s="357" t="s">
        <v>1322</v>
      </c>
      <c r="C23" s="103"/>
      <c r="D23" s="103"/>
      <c r="E23" s="103"/>
      <c r="F23" s="103"/>
      <c r="G23" s="103"/>
      <c r="H23" s="103"/>
      <c r="I23" s="103"/>
      <c r="J23" s="103"/>
      <c r="K23" s="103"/>
      <c r="L23" s="103"/>
      <c r="M23" s="103"/>
      <c r="N23" s="103"/>
      <c r="O23" s="103"/>
      <c r="P23" s="103"/>
      <c r="Q23" s="364"/>
    </row>
    <row r="24" spans="1:17" ht="22.5" customHeight="1">
      <c r="A24" s="365" t="s">
        <v>377</v>
      </c>
      <c r="B24" s="357" t="s">
        <v>1323</v>
      </c>
      <c r="C24" s="103"/>
      <c r="D24" s="103"/>
      <c r="E24" s="103"/>
      <c r="F24" s="103"/>
      <c r="G24" s="103"/>
      <c r="H24" s="103"/>
      <c r="I24" s="103"/>
      <c r="J24" s="103"/>
      <c r="K24" s="103"/>
      <c r="L24" s="103"/>
      <c r="M24" s="103"/>
      <c r="N24" s="103"/>
      <c r="O24" s="103"/>
      <c r="P24" s="103"/>
      <c r="Q24" s="364"/>
    </row>
    <row r="25" spans="1:17" ht="22.5" customHeight="1">
      <c r="A25" s="365" t="s">
        <v>378</v>
      </c>
      <c r="B25" s="357" t="s">
        <v>1324</v>
      </c>
      <c r="C25" s="103"/>
      <c r="D25" s="103"/>
      <c r="E25" s="103"/>
      <c r="F25" s="103"/>
      <c r="G25" s="103"/>
      <c r="H25" s="103"/>
      <c r="I25" s="103"/>
      <c r="J25" s="103"/>
      <c r="K25" s="103"/>
      <c r="L25" s="103"/>
      <c r="M25" s="103"/>
      <c r="N25" s="103"/>
      <c r="O25" s="103"/>
      <c r="P25" s="103"/>
      <c r="Q25" s="364"/>
    </row>
    <row r="26" spans="1:17" ht="22.5" customHeight="1">
      <c r="A26" s="365" t="s">
        <v>379</v>
      </c>
      <c r="B26" s="357" t="s">
        <v>1325</v>
      </c>
      <c r="C26" s="103"/>
      <c r="D26" s="103"/>
      <c r="E26" s="103"/>
      <c r="F26" s="103"/>
      <c r="G26" s="103"/>
      <c r="H26" s="103"/>
      <c r="I26" s="103"/>
      <c r="J26" s="103"/>
      <c r="K26" s="103"/>
      <c r="L26" s="103"/>
      <c r="M26" s="103"/>
      <c r="N26" s="103"/>
      <c r="O26" s="103"/>
      <c r="P26" s="103"/>
      <c r="Q26" s="364"/>
    </row>
    <row r="27" spans="1:17" ht="22.5" customHeight="1">
      <c r="A27" s="366" t="s">
        <v>986</v>
      </c>
      <c r="B27" s="357" t="s">
        <v>1326</v>
      </c>
      <c r="C27" s="103"/>
      <c r="D27" s="103"/>
      <c r="E27" s="103"/>
      <c r="F27" s="103"/>
      <c r="G27" s="103"/>
      <c r="H27" s="103"/>
      <c r="I27" s="103"/>
      <c r="J27" s="103"/>
      <c r="K27" s="103"/>
      <c r="L27" s="103"/>
      <c r="M27" s="103"/>
      <c r="N27" s="103"/>
      <c r="O27" s="103"/>
      <c r="P27" s="103"/>
      <c r="Q27" s="364"/>
    </row>
    <row r="28" spans="1:17" ht="22.5" customHeight="1">
      <c r="A28" s="366" t="s">
        <v>987</v>
      </c>
      <c r="B28" s="357" t="s">
        <v>1327</v>
      </c>
      <c r="C28" s="103"/>
      <c r="D28" s="103"/>
      <c r="E28" s="103"/>
      <c r="F28" s="103"/>
      <c r="G28" s="103"/>
      <c r="H28" s="103"/>
      <c r="I28" s="103"/>
      <c r="J28" s="103"/>
      <c r="K28" s="103"/>
      <c r="L28" s="103"/>
      <c r="M28" s="103"/>
      <c r="N28" s="103"/>
      <c r="O28" s="103"/>
      <c r="P28" s="103"/>
      <c r="Q28" s="364"/>
    </row>
    <row r="29" spans="1:17" ht="22.5" customHeight="1">
      <c r="A29" s="366" t="s">
        <v>1222</v>
      </c>
      <c r="B29" s="357" t="s">
        <v>1328</v>
      </c>
      <c r="C29" s="103"/>
      <c r="D29" s="103"/>
      <c r="E29" s="103"/>
      <c r="F29" s="103"/>
      <c r="G29" s="103"/>
      <c r="H29" s="103"/>
      <c r="I29" s="103"/>
      <c r="J29" s="103"/>
      <c r="K29" s="103"/>
      <c r="L29" s="103"/>
      <c r="M29" s="103"/>
      <c r="N29" s="103"/>
      <c r="O29" s="103"/>
      <c r="P29" s="103"/>
      <c r="Q29" s="364"/>
    </row>
    <row r="30" spans="1:17" ht="22.5" customHeight="1">
      <c r="A30" s="366" t="s">
        <v>1223</v>
      </c>
      <c r="B30" s="357" t="s">
        <v>1329</v>
      </c>
      <c r="C30" s="103"/>
      <c r="D30" s="103"/>
      <c r="E30" s="103"/>
      <c r="F30" s="103"/>
      <c r="G30" s="103"/>
      <c r="H30" s="103"/>
      <c r="I30" s="103"/>
      <c r="J30" s="103"/>
      <c r="K30" s="103"/>
      <c r="L30" s="103"/>
      <c r="M30" s="103"/>
      <c r="N30" s="103"/>
      <c r="O30" s="103"/>
      <c r="P30" s="103"/>
      <c r="Q30" s="364"/>
    </row>
    <row r="31" spans="1:17" ht="22.5" customHeight="1">
      <c r="A31" s="368" t="s">
        <v>988</v>
      </c>
      <c r="B31" s="369" t="s">
        <v>1330</v>
      </c>
      <c r="C31" s="370"/>
      <c r="D31" s="370"/>
      <c r="E31" s="370"/>
      <c r="F31" s="370"/>
      <c r="G31" s="370"/>
      <c r="H31" s="370"/>
      <c r="I31" s="370"/>
      <c r="J31" s="370"/>
      <c r="K31" s="370"/>
      <c r="L31" s="370"/>
      <c r="M31" s="370"/>
      <c r="N31" s="370"/>
      <c r="O31" s="370"/>
      <c r="P31" s="370"/>
      <c r="Q31" s="371"/>
    </row>
  </sheetData>
  <sheetProtection/>
  <hyperlinks>
    <hyperlink ref="B6" r:id="rId1" display="Tabuľky_VVŠ_2007_prázdne.xls"/>
    <hyperlink ref="A8" location="'T3-Výnosy'!A1" display="Tabuľka 3"/>
    <hyperlink ref="A7" location="'T2-Ostatné dot mimo MŠ SR'!A1" display="Tabuľka 2"/>
    <hyperlink ref="A9" location="'T4-Výnosy zo školného'!A1" display="Tabuľka 4"/>
    <hyperlink ref="A6" location="'T1-Dotácie podľa DZ'!A1" display="Tabuľka 1"/>
    <hyperlink ref="A10" location="'T5 - Analýza nákladov'!A1" display="Tabuľka 5"/>
    <hyperlink ref="A11" location="'T6-Zamestnanci_a_mzdy'!A1" display="Tabuľka 6"/>
    <hyperlink ref="A13" location="'T8-Soc_štipendiá'!A1" display="Tabuľka 8"/>
    <hyperlink ref="A14" location="'T9_ŠD '!A1" display="Tabuľka 9"/>
    <hyperlink ref="A15" location="'T10-ŠJ '!A1" display="Tabuľka 10"/>
    <hyperlink ref="A16" location="'T11-Zdroje KV'!A1" display="Tabuľka 11"/>
    <hyperlink ref="A17" location="'T12-KV'!A1" display="Tabuľka 12"/>
    <hyperlink ref="A18" location="'T13 - Fondy'!A1" display="Tabuľka 13"/>
    <hyperlink ref="A19" location="'T14 - Zúčtovanie_bežnej_dot'!A1" display="Tabuľka 14"/>
    <hyperlink ref="A20" location="T15_zúč._kap_dotácie!A1" display="Tabuľka 15"/>
    <hyperlink ref="A21" location="'T16 - Štruktúra hotovosti'!A1" display="Tabuľka 16"/>
    <hyperlink ref="A22" location="'T17-Dotácie z ESF'!A1" display="Tabuľka 17a"/>
    <hyperlink ref="A23" location="'T18-Ostatné dotacie z kap MŠ SR'!A1" display="Tabuľka 18"/>
    <hyperlink ref="A24" location="'T19-Štip_ z vlastných'!A1" display="Tabuľka 19"/>
    <hyperlink ref="A25" location="'T20_motivačné štipendiá_nová'!A1" display="Tabuľka 20"/>
    <hyperlink ref="A26" location="'T21-štruktúra_384'!A1" display="Tabuľka 21"/>
    <hyperlink ref="A5" location="Súvzťažnosti!Názvy_tlače" display="Súvzťažnosti"/>
    <hyperlink ref="A4" location="Vysvetlivky!A1" display="Vysvetlivky"/>
    <hyperlink ref="A27" location="T22_Výnosy_soc_oblasť!Oblasť_tlače" display="Tabuľka_22"/>
    <hyperlink ref="A28" location="T23_Náklady_soc_oblasť!A1" display="Tabuľka_­23"/>
    <hyperlink ref="A31" location="'T25_Pasíva '!A1" display="'Tabuľka_25"/>
    <hyperlink ref="A12" location="T7_Doktorandi!A1" display="T7_Doktorandi!A1"/>
    <hyperlink ref="A29" location="T24_Aktíva_1!A1" display="Tabuľka 24a"/>
    <hyperlink ref="A30" location="T24_Aktíva_2!A1" display="Tabuľka 24b"/>
  </hyperlinks>
  <printOptions/>
  <pageMargins left="0.7086614173228347" right="0.4330708661417323" top="0.4724409448818898" bottom="0.2362204724409449" header="0.2362204724409449" footer="0.1968503937007874"/>
  <pageSetup horizontalDpi="600" verticalDpi="600" orientation="landscape" paperSize="9" scale="79" r:id="rId2"/>
</worksheet>
</file>

<file path=xl/worksheets/sheet10.xml><?xml version="1.0" encoding="utf-8"?>
<worksheet xmlns="http://schemas.openxmlformats.org/spreadsheetml/2006/main" xmlns:r="http://schemas.openxmlformats.org/officeDocument/2006/relationships">
  <sheetPr>
    <tabColor indexed="42"/>
    <pageSetUpPr fitToPage="1"/>
  </sheetPr>
  <dimension ref="A1:J33"/>
  <sheetViews>
    <sheetView zoomScale="75" zoomScaleNormal="75" zoomScalePageLayoutView="0" workbookViewId="0" topLeftCell="A1">
      <pane xSplit="2" ySplit="6" topLeftCell="C31" activePane="bottomRight" state="frozen"/>
      <selection pane="topLeft" activeCell="A1" sqref="A1"/>
      <selection pane="topRight" activeCell="A1" sqref="A1"/>
      <selection pane="bottomLeft" activeCell="A1" sqref="A1"/>
      <selection pane="bottomRight" activeCell="B35" sqref="B35"/>
    </sheetView>
  </sheetViews>
  <sheetFormatPr defaultColWidth="9.140625" defaultRowHeight="12.75"/>
  <cols>
    <col min="1" max="1" width="5.57421875" style="24" customWidth="1"/>
    <col min="2" max="2" width="65.421875" style="52" customWidth="1"/>
    <col min="3" max="3" width="14.7109375" style="19" customWidth="1"/>
    <col min="4" max="4" width="14.00390625" style="19" customWidth="1"/>
    <col min="5" max="5" width="15.8515625" style="19" customWidth="1"/>
    <col min="6" max="6" width="15.7109375" style="19" customWidth="1"/>
    <col min="7" max="7" width="19.140625" style="19" customWidth="1"/>
    <col min="8" max="8" width="18.7109375" style="19" customWidth="1"/>
    <col min="9" max="9" width="16.28125" style="19" customWidth="1"/>
    <col min="10" max="10" width="17.7109375" style="19" bestFit="1" customWidth="1"/>
    <col min="11" max="16384" width="9.140625" style="19" customWidth="1"/>
  </cols>
  <sheetData>
    <row r="1" spans="1:10" ht="34.5" customHeight="1">
      <c r="A1" s="631" t="s">
        <v>1237</v>
      </c>
      <c r="B1" s="632"/>
      <c r="C1" s="632"/>
      <c r="D1" s="632"/>
      <c r="E1" s="632"/>
      <c r="F1" s="632"/>
      <c r="G1" s="632"/>
      <c r="H1" s="632"/>
      <c r="I1" s="632"/>
      <c r="J1" s="633"/>
    </row>
    <row r="2" spans="1:10" ht="35.25" customHeight="1">
      <c r="A2" s="616" t="s">
        <v>324</v>
      </c>
      <c r="B2" s="617"/>
      <c r="C2" s="617"/>
      <c r="D2" s="617"/>
      <c r="E2" s="617"/>
      <c r="F2" s="617"/>
      <c r="G2" s="617"/>
      <c r="H2" s="617"/>
      <c r="I2" s="617"/>
      <c r="J2" s="618"/>
    </row>
    <row r="3" spans="1:10" ht="42.75" customHeight="1">
      <c r="A3" s="636" t="s">
        <v>87</v>
      </c>
      <c r="B3" s="635" t="s">
        <v>124</v>
      </c>
      <c r="C3" s="634" t="s">
        <v>1238</v>
      </c>
      <c r="D3" s="634"/>
      <c r="E3" s="634"/>
      <c r="F3" s="634"/>
      <c r="G3" s="634" t="s">
        <v>123</v>
      </c>
      <c r="H3" s="641" t="s">
        <v>216</v>
      </c>
      <c r="I3" s="634" t="s">
        <v>96</v>
      </c>
      <c r="J3" s="637" t="s">
        <v>97</v>
      </c>
    </row>
    <row r="4" spans="1:10" ht="34.5" customHeight="1">
      <c r="A4" s="636"/>
      <c r="B4" s="635"/>
      <c r="C4" s="634" t="s">
        <v>119</v>
      </c>
      <c r="D4" s="14" t="s">
        <v>216</v>
      </c>
      <c r="E4" s="634" t="s">
        <v>120</v>
      </c>
      <c r="F4" s="634" t="s">
        <v>57</v>
      </c>
      <c r="G4" s="634"/>
      <c r="H4" s="641"/>
      <c r="I4" s="634"/>
      <c r="J4" s="637"/>
    </row>
    <row r="5" spans="1:10" s="89" customFormat="1" ht="63">
      <c r="A5" s="636"/>
      <c r="B5" s="635"/>
      <c r="C5" s="634"/>
      <c r="D5" s="14" t="s">
        <v>1303</v>
      </c>
      <c r="E5" s="634"/>
      <c r="F5" s="634"/>
      <c r="G5" s="634"/>
      <c r="H5" s="14" t="s">
        <v>1304</v>
      </c>
      <c r="I5" s="634"/>
      <c r="J5" s="637"/>
    </row>
    <row r="6" spans="1:10" s="90" customFormat="1" ht="18" customHeight="1">
      <c r="A6" s="194"/>
      <c r="B6" s="70"/>
      <c r="C6" s="16" t="s">
        <v>197</v>
      </c>
      <c r="D6" s="16" t="s">
        <v>198</v>
      </c>
      <c r="E6" s="16" t="s">
        <v>199</v>
      </c>
      <c r="F6" s="16" t="s">
        <v>58</v>
      </c>
      <c r="G6" s="16" t="s">
        <v>200</v>
      </c>
      <c r="H6" s="16" t="s">
        <v>201</v>
      </c>
      <c r="I6" s="16" t="s">
        <v>203</v>
      </c>
      <c r="J6" s="15" t="s">
        <v>59</v>
      </c>
    </row>
    <row r="7" spans="1:10" s="22" customFormat="1" ht="15.75">
      <c r="A7" s="31">
        <v>1</v>
      </c>
      <c r="B7" s="48" t="s">
        <v>192</v>
      </c>
      <c r="C7" s="452">
        <f>SUM(C8:C12)</f>
        <v>308.6</v>
      </c>
      <c r="D7" s="452">
        <f>SUM(D8:D12)</f>
        <v>307.09999999999997</v>
      </c>
      <c r="E7" s="452">
        <f>SUM(E8:E12)</f>
        <v>28.4</v>
      </c>
      <c r="F7" s="452">
        <f aca="true" t="shared" si="0" ref="F7:F13">C7+E7</f>
        <v>337</v>
      </c>
      <c r="G7" s="67">
        <f>SUM(G8:G12)</f>
        <v>3843050</v>
      </c>
      <c r="H7" s="67">
        <f>SUM(H8:H12)</f>
        <v>3821987</v>
      </c>
      <c r="I7" s="67">
        <f>SUM(I8:I12)</f>
        <v>485898</v>
      </c>
      <c r="J7" s="202">
        <f aca="true" t="shared" si="1" ref="J7:J13">G7+I7</f>
        <v>4328948</v>
      </c>
    </row>
    <row r="8" spans="1:10" ht="15.75">
      <c r="A8" s="31">
        <v>2</v>
      </c>
      <c r="B8" s="27" t="s">
        <v>125</v>
      </c>
      <c r="C8" s="453">
        <v>47</v>
      </c>
      <c r="D8" s="453">
        <v>47</v>
      </c>
      <c r="E8" s="453">
        <v>4.3</v>
      </c>
      <c r="F8" s="452">
        <f t="shared" si="0"/>
        <v>51.3</v>
      </c>
      <c r="G8" s="457">
        <v>815567</v>
      </c>
      <c r="H8" s="462">
        <v>809566</v>
      </c>
      <c r="I8" s="457">
        <v>107415</v>
      </c>
      <c r="J8" s="202">
        <f t="shared" si="1"/>
        <v>922982</v>
      </c>
    </row>
    <row r="9" spans="1:10" ht="15.75">
      <c r="A9" s="31">
        <v>3</v>
      </c>
      <c r="B9" s="27" t="s">
        <v>126</v>
      </c>
      <c r="C9" s="453">
        <v>56.2</v>
      </c>
      <c r="D9" s="453">
        <v>56.2</v>
      </c>
      <c r="E9" s="453">
        <v>3.2</v>
      </c>
      <c r="F9" s="452">
        <f t="shared" si="0"/>
        <v>59.400000000000006</v>
      </c>
      <c r="G9" s="457">
        <v>804372</v>
      </c>
      <c r="H9" s="462">
        <v>803886</v>
      </c>
      <c r="I9" s="457">
        <v>64217</v>
      </c>
      <c r="J9" s="202">
        <f t="shared" si="1"/>
        <v>868589</v>
      </c>
    </row>
    <row r="10" spans="1:10" ht="15.75">
      <c r="A10" s="31">
        <v>4</v>
      </c>
      <c r="B10" s="27" t="s">
        <v>127</v>
      </c>
      <c r="C10" s="453">
        <v>200.1</v>
      </c>
      <c r="D10" s="453">
        <v>198.7</v>
      </c>
      <c r="E10" s="453">
        <v>20.2</v>
      </c>
      <c r="F10" s="452">
        <f t="shared" si="0"/>
        <v>220.29999999999998</v>
      </c>
      <c r="G10" s="457">
        <v>2180313</v>
      </c>
      <c r="H10" s="462">
        <v>2167151</v>
      </c>
      <c r="I10" s="457">
        <v>306892</v>
      </c>
      <c r="J10" s="202">
        <f t="shared" si="1"/>
        <v>2487205</v>
      </c>
    </row>
    <row r="11" spans="1:10" ht="15.75">
      <c r="A11" s="31">
        <v>5</v>
      </c>
      <c r="B11" s="27" t="s">
        <v>128</v>
      </c>
      <c r="C11" s="453">
        <v>5.3</v>
      </c>
      <c r="D11" s="453">
        <v>5.2</v>
      </c>
      <c r="E11" s="453">
        <v>0.7</v>
      </c>
      <c r="F11" s="452">
        <f t="shared" si="0"/>
        <v>6</v>
      </c>
      <c r="G11" s="457">
        <v>42798</v>
      </c>
      <c r="H11" s="462">
        <v>41384</v>
      </c>
      <c r="I11" s="457">
        <v>7374</v>
      </c>
      <c r="J11" s="202">
        <f t="shared" si="1"/>
        <v>50172</v>
      </c>
    </row>
    <row r="12" spans="1:10" ht="15.75">
      <c r="A12" s="31">
        <v>6</v>
      </c>
      <c r="B12" s="27" t="s">
        <v>129</v>
      </c>
      <c r="C12" s="453">
        <v>0</v>
      </c>
      <c r="D12" s="453">
        <v>0</v>
      </c>
      <c r="E12" s="453">
        <v>0</v>
      </c>
      <c r="F12" s="452">
        <f t="shared" si="0"/>
        <v>0</v>
      </c>
      <c r="G12" s="457">
        <v>0</v>
      </c>
      <c r="H12" s="457">
        <v>0</v>
      </c>
      <c r="I12" s="457">
        <v>0</v>
      </c>
      <c r="J12" s="202">
        <f t="shared" si="1"/>
        <v>0</v>
      </c>
    </row>
    <row r="13" spans="1:10" ht="15.75">
      <c r="A13" s="31">
        <v>7</v>
      </c>
      <c r="B13" s="48" t="s">
        <v>465</v>
      </c>
      <c r="C13" s="453">
        <v>36.5</v>
      </c>
      <c r="D13" s="453">
        <v>36.5</v>
      </c>
      <c r="E13" s="453">
        <v>1.3</v>
      </c>
      <c r="F13" s="452">
        <f t="shared" si="0"/>
        <v>37.8</v>
      </c>
      <c r="G13" s="457">
        <v>301702</v>
      </c>
      <c r="H13" s="462">
        <v>301702</v>
      </c>
      <c r="I13" s="457">
        <v>26128</v>
      </c>
      <c r="J13" s="202">
        <f t="shared" si="1"/>
        <v>327830</v>
      </c>
    </row>
    <row r="14" spans="1:10" ht="15.75">
      <c r="A14" s="31"/>
      <c r="B14" s="27" t="s">
        <v>216</v>
      </c>
      <c r="C14" s="454"/>
      <c r="D14" s="454"/>
      <c r="E14" s="454"/>
      <c r="F14" s="455"/>
      <c r="G14" s="458"/>
      <c r="H14" s="461"/>
      <c r="I14" s="458"/>
      <c r="J14" s="459"/>
    </row>
    <row r="15" spans="1:10" ht="15.75">
      <c r="A15" s="31">
        <v>8</v>
      </c>
      <c r="B15" s="27" t="s">
        <v>469</v>
      </c>
      <c r="C15" s="453">
        <v>11.72</v>
      </c>
      <c r="D15" s="453">
        <v>11.72</v>
      </c>
      <c r="E15" s="453">
        <v>0.337</v>
      </c>
      <c r="F15" s="452">
        <f aca="true" t="shared" si="2" ref="F15:F21">C15+E15</f>
        <v>12.057</v>
      </c>
      <c r="G15" s="457">
        <v>114340</v>
      </c>
      <c r="H15" s="462">
        <v>114340</v>
      </c>
      <c r="I15" s="457">
        <v>16352</v>
      </c>
      <c r="J15" s="202">
        <f aca="true" t="shared" si="3" ref="J15:J21">G15+I15</f>
        <v>130692</v>
      </c>
    </row>
    <row r="16" spans="1:10" ht="15.75">
      <c r="A16" s="31">
        <v>9</v>
      </c>
      <c r="B16" s="48" t="s">
        <v>193</v>
      </c>
      <c r="C16" s="452">
        <f>SUM(C17:C19)</f>
        <v>107.3</v>
      </c>
      <c r="D16" s="452">
        <f>SUM(D17:D19)</f>
        <v>107.3</v>
      </c>
      <c r="E16" s="452">
        <f>SUM(E17:E19)</f>
        <v>7.4</v>
      </c>
      <c r="F16" s="452">
        <f t="shared" si="2"/>
        <v>114.7</v>
      </c>
      <c r="G16" s="67">
        <f>SUM(G17:G19)</f>
        <v>989881</v>
      </c>
      <c r="H16" s="67">
        <f>SUM(H17:H19)</f>
        <v>989881</v>
      </c>
      <c r="I16" s="67">
        <f>SUM(I17:I19)</f>
        <v>127382</v>
      </c>
      <c r="J16" s="202">
        <f t="shared" si="3"/>
        <v>1117263</v>
      </c>
    </row>
    <row r="17" spans="1:10" ht="15.75">
      <c r="A17" s="31">
        <v>10</v>
      </c>
      <c r="B17" s="27" t="s">
        <v>130</v>
      </c>
      <c r="C17" s="453">
        <v>41.5</v>
      </c>
      <c r="D17" s="453">
        <v>41.5</v>
      </c>
      <c r="E17" s="453">
        <v>1.5</v>
      </c>
      <c r="F17" s="452">
        <f t="shared" si="2"/>
        <v>43</v>
      </c>
      <c r="G17" s="457">
        <v>456514</v>
      </c>
      <c r="H17" s="462">
        <v>456514</v>
      </c>
      <c r="I17" s="457">
        <v>51122</v>
      </c>
      <c r="J17" s="202">
        <f t="shared" si="3"/>
        <v>507636</v>
      </c>
    </row>
    <row r="18" spans="1:10" ht="15.75">
      <c r="A18" s="31">
        <v>11</v>
      </c>
      <c r="B18" s="27" t="s">
        <v>60</v>
      </c>
      <c r="C18" s="453">
        <v>65.8</v>
      </c>
      <c r="D18" s="453">
        <v>65.8</v>
      </c>
      <c r="E18" s="453">
        <v>5.9</v>
      </c>
      <c r="F18" s="452">
        <f t="shared" si="2"/>
        <v>71.7</v>
      </c>
      <c r="G18" s="457">
        <v>533367</v>
      </c>
      <c r="H18" s="462">
        <v>533367</v>
      </c>
      <c r="I18" s="457">
        <v>76260</v>
      </c>
      <c r="J18" s="202">
        <f t="shared" si="3"/>
        <v>609627</v>
      </c>
    </row>
    <row r="19" spans="1:10" ht="15.75">
      <c r="A19" s="31">
        <v>12</v>
      </c>
      <c r="B19" s="27" t="s">
        <v>32</v>
      </c>
      <c r="C19" s="453">
        <v>0</v>
      </c>
      <c r="D19" s="453">
        <v>0</v>
      </c>
      <c r="E19" s="453">
        <v>0</v>
      </c>
      <c r="F19" s="452">
        <f t="shared" si="2"/>
        <v>0</v>
      </c>
      <c r="G19" s="457">
        <v>0</v>
      </c>
      <c r="H19" s="457">
        <v>0</v>
      </c>
      <c r="I19" s="457">
        <v>0</v>
      </c>
      <c r="J19" s="202">
        <f t="shared" si="3"/>
        <v>0</v>
      </c>
    </row>
    <row r="20" spans="1:10" ht="15.75">
      <c r="A20" s="31">
        <v>13</v>
      </c>
      <c r="B20" s="48" t="s">
        <v>190</v>
      </c>
      <c r="C20" s="453">
        <v>9.7</v>
      </c>
      <c r="D20" s="453">
        <v>9.7</v>
      </c>
      <c r="E20" s="453">
        <v>0</v>
      </c>
      <c r="F20" s="452">
        <f t="shared" si="2"/>
        <v>9.7</v>
      </c>
      <c r="G20" s="457">
        <v>94007</v>
      </c>
      <c r="H20" s="462">
        <v>94007</v>
      </c>
      <c r="I20" s="457">
        <v>2740</v>
      </c>
      <c r="J20" s="202">
        <f t="shared" si="3"/>
        <v>96747</v>
      </c>
    </row>
    <row r="21" spans="1:10" ht="31.5">
      <c r="A21" s="31">
        <v>14</v>
      </c>
      <c r="B21" s="48" t="s">
        <v>466</v>
      </c>
      <c r="C21" s="453">
        <v>46.2</v>
      </c>
      <c r="D21" s="453">
        <v>46.2</v>
      </c>
      <c r="E21" s="453">
        <v>0</v>
      </c>
      <c r="F21" s="452">
        <f t="shared" si="2"/>
        <v>46.2</v>
      </c>
      <c r="G21" s="457">
        <v>261418</v>
      </c>
      <c r="H21" s="462">
        <v>261418</v>
      </c>
      <c r="I21" s="457">
        <v>350</v>
      </c>
      <c r="J21" s="202">
        <f t="shared" si="3"/>
        <v>261768</v>
      </c>
    </row>
    <row r="22" spans="1:10" ht="47.25">
      <c r="A22" s="31">
        <v>15</v>
      </c>
      <c r="B22" s="48" t="s">
        <v>244</v>
      </c>
      <c r="C22" s="452">
        <f>SUM(C23:C26)</f>
        <v>9.923</v>
      </c>
      <c r="D22" s="452">
        <f>SUM(D23:D26)</f>
        <v>9.921</v>
      </c>
      <c r="E22" s="452">
        <f>SUM(E23:E26)</f>
        <v>0</v>
      </c>
      <c r="F22" s="452">
        <f>SUM(F27:F27)</f>
        <v>0</v>
      </c>
      <c r="G22" s="67">
        <f>SUM(G23:G26)</f>
        <v>111189.45999999999</v>
      </c>
      <c r="H22" s="67">
        <f>SUM(H23:H26)</f>
        <v>111189.45999999999</v>
      </c>
      <c r="I22" s="67">
        <f>SUM(I23:I26)</f>
        <v>0</v>
      </c>
      <c r="J22" s="202">
        <f>SUM(J23:J26)</f>
        <v>111189.45999999999</v>
      </c>
    </row>
    <row r="23" spans="1:10" ht="15.75">
      <c r="A23" s="31" t="s">
        <v>191</v>
      </c>
      <c r="B23" s="49" t="s">
        <v>679</v>
      </c>
      <c r="C23" s="453">
        <v>1.332</v>
      </c>
      <c r="D23" s="453">
        <v>1.33</v>
      </c>
      <c r="E23" s="453">
        <v>0</v>
      </c>
      <c r="F23" s="452">
        <f>C23+E23</f>
        <v>1.332</v>
      </c>
      <c r="G23" s="457">
        <v>17902.64</v>
      </c>
      <c r="H23" s="457">
        <v>17902.64</v>
      </c>
      <c r="I23" s="457">
        <v>0</v>
      </c>
      <c r="J23" s="202">
        <f>G23+I23</f>
        <v>17902.64</v>
      </c>
    </row>
    <row r="24" spans="1:10" ht="15.75">
      <c r="A24" s="31" t="s">
        <v>710</v>
      </c>
      <c r="B24" s="49" t="s">
        <v>680</v>
      </c>
      <c r="C24" s="453">
        <v>0.719</v>
      </c>
      <c r="D24" s="453">
        <v>0.719</v>
      </c>
      <c r="E24" s="453">
        <v>0</v>
      </c>
      <c r="F24" s="452">
        <f>C24+E24</f>
        <v>0.719</v>
      </c>
      <c r="G24" s="457">
        <v>6406.98</v>
      </c>
      <c r="H24" s="457">
        <v>6406.98</v>
      </c>
      <c r="I24" s="457">
        <v>0</v>
      </c>
      <c r="J24" s="202">
        <f>G24+I24</f>
        <v>6406.98</v>
      </c>
    </row>
    <row r="25" spans="1:10" ht="15.75">
      <c r="A25" s="31" t="s">
        <v>677</v>
      </c>
      <c r="B25" s="27" t="s">
        <v>681</v>
      </c>
      <c r="C25" s="453">
        <v>0.617</v>
      </c>
      <c r="D25" s="453">
        <v>0.617</v>
      </c>
      <c r="E25" s="453">
        <v>0</v>
      </c>
      <c r="F25" s="452">
        <f>C25+E25</f>
        <v>0.617</v>
      </c>
      <c r="G25" s="457">
        <v>11359.15</v>
      </c>
      <c r="H25" s="457">
        <v>11359.15</v>
      </c>
      <c r="I25" s="457">
        <v>0</v>
      </c>
      <c r="J25" s="202">
        <f>G25+I25</f>
        <v>11359.15</v>
      </c>
    </row>
    <row r="26" spans="1:10" ht="15.75">
      <c r="A26" s="31" t="s">
        <v>678</v>
      </c>
      <c r="B26" s="27" t="s">
        <v>682</v>
      </c>
      <c r="C26" s="453">
        <v>7.255</v>
      </c>
      <c r="D26" s="453">
        <v>7.255</v>
      </c>
      <c r="E26" s="453">
        <v>0</v>
      </c>
      <c r="F26" s="452">
        <f>C26+E26</f>
        <v>7.255</v>
      </c>
      <c r="G26" s="457">
        <v>75520.69</v>
      </c>
      <c r="H26" s="457">
        <v>75520.69</v>
      </c>
      <c r="I26" s="457">
        <v>0</v>
      </c>
      <c r="J26" s="202">
        <f>G26+I26</f>
        <v>75520.69</v>
      </c>
    </row>
    <row r="27" spans="1:10" ht="15.75">
      <c r="A27" s="31"/>
      <c r="B27" s="27"/>
      <c r="C27" s="454"/>
      <c r="D27" s="454"/>
      <c r="E27" s="454"/>
      <c r="F27" s="455"/>
      <c r="G27" s="458"/>
      <c r="H27" s="458"/>
      <c r="I27" s="458"/>
      <c r="J27" s="459"/>
    </row>
    <row r="28" spans="1:10" ht="15.75">
      <c r="A28" s="31">
        <v>16</v>
      </c>
      <c r="B28" s="48" t="s">
        <v>467</v>
      </c>
      <c r="C28" s="453">
        <v>0</v>
      </c>
      <c r="D28" s="453">
        <v>0</v>
      </c>
      <c r="E28" s="453">
        <v>0</v>
      </c>
      <c r="F28" s="452">
        <f>C28+E28</f>
        <v>0</v>
      </c>
      <c r="G28" s="457">
        <v>0</v>
      </c>
      <c r="H28" s="457">
        <v>0</v>
      </c>
      <c r="I28" s="457">
        <v>0</v>
      </c>
      <c r="J28" s="202">
        <f>G28+I28</f>
        <v>0</v>
      </c>
    </row>
    <row r="29" spans="1:10" ht="15.75">
      <c r="A29" s="31">
        <v>17</v>
      </c>
      <c r="B29" s="48" t="s">
        <v>468</v>
      </c>
      <c r="C29" s="453">
        <v>0</v>
      </c>
      <c r="D29" s="453">
        <v>0</v>
      </c>
      <c r="E29" s="453">
        <v>13.9</v>
      </c>
      <c r="F29" s="452">
        <f>C29+E29</f>
        <v>13.9</v>
      </c>
      <c r="G29" s="457">
        <v>0</v>
      </c>
      <c r="H29" s="457">
        <v>0</v>
      </c>
      <c r="I29" s="457">
        <v>100674</v>
      </c>
      <c r="J29" s="202">
        <f>G29+I29</f>
        <v>100674</v>
      </c>
    </row>
    <row r="30" spans="1:10" ht="16.5" thickBot="1">
      <c r="A30" s="32">
        <v>18</v>
      </c>
      <c r="B30" s="50" t="s">
        <v>245</v>
      </c>
      <c r="C30" s="456">
        <f>C7+C13+C16+C20+C21+C28+C29</f>
        <v>508.3</v>
      </c>
      <c r="D30" s="456">
        <f aca="true" t="shared" si="4" ref="D30:J30">D7+D13+D16+D20+D21+D28+D29</f>
        <v>506.79999999999995</v>
      </c>
      <c r="E30" s="456">
        <f t="shared" si="4"/>
        <v>51</v>
      </c>
      <c r="F30" s="456">
        <f t="shared" si="4"/>
        <v>559.3</v>
      </c>
      <c r="G30" s="68">
        <f t="shared" si="4"/>
        <v>5490058</v>
      </c>
      <c r="H30" s="68">
        <f t="shared" si="4"/>
        <v>5468995</v>
      </c>
      <c r="I30" s="68">
        <f t="shared" si="4"/>
        <v>743172</v>
      </c>
      <c r="J30" s="460">
        <f t="shared" si="4"/>
        <v>6233230</v>
      </c>
    </row>
    <row r="31" spans="1:10" ht="15.75">
      <c r="A31" s="18"/>
      <c r="B31" s="18"/>
      <c r="C31" s="21"/>
      <c r="D31" s="18"/>
      <c r="E31" s="18"/>
      <c r="F31" s="21"/>
      <c r="G31" s="21"/>
      <c r="H31" s="21"/>
      <c r="I31" s="21"/>
      <c r="J31" s="21"/>
    </row>
    <row r="32" spans="1:10" ht="15.75">
      <c r="A32" s="638" t="s">
        <v>380</v>
      </c>
      <c r="B32" s="639"/>
      <c r="C32" s="639"/>
      <c r="D32" s="639"/>
      <c r="E32" s="639"/>
      <c r="F32" s="639"/>
      <c r="G32" s="639"/>
      <c r="H32" s="639"/>
      <c r="I32" s="639"/>
      <c r="J32" s="640"/>
    </row>
    <row r="33" spans="1:10" ht="55.5" customHeight="1">
      <c r="A33" s="625" t="s">
        <v>7</v>
      </c>
      <c r="B33" s="625"/>
      <c r="C33" s="625"/>
      <c r="D33" s="625"/>
      <c r="E33" s="625"/>
      <c r="F33" s="625"/>
      <c r="G33" s="625"/>
      <c r="H33" s="625"/>
      <c r="I33" s="625"/>
      <c r="J33" s="625"/>
    </row>
  </sheetData>
  <sheetProtection/>
  <mergeCells count="14">
    <mergeCell ref="A33:J33"/>
    <mergeCell ref="A32:J32"/>
    <mergeCell ref="C3:F3"/>
    <mergeCell ref="H3:H4"/>
    <mergeCell ref="A1:J1"/>
    <mergeCell ref="A2:J2"/>
    <mergeCell ref="G3:G5"/>
    <mergeCell ref="I3:I5"/>
    <mergeCell ref="C4:C5"/>
    <mergeCell ref="E4:E5"/>
    <mergeCell ref="F4:F5"/>
    <mergeCell ref="B3:B5"/>
    <mergeCell ref="A3:A5"/>
    <mergeCell ref="J3:J5"/>
  </mergeCells>
  <printOptions gridLines="1"/>
  <pageMargins left="0.47" right="0.31" top="0.75" bottom="0.41" header="0.5118110236220472" footer="0.28"/>
  <pageSetup fitToHeight="1" fitToWidth="1"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sheetPr>
    <tabColor theme="9" tint="0.39998000860214233"/>
    <pageSetUpPr fitToPage="1"/>
  </sheetPr>
  <dimension ref="A1:H24"/>
  <sheetViews>
    <sheetView zoomScale="75" zoomScaleNormal="75" zoomScalePageLayoutView="0" workbookViewId="0" topLeftCell="A1">
      <pane xSplit="2" ySplit="6" topLeftCell="C13" activePane="bottomRight" state="frozen"/>
      <selection pane="topLeft" activeCell="A1" sqref="A1"/>
      <selection pane="topRight" activeCell="C1" sqref="C1"/>
      <selection pane="bottomLeft" activeCell="A7" sqref="A7"/>
      <selection pane="bottomRight" activeCell="D27" sqref="D27"/>
    </sheetView>
  </sheetViews>
  <sheetFormatPr defaultColWidth="9.140625" defaultRowHeight="12.75"/>
  <cols>
    <col min="1" max="1" width="9.140625" style="206" customWidth="1"/>
    <col min="2" max="2" width="89.421875" style="206" customWidth="1"/>
    <col min="3" max="3" width="15.7109375" style="206" customWidth="1"/>
    <col min="4" max="4" width="22.57421875" style="206" customWidth="1"/>
    <col min="5" max="5" width="22.28125" style="206" customWidth="1"/>
    <col min="6" max="6" width="14.00390625" style="206" customWidth="1"/>
    <col min="7" max="7" width="16.421875" style="206" customWidth="1"/>
    <col min="8" max="16384" width="9.140625" style="206" customWidth="1"/>
  </cols>
  <sheetData>
    <row r="1" spans="1:7" ht="28.5" customHeight="1">
      <c r="A1" s="642" t="s">
        <v>1239</v>
      </c>
      <c r="B1" s="642"/>
      <c r="C1" s="642"/>
      <c r="D1" s="642"/>
      <c r="E1" s="642"/>
      <c r="F1" s="642"/>
      <c r="G1" s="642"/>
    </row>
    <row r="2" spans="1:8" ht="44.25" customHeight="1" thickBot="1">
      <c r="A2" s="643" t="s">
        <v>324</v>
      </c>
      <c r="B2" s="643"/>
      <c r="C2" s="643"/>
      <c r="D2" s="643"/>
      <c r="E2" s="643"/>
      <c r="F2" s="643"/>
      <c r="G2" s="643"/>
      <c r="H2" s="374"/>
    </row>
    <row r="3" spans="1:7" ht="15.75">
      <c r="A3" s="644" t="s">
        <v>87</v>
      </c>
      <c r="B3" s="646" t="s">
        <v>252</v>
      </c>
      <c r="C3" s="649" t="s">
        <v>1240</v>
      </c>
      <c r="D3" s="649"/>
      <c r="E3" s="649"/>
      <c r="F3" s="650" t="s">
        <v>717</v>
      </c>
      <c r="G3" s="652" t="s">
        <v>85</v>
      </c>
    </row>
    <row r="4" spans="1:7" ht="15.75">
      <c r="A4" s="645"/>
      <c r="B4" s="647"/>
      <c r="C4" s="654" t="s">
        <v>85</v>
      </c>
      <c r="D4" s="654" t="s">
        <v>264</v>
      </c>
      <c r="E4" s="654"/>
      <c r="F4" s="651"/>
      <c r="G4" s="653"/>
    </row>
    <row r="5" spans="1:7" ht="61.5" customHeight="1">
      <c r="A5" s="645"/>
      <c r="B5" s="648"/>
      <c r="C5" s="654"/>
      <c r="D5" s="421" t="s">
        <v>1455</v>
      </c>
      <c r="E5" s="421" t="s">
        <v>1456</v>
      </c>
      <c r="F5" s="651"/>
      <c r="G5" s="653"/>
    </row>
    <row r="6" spans="1:7" ht="16.5" thickBot="1">
      <c r="A6" s="429"/>
      <c r="B6" s="207"/>
      <c r="C6" s="208" t="s">
        <v>718</v>
      </c>
      <c r="D6" s="208" t="s">
        <v>198</v>
      </c>
      <c r="E6" s="208" t="s">
        <v>199</v>
      </c>
      <c r="F6" s="208" t="s">
        <v>207</v>
      </c>
      <c r="G6" s="214" t="s">
        <v>265</v>
      </c>
    </row>
    <row r="7" spans="1:7" ht="26.25" customHeight="1">
      <c r="A7" s="430">
        <v>1</v>
      </c>
      <c r="B7" s="423" t="s">
        <v>1451</v>
      </c>
      <c r="C7" s="488">
        <f aca="true" t="shared" si="0" ref="C7:C14">D7+E7</f>
        <v>1015432.11</v>
      </c>
      <c r="D7" s="489">
        <f>D8+D11+D14</f>
        <v>1001990.11</v>
      </c>
      <c r="E7" s="489">
        <f>E8+E11+E14</f>
        <v>13442</v>
      </c>
      <c r="F7" s="488">
        <f>F8+F11</f>
        <v>34650.45</v>
      </c>
      <c r="G7" s="490">
        <f>C7+F7</f>
        <v>1050082.56</v>
      </c>
    </row>
    <row r="8" spans="1:7" ht="31.5">
      <c r="A8" s="431">
        <v>2</v>
      </c>
      <c r="B8" s="424" t="s">
        <v>719</v>
      </c>
      <c r="C8" s="488">
        <f t="shared" si="0"/>
        <v>713807.85</v>
      </c>
      <c r="D8" s="488">
        <f>SUM(D9:D10)</f>
        <v>702917.85</v>
      </c>
      <c r="E8" s="488">
        <f>SUM(E9:E10)</f>
        <v>10890</v>
      </c>
      <c r="F8" s="488">
        <f>SUM(F9:F10)</f>
        <v>32925.45</v>
      </c>
      <c r="G8" s="490">
        <f>SUM(G9:G10)</f>
        <v>746733.3</v>
      </c>
    </row>
    <row r="9" spans="1:8" ht="27.75" customHeight="1">
      <c r="A9" s="431">
        <v>3</v>
      </c>
      <c r="B9" s="424" t="s">
        <v>685</v>
      </c>
      <c r="C9" s="491">
        <f t="shared" si="0"/>
        <v>673165</v>
      </c>
      <c r="D9" s="492">
        <v>663265</v>
      </c>
      <c r="E9" s="492">
        <v>9900</v>
      </c>
      <c r="F9" s="492">
        <v>31174.03</v>
      </c>
      <c r="G9" s="490">
        <f>C9+F9</f>
        <v>704339.03</v>
      </c>
      <c r="H9" s="415"/>
    </row>
    <row r="10" spans="1:8" ht="22.5" customHeight="1">
      <c r="A10" s="431">
        <v>4</v>
      </c>
      <c r="B10" s="424" t="s">
        <v>688</v>
      </c>
      <c r="C10" s="491">
        <f t="shared" si="0"/>
        <v>40642.85</v>
      </c>
      <c r="D10" s="492">
        <v>39652.85</v>
      </c>
      <c r="E10" s="492">
        <v>990</v>
      </c>
      <c r="F10" s="492">
        <v>1751.42</v>
      </c>
      <c r="G10" s="490">
        <f>C10+F10</f>
        <v>42394.27</v>
      </c>
      <c r="H10" s="415"/>
    </row>
    <row r="11" spans="1:7" ht="33" customHeight="1">
      <c r="A11" s="431">
        <v>5</v>
      </c>
      <c r="B11" s="424" t="s">
        <v>1221</v>
      </c>
      <c r="C11" s="488">
        <f t="shared" si="0"/>
        <v>300979.26</v>
      </c>
      <c r="D11" s="488">
        <f>SUM(D12:D13)</f>
        <v>298427.26</v>
      </c>
      <c r="E11" s="488">
        <f>SUM(E12:E13)</f>
        <v>2552</v>
      </c>
      <c r="F11" s="488">
        <f>SUM(F12:F13)</f>
        <v>1725</v>
      </c>
      <c r="G11" s="490">
        <f>SUM(G12:G13)</f>
        <v>302704.26</v>
      </c>
    </row>
    <row r="12" spans="1:7" ht="30.75" customHeight="1">
      <c r="A12" s="431">
        <v>6</v>
      </c>
      <c r="B12" s="424" t="s">
        <v>686</v>
      </c>
      <c r="C12" s="493">
        <f t="shared" si="0"/>
        <v>280428.5</v>
      </c>
      <c r="D12" s="492">
        <v>278108.5</v>
      </c>
      <c r="E12" s="492">
        <v>2320</v>
      </c>
      <c r="F12" s="492">
        <v>675</v>
      </c>
      <c r="G12" s="494">
        <f>C12+F12</f>
        <v>281103.5</v>
      </c>
    </row>
    <row r="13" spans="1:7" ht="15.75">
      <c r="A13" s="431">
        <v>7</v>
      </c>
      <c r="B13" s="424" t="s">
        <v>687</v>
      </c>
      <c r="C13" s="493">
        <f t="shared" si="0"/>
        <v>20550.76</v>
      </c>
      <c r="D13" s="492">
        <v>20318.76</v>
      </c>
      <c r="E13" s="492">
        <v>232</v>
      </c>
      <c r="F13" s="492">
        <v>1050</v>
      </c>
      <c r="G13" s="494">
        <f>C13+F13</f>
        <v>21600.76</v>
      </c>
    </row>
    <row r="14" spans="1:7" ht="31.5">
      <c r="A14" s="432">
        <v>8</v>
      </c>
      <c r="B14" s="425" t="s">
        <v>634</v>
      </c>
      <c r="C14" s="493">
        <f t="shared" si="0"/>
        <v>645</v>
      </c>
      <c r="D14" s="492">
        <v>645</v>
      </c>
      <c r="E14" s="492">
        <v>0</v>
      </c>
      <c r="F14" s="492">
        <v>0</v>
      </c>
      <c r="G14" s="494">
        <f>C14+F14</f>
        <v>645</v>
      </c>
    </row>
    <row r="15" spans="1:7" s="19" customFormat="1" ht="24.75" customHeight="1">
      <c r="A15" s="431">
        <v>9</v>
      </c>
      <c r="B15" s="426" t="s">
        <v>1244</v>
      </c>
      <c r="C15" s="495" t="s">
        <v>235</v>
      </c>
      <c r="D15" s="492">
        <v>21506.83</v>
      </c>
      <c r="E15" s="495" t="s">
        <v>235</v>
      </c>
      <c r="F15" s="495" t="s">
        <v>235</v>
      </c>
      <c r="G15" s="496" t="s">
        <v>235</v>
      </c>
    </row>
    <row r="16" spans="1:7" ht="31.5">
      <c r="A16" s="431">
        <v>10</v>
      </c>
      <c r="B16" s="424" t="s">
        <v>1241</v>
      </c>
      <c r="C16" s="495" t="s">
        <v>235</v>
      </c>
      <c r="D16" s="492">
        <v>1020954</v>
      </c>
      <c r="E16" s="495" t="s">
        <v>235</v>
      </c>
      <c r="F16" s="495" t="s">
        <v>235</v>
      </c>
      <c r="G16" s="496" t="s">
        <v>235</v>
      </c>
    </row>
    <row r="17" spans="1:8" ht="20.25" customHeight="1">
      <c r="A17" s="431">
        <v>11</v>
      </c>
      <c r="B17" s="424" t="s">
        <v>1242</v>
      </c>
      <c r="C17" s="495" t="s">
        <v>235</v>
      </c>
      <c r="D17" s="493">
        <f>D15+D16-D7</f>
        <v>40470.71999999997</v>
      </c>
      <c r="E17" s="495" t="s">
        <v>235</v>
      </c>
      <c r="F17" s="495" t="s">
        <v>235</v>
      </c>
      <c r="G17" s="496" t="s">
        <v>235</v>
      </c>
      <c r="H17" s="209"/>
    </row>
    <row r="18" spans="1:7" ht="17.25" customHeight="1">
      <c r="A18" s="431">
        <v>12</v>
      </c>
      <c r="B18" s="427" t="s">
        <v>1243</v>
      </c>
      <c r="C18" s="493">
        <f>D18</f>
        <v>1782</v>
      </c>
      <c r="D18" s="492">
        <v>1782</v>
      </c>
      <c r="E18" s="495" t="s">
        <v>235</v>
      </c>
      <c r="F18" s="492">
        <v>69</v>
      </c>
      <c r="G18" s="494">
        <f>C18+F18</f>
        <v>1851</v>
      </c>
    </row>
    <row r="19" spans="1:7" ht="18.75" customHeight="1" thickBot="1">
      <c r="A19" s="433">
        <v>13</v>
      </c>
      <c r="B19" s="428" t="s">
        <v>720</v>
      </c>
      <c r="C19" s="497">
        <f>IF(C18=0,0,+C7/C18)</f>
        <v>569.8272222222222</v>
      </c>
      <c r="D19" s="497">
        <f>IF(D18=0,0,+D7/D18)</f>
        <v>562.284012345679</v>
      </c>
      <c r="E19" s="498" t="s">
        <v>235</v>
      </c>
      <c r="F19" s="497">
        <f>IF(F18=0,0,+F7/F18)</f>
        <v>502.18043478260864</v>
      </c>
      <c r="G19" s="499">
        <f>IF(G18=0,0,+G7/G18)</f>
        <v>567.305542949757</v>
      </c>
    </row>
    <row r="20" ht="9.75" customHeight="1"/>
    <row r="21" ht="15.75">
      <c r="A21" s="399" t="s">
        <v>635</v>
      </c>
    </row>
    <row r="22" ht="15.75">
      <c r="A22" s="206" t="s">
        <v>657</v>
      </c>
    </row>
    <row r="24" spans="2:4" ht="15.75">
      <c r="B24" s="414" t="s">
        <v>658</v>
      </c>
      <c r="D24" s="500">
        <v>88809.81</v>
      </c>
    </row>
  </sheetData>
  <sheetProtection/>
  <mergeCells count="9">
    <mergeCell ref="A1:G1"/>
    <mergeCell ref="A2:G2"/>
    <mergeCell ref="A3:A5"/>
    <mergeCell ref="B3:B5"/>
    <mergeCell ref="C3:E3"/>
    <mergeCell ref="F3:F5"/>
    <mergeCell ref="G3:G5"/>
    <mergeCell ref="C4:C5"/>
    <mergeCell ref="D4:E4"/>
  </mergeCells>
  <printOptions/>
  <pageMargins left="0.45" right="0.33" top="0.7480314960629921" bottom="0.7480314960629921" header="0.31496062992125984" footer="0.31496062992125984"/>
  <pageSetup fitToHeight="1" fitToWidth="1" horizontalDpi="600" verticalDpi="600" orientation="landscape" paperSize="9" scale="71" r:id="rId1"/>
</worksheet>
</file>

<file path=xl/worksheets/sheet12.xml><?xml version="1.0" encoding="utf-8"?>
<worksheet xmlns="http://schemas.openxmlformats.org/spreadsheetml/2006/main" xmlns:r="http://schemas.openxmlformats.org/officeDocument/2006/relationships">
  <sheetPr>
    <tabColor indexed="42"/>
    <pageSetUpPr fitToPage="1"/>
  </sheetPr>
  <dimension ref="A1:H15"/>
  <sheetViews>
    <sheetView zoomScale="75"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8" sqref="C8"/>
    </sheetView>
  </sheetViews>
  <sheetFormatPr defaultColWidth="9.140625" defaultRowHeight="12.75"/>
  <cols>
    <col min="1" max="1" width="8.140625" style="19" customWidth="1"/>
    <col min="2" max="2" width="91.421875" style="81" bestFit="1" customWidth="1"/>
    <col min="3" max="3" width="17.28125" style="19" customWidth="1"/>
    <col min="4" max="4" width="17.140625" style="19" customWidth="1"/>
    <col min="5" max="5" width="15.7109375" style="19" customWidth="1"/>
    <col min="6" max="6" width="18.00390625" style="19" customWidth="1"/>
    <col min="7" max="7" width="7.57421875" style="19" customWidth="1"/>
    <col min="8" max="16384" width="9.140625" style="19" customWidth="1"/>
  </cols>
  <sheetData>
    <row r="1" spans="1:8" ht="49.5" customHeight="1" thickBot="1">
      <c r="A1" s="661" t="s">
        <v>1245</v>
      </c>
      <c r="B1" s="662"/>
      <c r="C1" s="662"/>
      <c r="D1" s="662"/>
      <c r="E1" s="662"/>
      <c r="F1" s="663"/>
      <c r="G1" s="215"/>
      <c r="H1" s="24"/>
    </row>
    <row r="2" spans="1:7" ht="36.75" customHeight="1">
      <c r="A2" s="628" t="s">
        <v>324</v>
      </c>
      <c r="B2" s="629"/>
      <c r="C2" s="629"/>
      <c r="D2" s="629"/>
      <c r="E2" s="629"/>
      <c r="F2" s="630"/>
      <c r="G2" s="216"/>
    </row>
    <row r="3" spans="1:7" ht="33" customHeight="1">
      <c r="A3" s="670" t="s">
        <v>87</v>
      </c>
      <c r="B3" s="668" t="s">
        <v>252</v>
      </c>
      <c r="C3" s="664">
        <v>2009</v>
      </c>
      <c r="D3" s="665"/>
      <c r="E3" s="666">
        <v>2010</v>
      </c>
      <c r="F3" s="667"/>
      <c r="G3" s="216"/>
    </row>
    <row r="4" spans="1:7" ht="69" customHeight="1">
      <c r="A4" s="671"/>
      <c r="B4" s="669"/>
      <c r="C4" s="136" t="s">
        <v>485</v>
      </c>
      <c r="D4" s="136" t="s">
        <v>62</v>
      </c>
      <c r="E4" s="136" t="s">
        <v>485</v>
      </c>
      <c r="F4" s="29" t="s">
        <v>180</v>
      </c>
      <c r="G4" s="216"/>
    </row>
    <row r="5" spans="1:7" ht="15.75">
      <c r="A5" s="156"/>
      <c r="B5" s="104"/>
      <c r="C5" s="37" t="s">
        <v>197</v>
      </c>
      <c r="D5" s="37" t="s">
        <v>198</v>
      </c>
      <c r="E5" s="101" t="s">
        <v>199</v>
      </c>
      <c r="F5" s="114" t="s">
        <v>207</v>
      </c>
      <c r="G5" s="216"/>
    </row>
    <row r="6" spans="1:7" ht="38.25" customHeight="1">
      <c r="A6" s="31">
        <v>1</v>
      </c>
      <c r="B6" s="105" t="s">
        <v>479</v>
      </c>
      <c r="C6" s="501">
        <v>684368.93</v>
      </c>
      <c r="D6" s="502" t="s">
        <v>235</v>
      </c>
      <c r="E6" s="501">
        <v>700715</v>
      </c>
      <c r="F6" s="503" t="s">
        <v>235</v>
      </c>
      <c r="G6" s="216"/>
    </row>
    <row r="7" spans="1:7" ht="38.25" customHeight="1">
      <c r="A7" s="31">
        <f>A6+1</f>
        <v>2</v>
      </c>
      <c r="B7" s="105" t="s">
        <v>266</v>
      </c>
      <c r="C7" s="502" t="s">
        <v>235</v>
      </c>
      <c r="D7" s="486">
        <v>4573</v>
      </c>
      <c r="E7" s="502" t="s">
        <v>235</v>
      </c>
      <c r="F7" s="504">
        <v>4664</v>
      </c>
      <c r="G7" s="216"/>
    </row>
    <row r="8" spans="1:7" ht="38.25" customHeight="1">
      <c r="A8" s="31">
        <f>A7+1</f>
        <v>3</v>
      </c>
      <c r="B8" s="105" t="s">
        <v>267</v>
      </c>
      <c r="C8" s="502" t="s">
        <v>235</v>
      </c>
      <c r="D8" s="486">
        <v>633</v>
      </c>
      <c r="E8" s="502" t="s">
        <v>235</v>
      </c>
      <c r="F8" s="504">
        <v>582</v>
      </c>
      <c r="G8" s="216"/>
    </row>
    <row r="9" spans="1:7" ht="34.5" customHeight="1">
      <c r="A9" s="31">
        <f>A8+1</f>
        <v>4</v>
      </c>
      <c r="B9" s="75" t="s">
        <v>1467</v>
      </c>
      <c r="C9" s="501">
        <v>97945.3</v>
      </c>
      <c r="D9" s="502" t="s">
        <v>235</v>
      </c>
      <c r="E9" s="505">
        <f>+C11</f>
        <v>98474.37</v>
      </c>
      <c r="F9" s="503" t="s">
        <v>235</v>
      </c>
      <c r="G9" s="216"/>
    </row>
    <row r="10" spans="1:7" ht="31.5">
      <c r="A10" s="31">
        <f>A9+1</f>
        <v>5</v>
      </c>
      <c r="B10" s="75" t="s">
        <v>1466</v>
      </c>
      <c r="C10" s="501">
        <v>684898</v>
      </c>
      <c r="D10" s="502" t="s">
        <v>235</v>
      </c>
      <c r="E10" s="506">
        <v>685895</v>
      </c>
      <c r="F10" s="503" t="s">
        <v>235</v>
      </c>
      <c r="G10" s="216"/>
    </row>
    <row r="11" spans="1:7" ht="33" customHeight="1">
      <c r="A11" s="31">
        <v>6</v>
      </c>
      <c r="B11" s="75" t="s">
        <v>146</v>
      </c>
      <c r="C11" s="507">
        <f>+C9+C10-C6</f>
        <v>98474.37</v>
      </c>
      <c r="D11" s="502" t="s">
        <v>235</v>
      </c>
      <c r="E11" s="505">
        <f>+E9+E10-E6</f>
        <v>83654.37</v>
      </c>
      <c r="F11" s="503" t="s">
        <v>235</v>
      </c>
      <c r="G11" s="216"/>
    </row>
    <row r="12" spans="1:7" ht="36" customHeight="1" thickBot="1">
      <c r="A12" s="32">
        <v>7</v>
      </c>
      <c r="B12" s="94" t="s">
        <v>147</v>
      </c>
      <c r="C12" s="508">
        <f>IF(C6=0,0,C6/D7)</f>
        <v>149.65425978569868</v>
      </c>
      <c r="D12" s="509" t="s">
        <v>235</v>
      </c>
      <c r="E12" s="508">
        <f>IF(E6=0,0,E6/F7)</f>
        <v>150.23906518010293</v>
      </c>
      <c r="F12" s="510" t="s">
        <v>235</v>
      </c>
      <c r="G12" s="216"/>
    </row>
    <row r="13" spans="2:7" ht="15.75">
      <c r="B13" s="21"/>
      <c r="G13" s="216"/>
    </row>
    <row r="14" spans="1:7" ht="15.75">
      <c r="A14" s="655" t="s">
        <v>490</v>
      </c>
      <c r="B14" s="656"/>
      <c r="C14" s="656"/>
      <c r="D14" s="656"/>
      <c r="E14" s="656"/>
      <c r="F14" s="657"/>
      <c r="G14" s="216"/>
    </row>
    <row r="15" spans="1:7" ht="15.75">
      <c r="A15" s="658" t="s">
        <v>317</v>
      </c>
      <c r="B15" s="659"/>
      <c r="C15" s="659"/>
      <c r="D15" s="659"/>
      <c r="E15" s="659"/>
      <c r="F15" s="660"/>
      <c r="G15" s="216"/>
    </row>
  </sheetData>
  <sheetProtection/>
  <mergeCells count="8">
    <mergeCell ref="A14:F14"/>
    <mergeCell ref="A15:F15"/>
    <mergeCell ref="A1:F1"/>
    <mergeCell ref="A2:F2"/>
    <mergeCell ref="C3:D3"/>
    <mergeCell ref="E3:F3"/>
    <mergeCell ref="B3:B4"/>
    <mergeCell ref="A3:A4"/>
  </mergeCells>
  <printOptions/>
  <pageMargins left="0.5" right="0.39" top="0.984251968503937" bottom="0.984251968503937" header="0.5118110236220472" footer="0.5118110236220472"/>
  <pageSetup fitToHeight="1" fitToWidth="1" horizontalDpi="600" verticalDpi="600" orientation="landscape" paperSize="9" scale="83" r:id="rId1"/>
</worksheet>
</file>

<file path=xl/worksheets/sheet13.xml><?xml version="1.0" encoding="utf-8"?>
<worksheet xmlns="http://schemas.openxmlformats.org/spreadsheetml/2006/main" xmlns:r="http://schemas.openxmlformats.org/officeDocument/2006/relationships">
  <sheetPr>
    <tabColor indexed="42"/>
    <pageSetUpPr fitToPage="1"/>
  </sheetPr>
  <dimension ref="A1:H22"/>
  <sheetViews>
    <sheetView zoomScale="75"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E9" sqref="E9"/>
    </sheetView>
  </sheetViews>
  <sheetFormatPr defaultColWidth="9.140625" defaultRowHeight="12.75"/>
  <cols>
    <col min="1" max="1" width="8.28125" style="103" customWidth="1"/>
    <col min="2" max="2" width="77.7109375" style="103" customWidth="1"/>
    <col min="3" max="6" width="14.7109375" style="103" customWidth="1"/>
    <col min="7" max="16384" width="9.140625" style="103" customWidth="1"/>
  </cols>
  <sheetData>
    <row r="1" spans="1:8" ht="49.5" customHeight="1">
      <c r="A1" s="613" t="s">
        <v>1439</v>
      </c>
      <c r="B1" s="620"/>
      <c r="C1" s="620"/>
      <c r="D1" s="620"/>
      <c r="E1" s="620"/>
      <c r="F1" s="621"/>
      <c r="H1" s="145"/>
    </row>
    <row r="2" spans="1:6" ht="33" customHeight="1">
      <c r="A2" s="616" t="s">
        <v>325</v>
      </c>
      <c r="B2" s="617"/>
      <c r="C2" s="617"/>
      <c r="D2" s="617"/>
      <c r="E2" s="617"/>
      <c r="F2" s="618"/>
    </row>
    <row r="3" spans="1:6" ht="18.75" customHeight="1">
      <c r="A3" s="670" t="s">
        <v>87</v>
      </c>
      <c r="B3" s="635" t="s">
        <v>252</v>
      </c>
      <c r="C3" s="634" t="s">
        <v>432</v>
      </c>
      <c r="D3" s="634"/>
      <c r="E3" s="634" t="s">
        <v>284</v>
      </c>
      <c r="F3" s="637"/>
    </row>
    <row r="4" spans="1:6" ht="18.75" customHeight="1">
      <c r="A4" s="675"/>
      <c r="B4" s="635"/>
      <c r="C4" s="113" t="s">
        <v>1305</v>
      </c>
      <c r="D4" s="113" t="s">
        <v>1306</v>
      </c>
      <c r="E4" s="14">
        <v>2009</v>
      </c>
      <c r="F4" s="29">
        <v>2010</v>
      </c>
    </row>
    <row r="5" spans="1:6" ht="15.75">
      <c r="A5" s="31"/>
      <c r="B5" s="100"/>
      <c r="C5" s="25" t="s">
        <v>197</v>
      </c>
      <c r="D5" s="25" t="s">
        <v>198</v>
      </c>
      <c r="E5" s="37" t="s">
        <v>199</v>
      </c>
      <c r="F5" s="102" t="s">
        <v>207</v>
      </c>
    </row>
    <row r="6" spans="1:6" ht="31.5">
      <c r="A6" s="31">
        <v>1</v>
      </c>
      <c r="B6" s="48" t="s">
        <v>288</v>
      </c>
      <c r="C6" s="96" t="s">
        <v>235</v>
      </c>
      <c r="D6" s="96" t="s">
        <v>235</v>
      </c>
      <c r="E6" s="203">
        <v>0</v>
      </c>
      <c r="F6" s="205">
        <v>0</v>
      </c>
    </row>
    <row r="7" spans="1:6" ht="37.5">
      <c r="A7" s="31">
        <f>A6+1</f>
        <v>2</v>
      </c>
      <c r="B7" s="70" t="s">
        <v>268</v>
      </c>
      <c r="C7" s="96" t="s">
        <v>235</v>
      </c>
      <c r="D7" s="96" t="s">
        <v>235</v>
      </c>
      <c r="E7" s="203">
        <v>0</v>
      </c>
      <c r="F7" s="205">
        <v>0</v>
      </c>
    </row>
    <row r="8" spans="1:6" ht="15.75">
      <c r="A8" s="31">
        <v>3</v>
      </c>
      <c r="B8" s="93" t="s">
        <v>177</v>
      </c>
      <c r="C8" s="96" t="s">
        <v>235</v>
      </c>
      <c r="D8" s="96" t="s">
        <v>235</v>
      </c>
      <c r="E8" s="67">
        <f>E7/12</f>
        <v>0</v>
      </c>
      <c r="F8" s="202">
        <f>F7/12</f>
        <v>0</v>
      </c>
    </row>
    <row r="9" spans="1:6" ht="31.5">
      <c r="A9" s="31">
        <f aca="true" t="shared" si="0" ref="A9:A18">A8+1</f>
        <v>4</v>
      </c>
      <c r="B9" s="70" t="s">
        <v>287</v>
      </c>
      <c r="C9" s="55">
        <v>0</v>
      </c>
      <c r="D9" s="55">
        <v>0</v>
      </c>
      <c r="E9" s="96" t="s">
        <v>235</v>
      </c>
      <c r="F9" s="97" t="s">
        <v>235</v>
      </c>
    </row>
    <row r="10" spans="1:6" ht="31.5">
      <c r="A10" s="31">
        <f t="shared" si="0"/>
        <v>5</v>
      </c>
      <c r="B10" s="70" t="s">
        <v>310</v>
      </c>
      <c r="C10" s="55">
        <v>0</v>
      </c>
      <c r="D10" s="55">
        <v>0</v>
      </c>
      <c r="E10" s="55">
        <v>0</v>
      </c>
      <c r="F10" s="62">
        <v>0</v>
      </c>
    </row>
    <row r="11" spans="1:6" ht="31.5">
      <c r="A11" s="31">
        <f t="shared" si="0"/>
        <v>6</v>
      </c>
      <c r="B11" s="70" t="s">
        <v>188</v>
      </c>
      <c r="C11" s="203">
        <v>0</v>
      </c>
      <c r="D11" s="203">
        <v>0</v>
      </c>
      <c r="E11" s="96" t="s">
        <v>235</v>
      </c>
      <c r="F11" s="97" t="s">
        <v>235</v>
      </c>
    </row>
    <row r="12" spans="1:6" ht="15.75">
      <c r="A12" s="31">
        <f t="shared" si="0"/>
        <v>7</v>
      </c>
      <c r="B12" s="70" t="s">
        <v>285</v>
      </c>
      <c r="C12" s="55">
        <v>0</v>
      </c>
      <c r="D12" s="55">
        <v>0</v>
      </c>
      <c r="E12" s="96" t="s">
        <v>235</v>
      </c>
      <c r="F12" s="97" t="s">
        <v>235</v>
      </c>
    </row>
    <row r="13" spans="1:6" ht="15.75">
      <c r="A13" s="31">
        <f t="shared" si="0"/>
        <v>8</v>
      </c>
      <c r="B13" s="70" t="s">
        <v>311</v>
      </c>
      <c r="C13" s="67">
        <f>SUM(C9:C12)</f>
        <v>0</v>
      </c>
      <c r="D13" s="67">
        <f>SUM(D9:D12)</f>
        <v>0</v>
      </c>
      <c r="E13" s="96" t="s">
        <v>235</v>
      </c>
      <c r="F13" s="97" t="s">
        <v>235</v>
      </c>
    </row>
    <row r="14" spans="1:6" ht="15.75">
      <c r="A14" s="31">
        <f t="shared" si="0"/>
        <v>9</v>
      </c>
      <c r="B14" s="70" t="s">
        <v>312</v>
      </c>
      <c r="C14" s="67">
        <f>C15+C16</f>
        <v>0</v>
      </c>
      <c r="D14" s="67">
        <f>D15+D16</f>
        <v>0</v>
      </c>
      <c r="E14" s="96" t="s">
        <v>235</v>
      </c>
      <c r="F14" s="97" t="s">
        <v>235</v>
      </c>
    </row>
    <row r="15" spans="1:6" ht="15.75">
      <c r="A15" s="31">
        <f t="shared" si="0"/>
        <v>10</v>
      </c>
      <c r="B15" s="49" t="s">
        <v>460</v>
      </c>
      <c r="C15" s="55">
        <v>0</v>
      </c>
      <c r="D15" s="55">
        <v>0</v>
      </c>
      <c r="E15" s="96" t="s">
        <v>235</v>
      </c>
      <c r="F15" s="97" t="s">
        <v>235</v>
      </c>
    </row>
    <row r="16" spans="1:6" ht="15.75">
      <c r="A16" s="31">
        <f t="shared" si="0"/>
        <v>11</v>
      </c>
      <c r="B16" s="49" t="s">
        <v>461</v>
      </c>
      <c r="C16" s="55">
        <v>0</v>
      </c>
      <c r="D16" s="55">
        <v>0</v>
      </c>
      <c r="E16" s="96" t="s">
        <v>235</v>
      </c>
      <c r="F16" s="97" t="s">
        <v>235</v>
      </c>
    </row>
    <row r="17" spans="1:6" ht="31.5">
      <c r="A17" s="31">
        <f t="shared" si="0"/>
        <v>12</v>
      </c>
      <c r="B17" s="70" t="s">
        <v>313</v>
      </c>
      <c r="C17" s="67">
        <f>+C13-C14</f>
        <v>0</v>
      </c>
      <c r="D17" s="67">
        <f>+D13-D14</f>
        <v>0</v>
      </c>
      <c r="E17" s="96" t="s">
        <v>235</v>
      </c>
      <c r="F17" s="97" t="s">
        <v>235</v>
      </c>
    </row>
    <row r="18" spans="1:6" ht="16.5" thickBot="1">
      <c r="A18" s="32">
        <f t="shared" si="0"/>
        <v>13</v>
      </c>
      <c r="B18" s="109" t="s">
        <v>314</v>
      </c>
      <c r="C18" s="68">
        <f>IF(E8=0,0,C14/E8)</f>
        <v>0</v>
      </c>
      <c r="D18" s="68">
        <f>IF(F8=0,0,D14/F8)</f>
        <v>0</v>
      </c>
      <c r="E18" s="98" t="s">
        <v>235</v>
      </c>
      <c r="F18" s="99" t="s">
        <v>235</v>
      </c>
    </row>
    <row r="20" spans="1:6" ht="15">
      <c r="A20" s="655" t="s">
        <v>286</v>
      </c>
      <c r="B20" s="656"/>
      <c r="C20" s="656"/>
      <c r="D20" s="656"/>
      <c r="E20" s="656"/>
      <c r="F20" s="657"/>
    </row>
    <row r="21" spans="1:6" ht="35.25" customHeight="1">
      <c r="A21" s="672" t="s">
        <v>498</v>
      </c>
      <c r="B21" s="673"/>
      <c r="C21" s="673"/>
      <c r="D21" s="673"/>
      <c r="E21" s="673"/>
      <c r="F21" s="674"/>
    </row>
    <row r="22" ht="12.75">
      <c r="A22" s="449" t="s">
        <v>328</v>
      </c>
    </row>
  </sheetData>
  <sheetProtection/>
  <mergeCells count="8">
    <mergeCell ref="A21:F21"/>
    <mergeCell ref="A1:F1"/>
    <mergeCell ref="A3:A4"/>
    <mergeCell ref="B3:B4"/>
    <mergeCell ref="C3:D3"/>
    <mergeCell ref="E3:F3"/>
    <mergeCell ref="A2:F2"/>
    <mergeCell ref="A20:F20"/>
  </mergeCells>
  <printOptions/>
  <pageMargins left="0.66" right="0.45" top="0.984251968503937" bottom="0.77" header="0.5118110236220472" footer="0.5118110236220472"/>
  <pageSetup fitToHeight="1" fitToWidth="1" horizontalDpi="600" verticalDpi="600" orientation="landscape" paperSize="9" scale="93" r:id="rId1"/>
</worksheet>
</file>

<file path=xl/worksheets/sheet14.xml><?xml version="1.0" encoding="utf-8"?>
<worksheet xmlns="http://schemas.openxmlformats.org/spreadsheetml/2006/main" xmlns:r="http://schemas.openxmlformats.org/officeDocument/2006/relationships">
  <sheetPr>
    <tabColor indexed="42"/>
  </sheetPr>
  <dimension ref="A1:K29"/>
  <sheetViews>
    <sheetView zoomScale="75" zoomScaleNormal="7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F20" sqref="F20"/>
    </sheetView>
  </sheetViews>
  <sheetFormatPr defaultColWidth="9.140625" defaultRowHeight="12.75"/>
  <cols>
    <col min="1" max="1" width="8.140625" style="1" customWidth="1"/>
    <col min="2" max="2" width="93.28125" style="6" customWidth="1"/>
    <col min="3" max="4" width="17.57421875" style="1" customWidth="1"/>
    <col min="5" max="5" width="11.421875" style="141" customWidth="1"/>
    <col min="6" max="16384" width="9.140625" style="1" customWidth="1"/>
  </cols>
  <sheetData>
    <row r="1" spans="1:5" ht="49.5" customHeight="1" thickBot="1">
      <c r="A1" s="661" t="s">
        <v>1246</v>
      </c>
      <c r="B1" s="584"/>
      <c r="C1" s="584"/>
      <c r="D1" s="577"/>
      <c r="E1" s="144"/>
    </row>
    <row r="2" spans="1:4" ht="29.25" customHeight="1">
      <c r="A2" s="679" t="s">
        <v>326</v>
      </c>
      <c r="B2" s="680"/>
      <c r="C2" s="680"/>
      <c r="D2" s="681"/>
    </row>
    <row r="3" spans="1:4" ht="33" customHeight="1">
      <c r="A3" s="30" t="s">
        <v>87</v>
      </c>
      <c r="B3" s="17" t="s">
        <v>252</v>
      </c>
      <c r="C3" s="14">
        <v>2009</v>
      </c>
      <c r="D3" s="29">
        <v>2010</v>
      </c>
    </row>
    <row r="4" spans="1:4" ht="15.75">
      <c r="A4" s="184"/>
      <c r="B4" s="28"/>
      <c r="C4" s="43" t="s">
        <v>197</v>
      </c>
      <c r="D4" s="185" t="s">
        <v>198</v>
      </c>
    </row>
    <row r="5" spans="1:4" ht="18.75">
      <c r="A5" s="31">
        <v>1</v>
      </c>
      <c r="B5" s="48" t="s">
        <v>189</v>
      </c>
      <c r="C5" s="67">
        <f>+C6+C9</f>
        <v>211713.18</v>
      </c>
      <c r="D5" s="202">
        <f>D6+D9</f>
        <v>157151.81</v>
      </c>
    </row>
    <row r="6" spans="1:4" ht="15.75">
      <c r="A6" s="31">
        <f aca="true" t="shared" si="0" ref="A6:A13">A5+1</f>
        <v>2</v>
      </c>
      <c r="B6" s="48" t="s">
        <v>292</v>
      </c>
      <c r="C6" s="67">
        <f>+C7+C8</f>
        <v>142108.18</v>
      </c>
      <c r="D6" s="202">
        <f>+D7+D8</f>
        <v>80025.81</v>
      </c>
    </row>
    <row r="7" spans="1:4" ht="15.75">
      <c r="A7" s="31">
        <f t="shared" si="0"/>
        <v>3</v>
      </c>
      <c r="B7" s="64" t="s">
        <v>290</v>
      </c>
      <c r="C7" s="55">
        <v>142108.18</v>
      </c>
      <c r="D7" s="62">
        <v>80025.81</v>
      </c>
    </row>
    <row r="8" spans="1:4" ht="15.75">
      <c r="A8" s="31">
        <f t="shared" si="0"/>
        <v>4</v>
      </c>
      <c r="B8" s="64" t="s">
        <v>291</v>
      </c>
      <c r="C8" s="55">
        <v>0</v>
      </c>
      <c r="D8" s="62">
        <v>0</v>
      </c>
    </row>
    <row r="9" spans="1:4" ht="15.75">
      <c r="A9" s="31">
        <f t="shared" si="0"/>
        <v>5</v>
      </c>
      <c r="B9" s="48" t="s">
        <v>148</v>
      </c>
      <c r="C9" s="511">
        <f>+C10+C11-C12</f>
        <v>69605</v>
      </c>
      <c r="D9" s="512">
        <f>+D10+D11-D12</f>
        <v>77126</v>
      </c>
    </row>
    <row r="10" spans="1:4" ht="19.5" customHeight="1">
      <c r="A10" s="31">
        <f t="shared" si="0"/>
        <v>6</v>
      </c>
      <c r="B10" s="64" t="s">
        <v>68</v>
      </c>
      <c r="C10" s="55">
        <v>18570.93</v>
      </c>
      <c r="D10" s="512">
        <f>+C12</f>
        <v>920.929999999993</v>
      </c>
    </row>
    <row r="11" spans="1:4" ht="15.75">
      <c r="A11" s="31">
        <f t="shared" si="0"/>
        <v>7</v>
      </c>
      <c r="B11" s="27" t="s">
        <v>110</v>
      </c>
      <c r="C11" s="55">
        <v>51955</v>
      </c>
      <c r="D11" s="62">
        <v>71238</v>
      </c>
    </row>
    <row r="12" spans="1:4" ht="15.75">
      <c r="A12" s="31">
        <f t="shared" si="0"/>
        <v>8</v>
      </c>
      <c r="B12" s="27" t="s">
        <v>597</v>
      </c>
      <c r="C12" s="511">
        <f>C10+C11-C20</f>
        <v>920.929999999993</v>
      </c>
      <c r="D12" s="512">
        <f>D10+D11-D20</f>
        <v>-4967.070000000007</v>
      </c>
    </row>
    <row r="13" spans="1:4" ht="30" customHeight="1">
      <c r="A13" s="31">
        <f t="shared" si="0"/>
        <v>9</v>
      </c>
      <c r="B13" s="48" t="s">
        <v>293</v>
      </c>
      <c r="C13" s="486">
        <v>211713.18</v>
      </c>
      <c r="D13" s="504">
        <v>157151.81</v>
      </c>
    </row>
    <row r="14" spans="1:11" ht="15.75">
      <c r="A14" s="31"/>
      <c r="B14" s="72" t="s">
        <v>216</v>
      </c>
      <c r="C14" s="73"/>
      <c r="D14" s="485"/>
      <c r="E14" s="142"/>
      <c r="F14" s="47"/>
      <c r="G14" s="47"/>
      <c r="H14" s="47"/>
      <c r="I14" s="47"/>
      <c r="J14" s="47"/>
      <c r="K14" s="47"/>
    </row>
    <row r="15" spans="1:4" ht="18.75">
      <c r="A15" s="31">
        <f>A13+1</f>
        <v>10</v>
      </c>
      <c r="B15" s="65" t="s">
        <v>294</v>
      </c>
      <c r="C15" s="55">
        <v>69605</v>
      </c>
      <c r="D15" s="62">
        <v>151818</v>
      </c>
    </row>
    <row r="16" spans="1:4" ht="30.75" customHeight="1">
      <c r="A16" s="31">
        <f aca="true" t="shared" si="1" ref="A16:A21">+A15+1</f>
        <v>11</v>
      </c>
      <c r="B16" s="48" t="s">
        <v>462</v>
      </c>
      <c r="C16" s="67">
        <f>C5-C13</f>
        <v>0</v>
      </c>
      <c r="D16" s="202">
        <f>D5-D13</f>
        <v>0</v>
      </c>
    </row>
    <row r="17" spans="1:4" ht="18.75">
      <c r="A17" s="31">
        <f t="shared" si="1"/>
        <v>12</v>
      </c>
      <c r="B17" s="48" t="s">
        <v>1426</v>
      </c>
      <c r="C17" s="67">
        <f>C18+C19</f>
        <v>69605</v>
      </c>
      <c r="D17" s="202">
        <f>D18+D19</f>
        <v>77126</v>
      </c>
    </row>
    <row r="18" spans="1:4" ht="15.75">
      <c r="A18" s="390">
        <f t="shared" si="1"/>
        <v>13</v>
      </c>
      <c r="B18" s="385" t="s">
        <v>639</v>
      </c>
      <c r="C18" s="486">
        <v>69605</v>
      </c>
      <c r="D18" s="205">
        <v>77126</v>
      </c>
    </row>
    <row r="19" spans="1:4" ht="18.75">
      <c r="A19" s="390">
        <f>+A18+1</f>
        <v>14</v>
      </c>
      <c r="B19" s="385" t="s">
        <v>1427</v>
      </c>
      <c r="C19" s="486">
        <v>0</v>
      </c>
      <c r="D19" s="205">
        <v>0</v>
      </c>
    </row>
    <row r="20" spans="1:4" ht="15.75">
      <c r="A20" s="390">
        <f>+A19+1</f>
        <v>15</v>
      </c>
      <c r="B20" s="48" t="s">
        <v>1425</v>
      </c>
      <c r="C20" s="67">
        <f>(C18*1+C19*1)</f>
        <v>69605</v>
      </c>
      <c r="D20" s="202">
        <f>(D18*1+D19*1)</f>
        <v>77126</v>
      </c>
    </row>
    <row r="21" spans="1:4" ht="16.5" thickBot="1">
      <c r="A21" s="391">
        <f t="shared" si="1"/>
        <v>16</v>
      </c>
      <c r="B21" s="50" t="s">
        <v>1432</v>
      </c>
      <c r="C21" s="68">
        <f>IF(C18=0,0,C15/C18)</f>
        <v>1</v>
      </c>
      <c r="D21" s="460">
        <f>IF(D18=0,0,D15/D18)</f>
        <v>1.968441251977284</v>
      </c>
    </row>
    <row r="22" spans="1:5" s="47" customFormat="1" ht="15.75">
      <c r="A22" s="138"/>
      <c r="B22" s="137"/>
      <c r="C22" s="139"/>
      <c r="D22" s="139"/>
      <c r="E22" s="142"/>
    </row>
    <row r="23" spans="1:5" s="106" customFormat="1" ht="15.75">
      <c r="A23" s="655" t="s">
        <v>289</v>
      </c>
      <c r="B23" s="656"/>
      <c r="C23" s="656"/>
      <c r="D23" s="657"/>
      <c r="E23" s="143"/>
    </row>
    <row r="24" spans="1:5" s="106" customFormat="1" ht="15.75">
      <c r="A24" s="682" t="s">
        <v>1232</v>
      </c>
      <c r="B24" s="683"/>
      <c r="C24" s="683"/>
      <c r="D24" s="684"/>
      <c r="E24" s="143"/>
    </row>
    <row r="25" spans="1:5" s="106" customFormat="1" ht="15.75">
      <c r="A25" s="676" t="s">
        <v>1428</v>
      </c>
      <c r="B25" s="677"/>
      <c r="C25" s="677"/>
      <c r="D25" s="678"/>
      <c r="E25" s="143"/>
    </row>
    <row r="26" spans="1:5" s="106" customFormat="1" ht="15.75">
      <c r="A26" s="658" t="s">
        <v>1429</v>
      </c>
      <c r="B26" s="659"/>
      <c r="C26" s="659"/>
      <c r="D26" s="660"/>
      <c r="E26" s="143"/>
    </row>
    <row r="27" spans="2:5" s="106" customFormat="1" ht="15.75">
      <c r="B27" s="107"/>
      <c r="E27" s="143"/>
    </row>
    <row r="28" spans="2:5" s="106" customFormat="1" ht="15.75">
      <c r="B28" s="107"/>
      <c r="E28" s="143"/>
    </row>
    <row r="29" spans="2:5" s="106" customFormat="1" ht="15.75">
      <c r="B29" s="107"/>
      <c r="E29" s="143"/>
    </row>
  </sheetData>
  <sheetProtection/>
  <mergeCells count="6">
    <mergeCell ref="A25:D25"/>
    <mergeCell ref="A26:D26"/>
    <mergeCell ref="A1:D1"/>
    <mergeCell ref="A2:D2"/>
    <mergeCell ref="A23:D23"/>
    <mergeCell ref="A24:D24"/>
  </mergeCells>
  <printOptions/>
  <pageMargins left="0.7480314960629921" right="0.7480314960629921" top="0.5905511811023623" bottom="0.5905511811023623" header="0.5118110236220472" footer="0.5118110236220472"/>
  <pageSetup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sheetPr>
    <tabColor indexed="42"/>
    <pageSetUpPr fitToPage="1"/>
  </sheetPr>
  <dimension ref="A1:I23"/>
  <sheetViews>
    <sheetView zoomScale="75" zoomScaleNormal="75" zoomScalePageLayoutView="0" workbookViewId="0" topLeftCell="A1">
      <selection activeCell="D16" sqref="D16"/>
    </sheetView>
  </sheetViews>
  <sheetFormatPr defaultColWidth="9.140625" defaultRowHeight="12.75"/>
  <cols>
    <col min="1" max="1" width="9.140625" style="2" customWidth="1"/>
    <col min="2" max="2" width="80.28125" style="8" customWidth="1"/>
    <col min="3" max="3" width="15.8515625" style="2" customWidth="1"/>
    <col min="4" max="4" width="16.00390625" style="2" customWidth="1"/>
    <col min="5" max="6" width="9.140625" style="379" customWidth="1"/>
    <col min="7" max="16384" width="9.140625" style="2" customWidth="1"/>
  </cols>
  <sheetData>
    <row r="1" spans="1:4" ht="49.5" customHeight="1">
      <c r="A1" s="685" t="s">
        <v>1247</v>
      </c>
      <c r="B1" s="686"/>
      <c r="C1" s="686"/>
      <c r="D1" s="687"/>
    </row>
    <row r="2" spans="1:4" ht="27.75" customHeight="1">
      <c r="A2" s="616" t="s">
        <v>326</v>
      </c>
      <c r="B2" s="617"/>
      <c r="C2" s="617"/>
      <c r="D2" s="618"/>
    </row>
    <row r="3" spans="1:4" ht="25.5" customHeight="1">
      <c r="A3" s="588" t="s">
        <v>87</v>
      </c>
      <c r="B3" s="688" t="s">
        <v>252</v>
      </c>
      <c r="C3" s="689" t="s">
        <v>221</v>
      </c>
      <c r="D3" s="690"/>
    </row>
    <row r="4" spans="1:6" s="5" customFormat="1" ht="24" customHeight="1">
      <c r="A4" s="588"/>
      <c r="B4" s="688"/>
      <c r="C4" s="16" t="s">
        <v>1248</v>
      </c>
      <c r="D4" s="15" t="s">
        <v>1249</v>
      </c>
      <c r="E4" s="380"/>
      <c r="F4" s="380"/>
    </row>
    <row r="5" spans="1:6" s="5" customFormat="1" ht="15.75">
      <c r="A5" s="31"/>
      <c r="B5" s="28"/>
      <c r="C5" s="16" t="s">
        <v>197</v>
      </c>
      <c r="D5" s="15" t="s">
        <v>198</v>
      </c>
      <c r="E5" s="380"/>
      <c r="F5" s="380"/>
    </row>
    <row r="6" spans="1:6" s="5" customFormat="1" ht="15.75">
      <c r="A6" s="121">
        <v>1</v>
      </c>
      <c r="B6" s="63" t="s">
        <v>99</v>
      </c>
      <c r="C6" s="513">
        <v>712948.61</v>
      </c>
      <c r="D6" s="514">
        <v>717942.97</v>
      </c>
      <c r="E6" s="380"/>
      <c r="F6" s="380"/>
    </row>
    <row r="7" spans="1:6" s="5" customFormat="1" ht="15.75">
      <c r="A7" s="121">
        <f aca="true" t="shared" si="0" ref="A7:A20">A6+1</f>
        <v>2</v>
      </c>
      <c r="B7" s="48" t="s">
        <v>31</v>
      </c>
      <c r="C7" s="53">
        <f>SUM(C8:C13)</f>
        <v>235221.59</v>
      </c>
      <c r="D7" s="54">
        <f>SUM(D8:D13)</f>
        <v>243272.49</v>
      </c>
      <c r="E7" s="380"/>
      <c r="F7" s="380"/>
    </row>
    <row r="8" spans="1:6" s="5" customFormat="1" ht="18.75">
      <c r="A8" s="121">
        <f t="shared" si="0"/>
        <v>3</v>
      </c>
      <c r="B8" s="64" t="s">
        <v>699</v>
      </c>
      <c r="C8" s="203">
        <v>0</v>
      </c>
      <c r="D8" s="205">
        <v>0</v>
      </c>
      <c r="E8" s="380"/>
      <c r="F8" s="380"/>
    </row>
    <row r="9" spans="1:6" s="5" customFormat="1" ht="15.75">
      <c r="A9" s="121">
        <f t="shared" si="0"/>
        <v>4</v>
      </c>
      <c r="B9" s="64" t="s">
        <v>702</v>
      </c>
      <c r="C9" s="203">
        <v>229877.37</v>
      </c>
      <c r="D9" s="205">
        <v>243272.49</v>
      </c>
      <c r="E9" s="380"/>
      <c r="F9" s="380"/>
    </row>
    <row r="10" spans="1:6" s="5" customFormat="1" ht="15.75">
      <c r="A10" s="121">
        <f t="shared" si="0"/>
        <v>5</v>
      </c>
      <c r="B10" s="64" t="s">
        <v>703</v>
      </c>
      <c r="C10" s="203">
        <v>5344.22</v>
      </c>
      <c r="D10" s="205">
        <v>0</v>
      </c>
      <c r="E10" s="380"/>
      <c r="F10" s="380"/>
    </row>
    <row r="11" spans="1:6" s="5" customFormat="1" ht="15.75">
      <c r="A11" s="121">
        <f t="shared" si="0"/>
        <v>6</v>
      </c>
      <c r="B11" s="64" t="s">
        <v>700</v>
      </c>
      <c r="C11" s="203">
        <v>0</v>
      </c>
      <c r="D11" s="205">
        <v>0</v>
      </c>
      <c r="E11" s="380"/>
      <c r="F11" s="380"/>
    </row>
    <row r="12" spans="1:6" s="5" customFormat="1" ht="15.75">
      <c r="A12" s="121">
        <f t="shared" si="0"/>
        <v>7</v>
      </c>
      <c r="B12" s="64" t="s">
        <v>701</v>
      </c>
      <c r="C12" s="203">
        <v>0</v>
      </c>
      <c r="D12" s="205">
        <v>0</v>
      </c>
      <c r="E12" s="380"/>
      <c r="F12" s="380"/>
    </row>
    <row r="13" spans="1:6" s="5" customFormat="1" ht="19.5" customHeight="1">
      <c r="A13" s="121">
        <f t="shared" si="0"/>
        <v>8</v>
      </c>
      <c r="B13" s="64" t="s">
        <v>704</v>
      </c>
      <c r="C13" s="203">
        <v>0</v>
      </c>
      <c r="D13" s="205">
        <v>0</v>
      </c>
      <c r="E13" s="380"/>
      <c r="F13" s="380"/>
    </row>
    <row r="14" spans="1:6" s="5" customFormat="1" ht="31.5">
      <c r="A14" s="121">
        <f t="shared" si="0"/>
        <v>9</v>
      </c>
      <c r="B14" s="48" t="s">
        <v>457</v>
      </c>
      <c r="C14" s="53">
        <f>C6+C7</f>
        <v>948170.2</v>
      </c>
      <c r="D14" s="54">
        <f>D6+D7</f>
        <v>961215.46</v>
      </c>
      <c r="E14" s="380"/>
      <c r="F14" s="380"/>
    </row>
    <row r="15" spans="1:6" s="5" customFormat="1" ht="15.75">
      <c r="A15" s="121">
        <f t="shared" si="0"/>
        <v>10</v>
      </c>
      <c r="B15" s="48" t="s">
        <v>165</v>
      </c>
      <c r="C15" s="513">
        <v>840885</v>
      </c>
      <c r="D15" s="514">
        <v>1598213.42</v>
      </c>
      <c r="E15" s="380"/>
      <c r="F15" s="380"/>
    </row>
    <row r="16" spans="1:6" s="5" customFormat="1" ht="15.75">
      <c r="A16" s="403" t="s">
        <v>641</v>
      </c>
      <c r="B16" s="404" t="s">
        <v>640</v>
      </c>
      <c r="C16" s="513">
        <v>0</v>
      </c>
      <c r="D16" s="514">
        <v>4558866.35</v>
      </c>
      <c r="E16" s="405" t="s">
        <v>689</v>
      </c>
      <c r="F16" s="380"/>
    </row>
    <row r="17" spans="1:6" s="5" customFormat="1" ht="15.75">
      <c r="A17" s="121">
        <f>A15+1</f>
        <v>11</v>
      </c>
      <c r="B17" s="48" t="s">
        <v>49</v>
      </c>
      <c r="C17" s="513">
        <v>560739.95</v>
      </c>
      <c r="D17" s="514">
        <v>583519.22</v>
      </c>
      <c r="E17" s="380"/>
      <c r="F17" s="380"/>
    </row>
    <row r="18" spans="1:6" s="5" customFormat="1" ht="15.75">
      <c r="A18" s="121">
        <f t="shared" si="0"/>
        <v>12</v>
      </c>
      <c r="B18" s="48" t="s">
        <v>164</v>
      </c>
      <c r="C18" s="513">
        <v>0</v>
      </c>
      <c r="D18" s="514">
        <v>0</v>
      </c>
      <c r="E18" s="380"/>
      <c r="F18" s="380"/>
    </row>
    <row r="19" spans="1:6" s="5" customFormat="1" ht="15" customHeight="1">
      <c r="A19" s="121">
        <f t="shared" si="0"/>
        <v>13</v>
      </c>
      <c r="B19" s="48" t="s">
        <v>163</v>
      </c>
      <c r="C19" s="513">
        <v>0</v>
      </c>
      <c r="D19" s="514">
        <v>0</v>
      </c>
      <c r="E19" s="380"/>
      <c r="F19" s="380"/>
    </row>
    <row r="20" spans="1:6" s="5" customFormat="1" ht="32.25" thickBot="1">
      <c r="A20" s="122">
        <f t="shared" si="0"/>
        <v>14</v>
      </c>
      <c r="B20" s="50" t="s">
        <v>500</v>
      </c>
      <c r="C20" s="467">
        <f>SUM(C14:C19)</f>
        <v>2349795.15</v>
      </c>
      <c r="D20" s="57">
        <f>SUM(D14:D19)</f>
        <v>7701814.449999999</v>
      </c>
      <c r="E20" s="380"/>
      <c r="F20" s="380"/>
    </row>
    <row r="22" spans="1:4" ht="18" customHeight="1">
      <c r="A22" s="655" t="s">
        <v>506</v>
      </c>
      <c r="B22" s="656"/>
      <c r="C22" s="656"/>
      <c r="D22" s="657"/>
    </row>
    <row r="23" spans="1:9" ht="36" customHeight="1">
      <c r="A23" s="672" t="s">
        <v>403</v>
      </c>
      <c r="B23" s="673"/>
      <c r="C23" s="673"/>
      <c r="D23" s="674"/>
      <c r="E23" s="380"/>
      <c r="F23" s="380"/>
      <c r="G23" s="193"/>
      <c r="H23" s="193"/>
      <c r="I23" s="193"/>
    </row>
  </sheetData>
  <sheetProtection/>
  <mergeCells count="7">
    <mergeCell ref="A23:D23"/>
    <mergeCell ref="A22:D22"/>
    <mergeCell ref="A1:D1"/>
    <mergeCell ref="A3:A4"/>
    <mergeCell ref="B3:B4"/>
    <mergeCell ref="C3:D3"/>
    <mergeCell ref="A2:D2"/>
  </mergeCells>
  <printOptions gridLines="1"/>
  <pageMargins left="0.7480314960629921" right="0.7480314960629921" top="0.984251968503937" bottom="0.984251968503937" header="0.5118110236220472" footer="0.5118110236220472"/>
  <pageSetup fitToHeight="1" fitToWidth="1" horizontalDpi="600" verticalDpi="600" orientation="landscape" paperSize="9" scale="95" r:id="rId1"/>
</worksheet>
</file>

<file path=xl/worksheets/sheet16.xml><?xml version="1.0" encoding="utf-8"?>
<worksheet xmlns="http://schemas.openxmlformats.org/spreadsheetml/2006/main" xmlns:r="http://schemas.openxmlformats.org/officeDocument/2006/relationships">
  <sheetPr>
    <tabColor indexed="42"/>
    <pageSetUpPr fitToPage="1"/>
  </sheetPr>
  <dimension ref="A1:K82"/>
  <sheetViews>
    <sheetView zoomScale="75"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25" sqref="C25"/>
    </sheetView>
  </sheetViews>
  <sheetFormatPr defaultColWidth="9.140625" defaultRowHeight="12.75"/>
  <cols>
    <col min="1" max="1" width="7.421875" style="2" customWidth="1"/>
    <col min="2" max="2" width="51.57421875" style="8" customWidth="1"/>
    <col min="3" max="4" width="15.28125" style="8" customWidth="1"/>
    <col min="5" max="5" width="18.140625" style="2" customWidth="1"/>
    <col min="6" max="6" width="16.7109375" style="2" customWidth="1"/>
    <col min="7" max="7" width="13.57421875" style="2" customWidth="1"/>
    <col min="8" max="8" width="12.8515625" style="2" customWidth="1"/>
    <col min="9" max="9" width="17.00390625" style="2" customWidth="1"/>
    <col min="10" max="10" width="9.140625" style="2" customWidth="1"/>
    <col min="11" max="11" width="25.7109375" style="2" customWidth="1"/>
    <col min="12" max="16384" width="9.140625" style="2" customWidth="1"/>
  </cols>
  <sheetData>
    <row r="1" spans="1:9" ht="34.5" customHeight="1">
      <c r="A1" s="613" t="s">
        <v>1250</v>
      </c>
      <c r="B1" s="620"/>
      <c r="C1" s="620"/>
      <c r="D1" s="620"/>
      <c r="E1" s="620"/>
      <c r="F1" s="620"/>
      <c r="G1" s="620"/>
      <c r="H1" s="620"/>
      <c r="I1" s="621"/>
    </row>
    <row r="2" spans="1:9" ht="34.5" customHeight="1">
      <c r="A2" s="616" t="s">
        <v>326</v>
      </c>
      <c r="B2" s="617"/>
      <c r="C2" s="617"/>
      <c r="D2" s="617"/>
      <c r="E2" s="617"/>
      <c r="F2" s="617"/>
      <c r="G2" s="617"/>
      <c r="H2" s="617"/>
      <c r="I2" s="618"/>
    </row>
    <row r="3" spans="1:9" s="5" customFormat="1" ht="35.25" customHeight="1">
      <c r="A3" s="588" t="s">
        <v>87</v>
      </c>
      <c r="B3" s="635" t="s">
        <v>252</v>
      </c>
      <c r="C3" s="635" t="s">
        <v>642</v>
      </c>
      <c r="D3" s="635" t="s">
        <v>643</v>
      </c>
      <c r="E3" s="635" t="s">
        <v>1251</v>
      </c>
      <c r="F3" s="635" t="s">
        <v>50</v>
      </c>
      <c r="G3" s="692" t="s">
        <v>117</v>
      </c>
      <c r="H3" s="692" t="s">
        <v>690</v>
      </c>
      <c r="I3" s="691" t="s">
        <v>118</v>
      </c>
    </row>
    <row r="4" spans="1:9" s="5" customFormat="1" ht="87" customHeight="1">
      <c r="A4" s="588"/>
      <c r="B4" s="635"/>
      <c r="C4" s="635"/>
      <c r="D4" s="635"/>
      <c r="E4" s="635"/>
      <c r="F4" s="635"/>
      <c r="G4" s="692"/>
      <c r="H4" s="692"/>
      <c r="I4" s="691"/>
    </row>
    <row r="5" spans="1:9" s="5" customFormat="1" ht="30">
      <c r="A5" s="31"/>
      <c r="B5" s="104"/>
      <c r="C5" s="108" t="s">
        <v>197</v>
      </c>
      <c r="D5" s="108" t="s">
        <v>198</v>
      </c>
      <c r="E5" s="37" t="s">
        <v>199</v>
      </c>
      <c r="F5" s="37" t="s">
        <v>207</v>
      </c>
      <c r="G5" s="37" t="s">
        <v>200</v>
      </c>
      <c r="H5" s="37" t="s">
        <v>201</v>
      </c>
      <c r="I5" s="406" t="s">
        <v>644</v>
      </c>
    </row>
    <row r="6" spans="1:9" s="5" customFormat="1" ht="15.75">
      <c r="A6" s="31">
        <v>1</v>
      </c>
      <c r="B6" s="75" t="s">
        <v>316</v>
      </c>
      <c r="C6" s="55">
        <v>135801.38</v>
      </c>
      <c r="D6" s="55">
        <v>1137752.67</v>
      </c>
      <c r="E6" s="55">
        <v>20713.19</v>
      </c>
      <c r="F6" s="55">
        <v>66926.66</v>
      </c>
      <c r="G6" s="55">
        <v>0</v>
      </c>
      <c r="H6" s="55">
        <v>0</v>
      </c>
      <c r="I6" s="202">
        <f aca="true" t="shared" si="0" ref="I6:I16">SUM(C6:H6)</f>
        <v>1361193.8999999997</v>
      </c>
    </row>
    <row r="7" spans="1:9" s="5" customFormat="1" ht="15.75">
      <c r="A7" s="31"/>
      <c r="B7" s="76" t="s">
        <v>216</v>
      </c>
      <c r="C7" s="55"/>
      <c r="D7" s="55"/>
      <c r="E7" s="55"/>
      <c r="F7" s="55"/>
      <c r="G7" s="55"/>
      <c r="H7" s="55"/>
      <c r="I7" s="202"/>
    </row>
    <row r="8" spans="1:9" s="5" customFormat="1" ht="15.75">
      <c r="A8" s="31">
        <v>2</v>
      </c>
      <c r="B8" s="128" t="s">
        <v>458</v>
      </c>
      <c r="C8" s="55">
        <v>134759.18</v>
      </c>
      <c r="D8" s="55">
        <v>1128893.95</v>
      </c>
      <c r="E8" s="55">
        <v>6943.7</v>
      </c>
      <c r="F8" s="55">
        <v>66405.56</v>
      </c>
      <c r="G8" s="55">
        <v>0</v>
      </c>
      <c r="H8" s="55">
        <v>0</v>
      </c>
      <c r="I8" s="202">
        <f t="shared" si="0"/>
        <v>1337002.39</v>
      </c>
    </row>
    <row r="9" spans="1:9" ht="15.75">
      <c r="A9" s="31">
        <v>3</v>
      </c>
      <c r="B9" s="75" t="s">
        <v>195</v>
      </c>
      <c r="C9" s="55">
        <v>0</v>
      </c>
      <c r="D9" s="55">
        <v>0</v>
      </c>
      <c r="E9" s="55">
        <v>0</v>
      </c>
      <c r="F9" s="55">
        <v>0</v>
      </c>
      <c r="G9" s="55">
        <v>0</v>
      </c>
      <c r="H9" s="55">
        <v>0</v>
      </c>
      <c r="I9" s="202">
        <f t="shared" si="0"/>
        <v>0</v>
      </c>
    </row>
    <row r="10" spans="1:9" ht="31.5">
      <c r="A10" s="31">
        <v>4</v>
      </c>
      <c r="B10" s="75" t="s">
        <v>144</v>
      </c>
      <c r="C10" s="67">
        <f aca="true" t="shared" si="1" ref="C10:H10">SUM(C11:C15)</f>
        <v>177327.22</v>
      </c>
      <c r="D10" s="67">
        <f>SUM(D11:D15)</f>
        <v>1173003.16</v>
      </c>
      <c r="E10" s="67">
        <f t="shared" si="1"/>
        <v>32965.62</v>
      </c>
      <c r="F10" s="67">
        <f t="shared" si="1"/>
        <v>90986.35</v>
      </c>
      <c r="G10" s="67">
        <f t="shared" si="1"/>
        <v>0</v>
      </c>
      <c r="H10" s="67">
        <f t="shared" si="1"/>
        <v>0</v>
      </c>
      <c r="I10" s="202">
        <f t="shared" si="0"/>
        <v>1474282.35</v>
      </c>
    </row>
    <row r="11" spans="1:9" ht="15.75">
      <c r="A11" s="31">
        <v>5</v>
      </c>
      <c r="B11" s="128" t="s">
        <v>279</v>
      </c>
      <c r="C11" s="55">
        <v>2899.36</v>
      </c>
      <c r="D11" s="55">
        <v>0</v>
      </c>
      <c r="E11" s="55">
        <v>1611.81</v>
      </c>
      <c r="F11" s="55">
        <v>0</v>
      </c>
      <c r="G11" s="55">
        <v>0</v>
      </c>
      <c r="H11" s="55">
        <v>0</v>
      </c>
      <c r="I11" s="202">
        <f t="shared" si="0"/>
        <v>4511.17</v>
      </c>
    </row>
    <row r="12" spans="1:9" ht="15.75">
      <c r="A12" s="31">
        <v>6</v>
      </c>
      <c r="B12" s="128" t="s">
        <v>280</v>
      </c>
      <c r="C12" s="55">
        <v>5537.32</v>
      </c>
      <c r="D12" s="55">
        <v>29693.19</v>
      </c>
      <c r="E12" s="55">
        <v>5172.71</v>
      </c>
      <c r="F12" s="55">
        <v>1746.66</v>
      </c>
      <c r="G12" s="55">
        <v>0</v>
      </c>
      <c r="H12" s="55">
        <v>0</v>
      </c>
      <c r="I12" s="202">
        <f t="shared" si="0"/>
        <v>42149.88</v>
      </c>
    </row>
    <row r="13" spans="1:9" ht="15.75">
      <c r="A13" s="31">
        <v>7</v>
      </c>
      <c r="B13" s="165" t="s">
        <v>281</v>
      </c>
      <c r="C13" s="55">
        <v>121431.03</v>
      </c>
      <c r="D13" s="55">
        <v>830420.53</v>
      </c>
      <c r="E13" s="55">
        <v>18010.18</v>
      </c>
      <c r="F13" s="55">
        <v>62717.68</v>
      </c>
      <c r="G13" s="55">
        <v>0</v>
      </c>
      <c r="H13" s="55">
        <v>0</v>
      </c>
      <c r="I13" s="202">
        <f t="shared" si="0"/>
        <v>1032579.4200000002</v>
      </c>
    </row>
    <row r="14" spans="1:11" ht="31.5">
      <c r="A14" s="31">
        <v>8</v>
      </c>
      <c r="B14" s="128" t="s">
        <v>282</v>
      </c>
      <c r="C14" s="55">
        <v>39669.62</v>
      </c>
      <c r="D14" s="55">
        <v>312889.44</v>
      </c>
      <c r="E14" s="55">
        <v>8170.92</v>
      </c>
      <c r="F14" s="55">
        <v>26522.01</v>
      </c>
      <c r="G14" s="55">
        <v>0</v>
      </c>
      <c r="H14" s="55">
        <v>0</v>
      </c>
      <c r="I14" s="202">
        <f t="shared" si="0"/>
        <v>387251.99</v>
      </c>
      <c r="K14" s="152"/>
    </row>
    <row r="15" spans="1:10" ht="31.5">
      <c r="A15" s="44">
        <v>9</v>
      </c>
      <c r="B15" s="128" t="s">
        <v>283</v>
      </c>
      <c r="C15" s="55">
        <v>7789.89</v>
      </c>
      <c r="D15" s="55">
        <v>0</v>
      </c>
      <c r="E15" s="55">
        <v>0</v>
      </c>
      <c r="F15" s="55">
        <v>0</v>
      </c>
      <c r="G15" s="55">
        <v>0</v>
      </c>
      <c r="H15" s="55">
        <v>0</v>
      </c>
      <c r="I15" s="202">
        <f t="shared" si="0"/>
        <v>7789.89</v>
      </c>
      <c r="J15" s="200"/>
    </row>
    <row r="16" spans="1:9" ht="15.75">
      <c r="A16" s="31">
        <v>10</v>
      </c>
      <c r="B16" s="69" t="s">
        <v>54</v>
      </c>
      <c r="C16" s="55">
        <v>0</v>
      </c>
      <c r="D16" s="55">
        <v>0</v>
      </c>
      <c r="E16" s="55">
        <v>0</v>
      </c>
      <c r="F16" s="55">
        <v>0</v>
      </c>
      <c r="G16" s="55">
        <v>0</v>
      </c>
      <c r="H16" s="55">
        <v>0</v>
      </c>
      <c r="I16" s="202">
        <f t="shared" si="0"/>
        <v>0</v>
      </c>
    </row>
    <row r="17" spans="1:9" ht="15.75">
      <c r="A17" s="31">
        <v>11</v>
      </c>
      <c r="B17" s="75" t="s">
        <v>55</v>
      </c>
      <c r="C17" s="55">
        <v>796.65</v>
      </c>
      <c r="D17" s="55">
        <v>6771.56</v>
      </c>
      <c r="E17" s="55">
        <v>17802.4</v>
      </c>
      <c r="F17" s="55">
        <v>3135.33</v>
      </c>
      <c r="G17" s="55">
        <v>0</v>
      </c>
      <c r="H17" s="55">
        <v>0</v>
      </c>
      <c r="I17" s="202">
        <f>SUM(C17:H17)</f>
        <v>28505.940000000002</v>
      </c>
    </row>
    <row r="18" spans="1:9" ht="15.75">
      <c r="A18" s="31">
        <v>12</v>
      </c>
      <c r="B18" s="75" t="s">
        <v>213</v>
      </c>
      <c r="C18" s="55">
        <v>1450031.5</v>
      </c>
      <c r="D18" s="55">
        <v>2241338.96</v>
      </c>
      <c r="E18" s="55">
        <v>4350.42</v>
      </c>
      <c r="F18" s="55">
        <v>231180.36</v>
      </c>
      <c r="G18" s="55">
        <v>0</v>
      </c>
      <c r="H18" s="55">
        <v>0</v>
      </c>
      <c r="I18" s="202">
        <f>SUM(C18:H18)</f>
        <v>3926901.2399999998</v>
      </c>
    </row>
    <row r="19" spans="1:9" ht="15.75">
      <c r="A19" s="31">
        <v>13</v>
      </c>
      <c r="B19" s="75" t="s">
        <v>56</v>
      </c>
      <c r="C19" s="55">
        <v>0</v>
      </c>
      <c r="D19" s="55">
        <v>0</v>
      </c>
      <c r="E19" s="55">
        <v>0</v>
      </c>
      <c r="F19" s="55">
        <v>0</v>
      </c>
      <c r="G19" s="55">
        <v>0</v>
      </c>
      <c r="H19" s="55">
        <v>0</v>
      </c>
      <c r="I19" s="202">
        <f>SUM(C19:H19)</f>
        <v>0</v>
      </c>
    </row>
    <row r="20" spans="1:9" ht="15.75">
      <c r="A20" s="31">
        <v>14</v>
      </c>
      <c r="B20" s="75" t="s">
        <v>222</v>
      </c>
      <c r="C20" s="55">
        <v>0</v>
      </c>
      <c r="D20" s="55">
        <v>0</v>
      </c>
      <c r="E20" s="55">
        <v>0</v>
      </c>
      <c r="F20" s="55">
        <v>1394</v>
      </c>
      <c r="G20" s="55">
        <v>0</v>
      </c>
      <c r="H20" s="55">
        <v>0</v>
      </c>
      <c r="I20" s="202">
        <f>SUM(C20:H20)</f>
        <v>1394</v>
      </c>
    </row>
    <row r="21" spans="1:9" ht="48" thickBot="1">
      <c r="A21" s="32">
        <v>15</v>
      </c>
      <c r="B21" s="94" t="s">
        <v>459</v>
      </c>
      <c r="C21" s="68">
        <f aca="true" t="shared" si="2" ref="C21:H21">+C6+C9+C10+C16+C17+C18+C19+C20</f>
        <v>1763956.75</v>
      </c>
      <c r="D21" s="68">
        <f>+D6+D9+D10+D16+D17+D18+D19+D20</f>
        <v>4558866.35</v>
      </c>
      <c r="E21" s="68">
        <f t="shared" si="2"/>
        <v>75831.62999999999</v>
      </c>
      <c r="F21" s="68">
        <f t="shared" si="2"/>
        <v>393622.69999999995</v>
      </c>
      <c r="G21" s="68">
        <f t="shared" si="2"/>
        <v>0</v>
      </c>
      <c r="H21" s="68">
        <f t="shared" si="2"/>
        <v>0</v>
      </c>
      <c r="I21" s="460">
        <f>SUM(C21:H21)</f>
        <v>6792277.43</v>
      </c>
    </row>
    <row r="22" spans="3:9" ht="15.75">
      <c r="C22" s="378"/>
      <c r="D22" s="407"/>
      <c r="E22" s="378"/>
      <c r="F22" s="378"/>
      <c r="G22" s="378"/>
      <c r="H22" s="378"/>
      <c r="I22" s="378"/>
    </row>
    <row r="23" spans="1:9" ht="62.25" customHeight="1">
      <c r="A23" s="586" t="s">
        <v>227</v>
      </c>
      <c r="B23" s="586"/>
      <c r="C23" s="586"/>
      <c r="D23" s="586"/>
      <c r="E23" s="586"/>
      <c r="F23" s="586"/>
      <c r="G23" s="586"/>
      <c r="H23" s="586"/>
      <c r="I23" s="586"/>
    </row>
    <row r="24" spans="3:9" ht="15.75">
      <c r="C24" s="378"/>
      <c r="D24" s="378"/>
      <c r="E24" s="378"/>
      <c r="F24" s="378"/>
      <c r="G24" s="378"/>
      <c r="H24" s="378"/>
      <c r="I24" s="378"/>
    </row>
    <row r="25" spans="3:9" ht="15.75">
      <c r="C25" s="378"/>
      <c r="D25" s="378"/>
      <c r="E25" s="378"/>
      <c r="F25" s="378"/>
      <c r="G25" s="378"/>
      <c r="H25" s="378"/>
      <c r="I25" s="378"/>
    </row>
    <row r="26" spans="3:9" ht="15.75">
      <c r="C26" s="378"/>
      <c r="D26" s="378"/>
      <c r="E26" s="378"/>
      <c r="F26" s="378"/>
      <c r="G26" s="378"/>
      <c r="H26" s="378"/>
      <c r="I26" s="378"/>
    </row>
    <row r="27" spans="3:9" ht="15.75">
      <c r="C27" s="378"/>
      <c r="D27" s="378"/>
      <c r="E27" s="378"/>
      <c r="F27" s="378"/>
      <c r="G27" s="378"/>
      <c r="H27" s="378"/>
      <c r="I27" s="378"/>
    </row>
    <row r="28" spans="3:9" ht="15.75">
      <c r="C28" s="378"/>
      <c r="D28" s="378"/>
      <c r="E28" s="378"/>
      <c r="F28" s="378"/>
      <c r="G28" s="378"/>
      <c r="H28" s="378"/>
      <c r="I28" s="378"/>
    </row>
    <row r="29" spans="3:9" ht="15.75">
      <c r="C29" s="378"/>
      <c r="D29" s="378"/>
      <c r="E29" s="378"/>
      <c r="F29" s="378"/>
      <c r="G29" s="378"/>
      <c r="H29" s="378"/>
      <c r="I29" s="378"/>
    </row>
    <row r="30" spans="3:9" ht="15.75">
      <c r="C30" s="378"/>
      <c r="D30" s="378"/>
      <c r="E30" s="378"/>
      <c r="F30" s="378"/>
      <c r="G30" s="378"/>
      <c r="H30" s="378"/>
      <c r="I30" s="378"/>
    </row>
    <row r="31" spans="3:9" ht="15.75">
      <c r="C31" s="378"/>
      <c r="D31" s="378"/>
      <c r="E31" s="378"/>
      <c r="F31" s="378"/>
      <c r="G31" s="378"/>
      <c r="H31" s="378"/>
      <c r="I31" s="378"/>
    </row>
    <row r="32" spans="3:9" ht="15.75">
      <c r="C32" s="378"/>
      <c r="D32" s="378"/>
      <c r="E32" s="378"/>
      <c r="F32" s="378"/>
      <c r="G32" s="378"/>
      <c r="H32" s="378"/>
      <c r="I32" s="378"/>
    </row>
    <row r="33" spans="3:9" ht="15.75">
      <c r="C33" s="378"/>
      <c r="D33" s="378"/>
      <c r="E33" s="378"/>
      <c r="F33" s="378"/>
      <c r="G33" s="378"/>
      <c r="H33" s="378"/>
      <c r="I33" s="378"/>
    </row>
    <row r="34" spans="3:9" ht="15.75">
      <c r="C34" s="378"/>
      <c r="D34" s="378"/>
      <c r="E34" s="378"/>
      <c r="F34" s="378"/>
      <c r="G34" s="378"/>
      <c r="H34" s="378"/>
      <c r="I34" s="378"/>
    </row>
    <row r="35" spans="3:9" ht="15.75">
      <c r="C35" s="378"/>
      <c r="D35" s="378"/>
      <c r="E35" s="378"/>
      <c r="F35" s="378"/>
      <c r="G35" s="378"/>
      <c r="H35" s="378"/>
      <c r="I35" s="378"/>
    </row>
    <row r="36" spans="3:9" ht="15.75">
      <c r="C36" s="378"/>
      <c r="D36" s="378"/>
      <c r="E36" s="378"/>
      <c r="F36" s="378"/>
      <c r="G36" s="378"/>
      <c r="H36" s="378"/>
      <c r="I36" s="378"/>
    </row>
    <row r="37" spans="3:9" ht="15.75">
      <c r="C37" s="378"/>
      <c r="D37" s="378"/>
      <c r="E37" s="378"/>
      <c r="F37" s="378"/>
      <c r="G37" s="378"/>
      <c r="H37" s="378"/>
      <c r="I37" s="378"/>
    </row>
    <row r="38" spans="3:9" ht="15.75">
      <c r="C38" s="378"/>
      <c r="D38" s="378"/>
      <c r="E38" s="378"/>
      <c r="F38" s="378"/>
      <c r="G38" s="378"/>
      <c r="H38" s="378"/>
      <c r="I38" s="378"/>
    </row>
    <row r="39" spans="3:9" ht="15.75">
      <c r="C39" s="378"/>
      <c r="D39" s="378"/>
      <c r="E39" s="378"/>
      <c r="F39" s="378"/>
      <c r="G39" s="378"/>
      <c r="H39" s="378"/>
      <c r="I39" s="378"/>
    </row>
    <row r="40" spans="3:9" ht="15.75">
      <c r="C40" s="378"/>
      <c r="D40" s="378"/>
      <c r="E40" s="378"/>
      <c r="F40" s="378"/>
      <c r="G40" s="378"/>
      <c r="H40" s="378"/>
      <c r="I40" s="378"/>
    </row>
    <row r="41" spans="3:9" ht="15.75">
      <c r="C41" s="378"/>
      <c r="D41" s="378"/>
      <c r="E41" s="378"/>
      <c r="F41" s="378"/>
      <c r="G41" s="378"/>
      <c r="H41" s="378"/>
      <c r="I41" s="378"/>
    </row>
    <row r="42" spans="3:9" ht="15.75">
      <c r="C42" s="378"/>
      <c r="D42" s="378"/>
      <c r="E42" s="378"/>
      <c r="F42" s="378"/>
      <c r="G42" s="378"/>
      <c r="H42" s="378"/>
      <c r="I42" s="378"/>
    </row>
    <row r="43" spans="3:9" ht="15.75">
      <c r="C43" s="378"/>
      <c r="D43" s="378"/>
      <c r="E43" s="378"/>
      <c r="F43" s="378"/>
      <c r="G43" s="378"/>
      <c r="H43" s="378"/>
      <c r="I43" s="378"/>
    </row>
    <row r="44" spans="3:9" ht="15.75">
      <c r="C44" s="378"/>
      <c r="D44" s="378"/>
      <c r="E44" s="378"/>
      <c r="F44" s="378"/>
      <c r="G44" s="378"/>
      <c r="H44" s="378"/>
      <c r="I44" s="378"/>
    </row>
    <row r="45" spans="3:9" ht="15.75">
      <c r="C45" s="378"/>
      <c r="D45" s="378"/>
      <c r="E45" s="378"/>
      <c r="F45" s="378"/>
      <c r="G45" s="378"/>
      <c r="H45" s="378"/>
      <c r="I45" s="378"/>
    </row>
    <row r="46" spans="3:9" ht="15.75">
      <c r="C46" s="378"/>
      <c r="D46" s="378"/>
      <c r="E46" s="378"/>
      <c r="F46" s="378"/>
      <c r="G46" s="378"/>
      <c r="H46" s="378"/>
      <c r="I46" s="378"/>
    </row>
    <row r="47" spans="3:9" ht="15.75">
      <c r="C47" s="378"/>
      <c r="D47" s="378"/>
      <c r="E47" s="378"/>
      <c r="F47" s="378"/>
      <c r="G47" s="378"/>
      <c r="H47" s="378"/>
      <c r="I47" s="378"/>
    </row>
    <row r="48" spans="3:9" ht="15.75">
      <c r="C48" s="378"/>
      <c r="D48" s="378"/>
      <c r="E48" s="378"/>
      <c r="F48" s="378"/>
      <c r="G48" s="378"/>
      <c r="H48" s="378"/>
      <c r="I48" s="378"/>
    </row>
    <row r="49" spans="3:9" ht="15.75">
      <c r="C49" s="378"/>
      <c r="D49" s="378"/>
      <c r="E49" s="378"/>
      <c r="F49" s="378"/>
      <c r="G49" s="378"/>
      <c r="H49" s="378"/>
      <c r="I49" s="378"/>
    </row>
    <row r="50" spans="3:9" ht="15.75">
      <c r="C50" s="378"/>
      <c r="D50" s="378"/>
      <c r="E50" s="378"/>
      <c r="F50" s="378"/>
      <c r="G50" s="378"/>
      <c r="H50" s="378"/>
      <c r="I50" s="378"/>
    </row>
    <row r="51" spans="3:9" ht="15.75">
      <c r="C51" s="378"/>
      <c r="D51" s="378"/>
      <c r="E51" s="378"/>
      <c r="F51" s="378"/>
      <c r="G51" s="378"/>
      <c r="H51" s="378"/>
      <c r="I51" s="378"/>
    </row>
    <row r="52" spans="3:9" ht="15.75">
      <c r="C52" s="378"/>
      <c r="D52" s="378"/>
      <c r="E52" s="378"/>
      <c r="F52" s="378"/>
      <c r="G52" s="378"/>
      <c r="H52" s="378"/>
      <c r="I52" s="378"/>
    </row>
    <row r="53" spans="3:9" ht="15.75">
      <c r="C53" s="378"/>
      <c r="D53" s="378"/>
      <c r="E53" s="378"/>
      <c r="F53" s="378"/>
      <c r="G53" s="378"/>
      <c r="H53" s="378"/>
      <c r="I53" s="378"/>
    </row>
    <row r="54" spans="3:9" ht="15.75">
      <c r="C54" s="378"/>
      <c r="D54" s="378"/>
      <c r="E54" s="378"/>
      <c r="F54" s="378"/>
      <c r="G54" s="378"/>
      <c r="H54" s="378"/>
      <c r="I54" s="378"/>
    </row>
    <row r="55" spans="3:9" ht="15.75">
      <c r="C55" s="378"/>
      <c r="D55" s="378"/>
      <c r="E55" s="378"/>
      <c r="F55" s="378"/>
      <c r="G55" s="378"/>
      <c r="H55" s="378"/>
      <c r="I55" s="378"/>
    </row>
    <row r="56" spans="3:9" ht="15.75">
      <c r="C56" s="378"/>
      <c r="D56" s="378"/>
      <c r="E56" s="378"/>
      <c r="F56" s="378"/>
      <c r="G56" s="378"/>
      <c r="H56" s="378"/>
      <c r="I56" s="378"/>
    </row>
    <row r="57" spans="3:9" ht="15.75">
      <c r="C57" s="378"/>
      <c r="D57" s="378"/>
      <c r="E57" s="378"/>
      <c r="F57" s="378"/>
      <c r="G57" s="378"/>
      <c r="H57" s="378"/>
      <c r="I57" s="378"/>
    </row>
    <row r="58" spans="3:9" ht="15.75">
      <c r="C58" s="378"/>
      <c r="D58" s="378"/>
      <c r="E58" s="378"/>
      <c r="F58" s="378"/>
      <c r="G58" s="378"/>
      <c r="H58" s="378"/>
      <c r="I58" s="378"/>
    </row>
    <row r="59" spans="3:9" ht="15.75">
      <c r="C59" s="378"/>
      <c r="D59" s="378"/>
      <c r="E59" s="378"/>
      <c r="F59" s="378"/>
      <c r="G59" s="378"/>
      <c r="H59" s="378"/>
      <c r="I59" s="378"/>
    </row>
    <row r="60" spans="3:9" ht="15.75">
      <c r="C60" s="378"/>
      <c r="D60" s="378"/>
      <c r="E60" s="378"/>
      <c r="F60" s="378"/>
      <c r="G60" s="378"/>
      <c r="H60" s="378"/>
      <c r="I60" s="378"/>
    </row>
    <row r="61" spans="3:9" ht="15.75">
      <c r="C61" s="378"/>
      <c r="D61" s="378"/>
      <c r="E61" s="378"/>
      <c r="F61" s="378"/>
      <c r="G61" s="378"/>
      <c r="H61" s="378"/>
      <c r="I61" s="378"/>
    </row>
    <row r="62" spans="3:9" ht="15.75">
      <c r="C62" s="378"/>
      <c r="D62" s="378"/>
      <c r="E62" s="378"/>
      <c r="F62" s="378"/>
      <c r="G62" s="378"/>
      <c r="H62" s="378"/>
      <c r="I62" s="378"/>
    </row>
    <row r="63" spans="3:9" ht="15.75">
      <c r="C63" s="378"/>
      <c r="D63" s="378"/>
      <c r="E63" s="378"/>
      <c r="F63" s="378"/>
      <c r="G63" s="378"/>
      <c r="H63" s="378"/>
      <c r="I63" s="378"/>
    </row>
    <row r="64" spans="3:9" ht="15.75">
      <c r="C64" s="378"/>
      <c r="D64" s="378"/>
      <c r="E64" s="378"/>
      <c r="F64" s="378"/>
      <c r="G64" s="378"/>
      <c r="H64" s="378"/>
      <c r="I64" s="378"/>
    </row>
    <row r="65" spans="3:9" ht="15.75">
      <c r="C65" s="378"/>
      <c r="D65" s="378"/>
      <c r="E65" s="378"/>
      <c r="F65" s="378"/>
      <c r="G65" s="378"/>
      <c r="H65" s="378"/>
      <c r="I65" s="378"/>
    </row>
    <row r="66" spans="3:9" ht="15.75">
      <c r="C66" s="378"/>
      <c r="D66" s="378"/>
      <c r="E66" s="378"/>
      <c r="F66" s="378"/>
      <c r="G66" s="378"/>
      <c r="H66" s="378"/>
      <c r="I66" s="378"/>
    </row>
    <row r="67" spans="3:9" ht="15.75">
      <c r="C67" s="378"/>
      <c r="D67" s="378"/>
      <c r="E67" s="378"/>
      <c r="F67" s="378"/>
      <c r="G67" s="378"/>
      <c r="H67" s="378"/>
      <c r="I67" s="378"/>
    </row>
    <row r="68" spans="3:9" ht="15.75">
      <c r="C68" s="378"/>
      <c r="D68" s="378"/>
      <c r="E68" s="378"/>
      <c r="F68" s="378"/>
      <c r="G68" s="378"/>
      <c r="H68" s="378"/>
      <c r="I68" s="378"/>
    </row>
    <row r="69" spans="3:9" ht="15.75">
      <c r="C69" s="378"/>
      <c r="D69" s="378"/>
      <c r="E69" s="378"/>
      <c r="F69" s="378"/>
      <c r="G69" s="378"/>
      <c r="H69" s="378"/>
      <c r="I69" s="378"/>
    </row>
    <row r="70" spans="3:9" ht="15.75">
      <c r="C70" s="378"/>
      <c r="D70" s="378"/>
      <c r="E70" s="378"/>
      <c r="F70" s="378"/>
      <c r="G70" s="378"/>
      <c r="H70" s="378"/>
      <c r="I70" s="378"/>
    </row>
    <row r="71" spans="3:9" ht="15.75">
      <c r="C71" s="378"/>
      <c r="D71" s="378"/>
      <c r="E71" s="378"/>
      <c r="F71" s="378"/>
      <c r="G71" s="378"/>
      <c r="H71" s="378"/>
      <c r="I71" s="378"/>
    </row>
    <row r="72" spans="3:9" ht="15.75">
      <c r="C72" s="378"/>
      <c r="D72" s="378"/>
      <c r="E72" s="378"/>
      <c r="F72" s="378"/>
      <c r="G72" s="378"/>
      <c r="H72" s="378"/>
      <c r="I72" s="378"/>
    </row>
    <row r="73" spans="3:9" ht="15.75">
      <c r="C73" s="378"/>
      <c r="D73" s="378"/>
      <c r="E73" s="378"/>
      <c r="F73" s="378"/>
      <c r="G73" s="378"/>
      <c r="H73" s="378"/>
      <c r="I73" s="378"/>
    </row>
    <row r="74" spans="3:9" ht="15.75">
      <c r="C74" s="378"/>
      <c r="D74" s="378"/>
      <c r="E74" s="378"/>
      <c r="F74" s="378"/>
      <c r="G74" s="378"/>
      <c r="H74" s="378"/>
      <c r="I74" s="378"/>
    </row>
    <row r="75" spans="3:9" ht="15.75">
      <c r="C75" s="378"/>
      <c r="D75" s="378"/>
      <c r="E75" s="378"/>
      <c r="F75" s="378"/>
      <c r="G75" s="378"/>
      <c r="H75" s="378"/>
      <c r="I75" s="378"/>
    </row>
    <row r="76" spans="3:9" ht="15.75">
      <c r="C76" s="378"/>
      <c r="D76" s="378"/>
      <c r="E76" s="378"/>
      <c r="F76" s="378"/>
      <c r="G76" s="378"/>
      <c r="H76" s="378"/>
      <c r="I76" s="378"/>
    </row>
    <row r="77" spans="3:9" ht="15.75">
      <c r="C77" s="378"/>
      <c r="D77" s="378"/>
      <c r="E77" s="378"/>
      <c r="F77" s="378"/>
      <c r="G77" s="378"/>
      <c r="H77" s="378"/>
      <c r="I77" s="378"/>
    </row>
    <row r="78" spans="3:9" ht="15.75">
      <c r="C78" s="378"/>
      <c r="D78" s="378"/>
      <c r="E78" s="378"/>
      <c r="F78" s="378"/>
      <c r="G78" s="378"/>
      <c r="H78" s="378"/>
      <c r="I78" s="378"/>
    </row>
    <row r="79" spans="3:9" ht="15.75">
      <c r="C79" s="378"/>
      <c r="D79" s="378"/>
      <c r="E79" s="378"/>
      <c r="F79" s="378"/>
      <c r="G79" s="378"/>
      <c r="H79" s="378"/>
      <c r="I79" s="378"/>
    </row>
    <row r="80" spans="3:9" ht="15.75">
      <c r="C80" s="378"/>
      <c r="D80" s="378"/>
      <c r="E80" s="378"/>
      <c r="F80" s="378"/>
      <c r="G80" s="378"/>
      <c r="H80" s="378"/>
      <c r="I80" s="378"/>
    </row>
    <row r="81" spans="3:9" ht="15.75">
      <c r="C81" s="378"/>
      <c r="D81" s="378"/>
      <c r="E81" s="378"/>
      <c r="F81" s="378"/>
      <c r="G81" s="378"/>
      <c r="H81" s="378"/>
      <c r="I81" s="378"/>
    </row>
    <row r="82" spans="3:9" ht="15.75">
      <c r="C82" s="378"/>
      <c r="D82" s="378"/>
      <c r="E82" s="378"/>
      <c r="F82" s="378"/>
      <c r="G82" s="378"/>
      <c r="H82" s="378"/>
      <c r="I82" s="378"/>
    </row>
  </sheetData>
  <sheetProtection/>
  <mergeCells count="12">
    <mergeCell ref="H3:H4"/>
    <mergeCell ref="A23:I23"/>
    <mergeCell ref="A1:I1"/>
    <mergeCell ref="C3:C4"/>
    <mergeCell ref="I3:I4"/>
    <mergeCell ref="A3:A4"/>
    <mergeCell ref="B3:B4"/>
    <mergeCell ref="E3:E4"/>
    <mergeCell ref="G3:G4"/>
    <mergeCell ref="F3:F4"/>
    <mergeCell ref="D3:D4"/>
    <mergeCell ref="A2:I2"/>
  </mergeCells>
  <printOptions gridLines="1"/>
  <pageMargins left="0.7480314960629921" right="0.7480314960629921" top="0.984251968503937" bottom="0.984251968503937" header="0.5118110236220472" footer="0.5118110236220472"/>
  <pageSetup fitToHeight="1" fitToWidth="1" horizontalDpi="600" verticalDpi="600" orientation="landscape" paperSize="9" scale="74" r:id="rId1"/>
</worksheet>
</file>

<file path=xl/worksheets/sheet17.xml><?xml version="1.0" encoding="utf-8"?>
<worksheet xmlns="http://schemas.openxmlformats.org/spreadsheetml/2006/main" xmlns:r="http://schemas.openxmlformats.org/officeDocument/2006/relationships">
  <sheetPr>
    <tabColor indexed="42"/>
    <pageSetUpPr fitToPage="1"/>
  </sheetPr>
  <dimension ref="A1:L28"/>
  <sheetViews>
    <sheetView zoomScale="80" zoomScaleNormal="8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28" sqref="A28:L28"/>
    </sheetView>
  </sheetViews>
  <sheetFormatPr defaultColWidth="9.140625" defaultRowHeight="12.75"/>
  <cols>
    <col min="1" max="1" width="7.8515625" style="2" customWidth="1"/>
    <col min="2" max="2" width="46.8515625" style="77" customWidth="1"/>
    <col min="3" max="3" width="15.00390625" style="2" bestFit="1" customWidth="1"/>
    <col min="4" max="4" width="16.28125" style="2" customWidth="1"/>
    <col min="5" max="5" width="14.28125" style="2" customWidth="1"/>
    <col min="6" max="6" width="14.421875" style="2" customWidth="1"/>
    <col min="7" max="7" width="15.57421875" style="2" bestFit="1" customWidth="1"/>
    <col min="8" max="8" width="16.00390625" style="2" customWidth="1"/>
    <col min="9" max="9" width="14.57421875" style="2" customWidth="1"/>
    <col min="10" max="10" width="15.140625" style="2" bestFit="1" customWidth="1"/>
    <col min="11" max="12" width="17.00390625" style="2" bestFit="1" customWidth="1"/>
    <col min="13" max="16384" width="9.140625" style="2" customWidth="1"/>
  </cols>
  <sheetData>
    <row r="1" spans="1:12" ht="34.5" customHeight="1">
      <c r="A1" s="693" t="s">
        <v>1252</v>
      </c>
      <c r="B1" s="694"/>
      <c r="C1" s="694"/>
      <c r="D1" s="694"/>
      <c r="E1" s="694"/>
      <c r="F1" s="694"/>
      <c r="G1" s="694"/>
      <c r="H1" s="694"/>
      <c r="I1" s="694"/>
      <c r="J1" s="694"/>
      <c r="K1" s="694"/>
      <c r="L1" s="695"/>
    </row>
    <row r="2" spans="1:12" ht="34.5" customHeight="1">
      <c r="A2" s="696" t="s">
        <v>326</v>
      </c>
      <c r="B2" s="697"/>
      <c r="C2" s="697"/>
      <c r="D2" s="697"/>
      <c r="E2" s="697"/>
      <c r="F2" s="697"/>
      <c r="G2" s="697"/>
      <c r="H2" s="697"/>
      <c r="I2" s="697"/>
      <c r="J2" s="697"/>
      <c r="K2" s="697"/>
      <c r="L2" s="698"/>
    </row>
    <row r="3" spans="1:12" s="5" customFormat="1" ht="32.25" customHeight="1">
      <c r="A3" s="588" t="s">
        <v>87</v>
      </c>
      <c r="B3" s="589"/>
      <c r="C3" s="634" t="s">
        <v>255</v>
      </c>
      <c r="D3" s="634"/>
      <c r="E3" s="634" t="s">
        <v>256</v>
      </c>
      <c r="F3" s="634"/>
      <c r="G3" s="634" t="s">
        <v>257</v>
      </c>
      <c r="H3" s="634"/>
      <c r="I3" s="634" t="s">
        <v>223</v>
      </c>
      <c r="J3" s="634"/>
      <c r="K3" s="634" t="s">
        <v>249</v>
      </c>
      <c r="L3" s="637"/>
    </row>
    <row r="4" spans="1:12" s="5" customFormat="1" ht="24.75" customHeight="1">
      <c r="A4" s="588"/>
      <c r="B4" s="589"/>
      <c r="C4" s="14" t="s">
        <v>1253</v>
      </c>
      <c r="D4" s="14" t="s">
        <v>1254</v>
      </c>
      <c r="E4" s="14" t="s">
        <v>1253</v>
      </c>
      <c r="F4" s="14" t="s">
        <v>1256</v>
      </c>
      <c r="G4" s="14" t="s">
        <v>1253</v>
      </c>
      <c r="H4" s="14" t="s">
        <v>1254</v>
      </c>
      <c r="I4" s="14" t="s">
        <v>1257</v>
      </c>
      <c r="J4" s="14" t="s">
        <v>1254</v>
      </c>
      <c r="K4" s="14" t="s">
        <v>1253</v>
      </c>
      <c r="L4" s="29" t="s">
        <v>1254</v>
      </c>
    </row>
    <row r="5" spans="1:12" s="173" customFormat="1" ht="33" customHeight="1">
      <c r="A5" s="31"/>
      <c r="B5" s="100"/>
      <c r="C5" s="37" t="s">
        <v>197</v>
      </c>
      <c r="D5" s="37" t="s">
        <v>198</v>
      </c>
      <c r="E5" s="37" t="s">
        <v>199</v>
      </c>
      <c r="F5" s="37" t="s">
        <v>207</v>
      </c>
      <c r="G5" s="37" t="s">
        <v>200</v>
      </c>
      <c r="H5" s="37" t="s">
        <v>201</v>
      </c>
      <c r="I5" s="37" t="s">
        <v>203</v>
      </c>
      <c r="J5" s="37" t="s">
        <v>204</v>
      </c>
      <c r="K5" s="37" t="s">
        <v>72</v>
      </c>
      <c r="L5" s="95" t="s">
        <v>73</v>
      </c>
    </row>
    <row r="6" spans="1:12" ht="31.5">
      <c r="A6" s="31">
        <v>1</v>
      </c>
      <c r="B6" s="63" t="s">
        <v>83</v>
      </c>
      <c r="C6" s="515">
        <v>417735.23</v>
      </c>
      <c r="D6" s="516">
        <f>C17</f>
        <v>677921.23</v>
      </c>
      <c r="E6" s="515">
        <v>712948.61</v>
      </c>
      <c r="F6" s="516">
        <f>E17</f>
        <v>717942.97</v>
      </c>
      <c r="G6" s="515">
        <v>320724.62</v>
      </c>
      <c r="H6" s="516">
        <f>G17</f>
        <v>413015.42000000004</v>
      </c>
      <c r="I6" s="515">
        <v>391594.25</v>
      </c>
      <c r="J6" s="516">
        <f>SUM(I17)</f>
        <v>361923.72</v>
      </c>
      <c r="K6" s="516">
        <f aca="true" t="shared" si="0" ref="K6:L8">C6+E6+G6+I6</f>
        <v>1843002.71</v>
      </c>
      <c r="L6" s="517">
        <f t="shared" si="0"/>
        <v>2170803.34</v>
      </c>
    </row>
    <row r="7" spans="1:12" ht="36.75" customHeight="1">
      <c r="A7" s="31">
        <v>2</v>
      </c>
      <c r="B7" s="63" t="s">
        <v>501</v>
      </c>
      <c r="C7" s="516">
        <f aca="true" t="shared" si="1" ref="C7:J7">SUM(C8:C15)</f>
        <v>260186</v>
      </c>
      <c r="D7" s="516">
        <f t="shared" si="1"/>
        <v>399042</v>
      </c>
      <c r="E7" s="516">
        <f t="shared" si="1"/>
        <v>235221.59</v>
      </c>
      <c r="F7" s="516">
        <f t="shared" si="1"/>
        <v>243272.49</v>
      </c>
      <c r="G7" s="516">
        <f t="shared" si="1"/>
        <v>966578.18</v>
      </c>
      <c r="H7" s="516">
        <f t="shared" si="1"/>
        <v>995692.91</v>
      </c>
      <c r="I7" s="516">
        <f t="shared" si="1"/>
        <v>20737.5</v>
      </c>
      <c r="J7" s="516">
        <f t="shared" si="1"/>
        <v>8450</v>
      </c>
      <c r="K7" s="516">
        <f t="shared" si="0"/>
        <v>1482723.27</v>
      </c>
      <c r="L7" s="517">
        <f t="shared" si="0"/>
        <v>1646457.4</v>
      </c>
    </row>
    <row r="8" spans="1:12" ht="18.75">
      <c r="A8" s="31">
        <v>3</v>
      </c>
      <c r="B8" s="64" t="s">
        <v>502</v>
      </c>
      <c r="C8" s="492">
        <v>260186</v>
      </c>
      <c r="D8" s="492">
        <v>399042</v>
      </c>
      <c r="E8" s="492">
        <v>0</v>
      </c>
      <c r="F8" s="492">
        <v>0</v>
      </c>
      <c r="G8" s="492">
        <v>0</v>
      </c>
      <c r="H8" s="492">
        <v>0</v>
      </c>
      <c r="I8" s="492">
        <v>0</v>
      </c>
      <c r="J8" s="492">
        <v>0</v>
      </c>
      <c r="K8" s="516">
        <f t="shared" si="0"/>
        <v>260186</v>
      </c>
      <c r="L8" s="517">
        <f t="shared" si="0"/>
        <v>399042</v>
      </c>
    </row>
    <row r="9" spans="1:12" ht="15.75">
      <c r="A9" s="31">
        <v>4</v>
      </c>
      <c r="B9" s="64" t="s">
        <v>236</v>
      </c>
      <c r="C9" s="518" t="s">
        <v>235</v>
      </c>
      <c r="D9" s="518" t="s">
        <v>235</v>
      </c>
      <c r="E9" s="492">
        <v>229877.37</v>
      </c>
      <c r="F9" s="492">
        <v>243272.49</v>
      </c>
      <c r="G9" s="518" t="s">
        <v>235</v>
      </c>
      <c r="H9" s="518" t="s">
        <v>235</v>
      </c>
      <c r="I9" s="518" t="s">
        <v>235</v>
      </c>
      <c r="J9" s="518" t="s">
        <v>235</v>
      </c>
      <c r="K9" s="516">
        <f>E9</f>
        <v>229877.37</v>
      </c>
      <c r="L9" s="517">
        <f>F9</f>
        <v>243272.49</v>
      </c>
    </row>
    <row r="10" spans="1:12" s="173" customFormat="1" ht="15.75">
      <c r="A10" s="31">
        <v>5</v>
      </c>
      <c r="B10" s="172" t="s">
        <v>381</v>
      </c>
      <c r="C10" s="518" t="s">
        <v>235</v>
      </c>
      <c r="D10" s="518" t="s">
        <v>235</v>
      </c>
      <c r="E10" s="492">
        <v>5344.22</v>
      </c>
      <c r="F10" s="492">
        <v>0</v>
      </c>
      <c r="G10" s="518" t="s">
        <v>235</v>
      </c>
      <c r="H10" s="518" t="s">
        <v>235</v>
      </c>
      <c r="I10" s="518" t="s">
        <v>235</v>
      </c>
      <c r="J10" s="518" t="s">
        <v>235</v>
      </c>
      <c r="K10" s="516">
        <f>E10</f>
        <v>5344.22</v>
      </c>
      <c r="L10" s="517">
        <f>F10</f>
        <v>0</v>
      </c>
    </row>
    <row r="11" spans="1:12" ht="15.75">
      <c r="A11" s="31">
        <v>6</v>
      </c>
      <c r="B11" s="64" t="s">
        <v>237</v>
      </c>
      <c r="C11" s="518" t="s">
        <v>235</v>
      </c>
      <c r="D11" s="518" t="s">
        <v>235</v>
      </c>
      <c r="E11" s="492">
        <v>0</v>
      </c>
      <c r="F11" s="492">
        <v>0</v>
      </c>
      <c r="G11" s="492">
        <v>0</v>
      </c>
      <c r="H11" s="492">
        <v>0</v>
      </c>
      <c r="I11" s="492">
        <v>0</v>
      </c>
      <c r="J11" s="492">
        <v>0</v>
      </c>
      <c r="K11" s="516">
        <f>E11+G11+I11</f>
        <v>0</v>
      </c>
      <c r="L11" s="517">
        <f>F11+H11+J11</f>
        <v>0</v>
      </c>
    </row>
    <row r="12" spans="1:12" ht="15.75">
      <c r="A12" s="31">
        <v>7</v>
      </c>
      <c r="B12" s="64" t="s">
        <v>238</v>
      </c>
      <c r="C12" s="492">
        <v>0</v>
      </c>
      <c r="D12" s="492"/>
      <c r="E12" s="492">
        <v>0</v>
      </c>
      <c r="F12" s="492">
        <v>0</v>
      </c>
      <c r="G12" s="492">
        <v>1000</v>
      </c>
      <c r="H12" s="492">
        <v>0</v>
      </c>
      <c r="I12" s="492">
        <v>20737.5</v>
      </c>
      <c r="J12" s="492">
        <v>8450</v>
      </c>
      <c r="K12" s="516">
        <f>C12+E12+G12+I12</f>
        <v>21737.5</v>
      </c>
      <c r="L12" s="517">
        <f>D12+F12+H12+J12</f>
        <v>8450</v>
      </c>
    </row>
    <row r="13" spans="1:12" ht="18.75">
      <c r="A13" s="31">
        <v>8</v>
      </c>
      <c r="B13" s="72" t="s">
        <v>503</v>
      </c>
      <c r="C13" s="518" t="s">
        <v>235</v>
      </c>
      <c r="D13" s="518" t="s">
        <v>235</v>
      </c>
      <c r="E13" s="518" t="s">
        <v>235</v>
      </c>
      <c r="F13" s="518" t="s">
        <v>235</v>
      </c>
      <c r="G13" s="492">
        <v>916048</v>
      </c>
      <c r="H13" s="492">
        <v>935995</v>
      </c>
      <c r="I13" s="519" t="s">
        <v>235</v>
      </c>
      <c r="J13" s="519" t="s">
        <v>235</v>
      </c>
      <c r="K13" s="516">
        <f>G13</f>
        <v>916048</v>
      </c>
      <c r="L13" s="517">
        <f>H13</f>
        <v>935995</v>
      </c>
    </row>
    <row r="14" spans="1:12" ht="15.75">
      <c r="A14" s="31">
        <v>9</v>
      </c>
      <c r="B14" s="64" t="s">
        <v>409</v>
      </c>
      <c r="C14" s="518" t="s">
        <v>235</v>
      </c>
      <c r="D14" s="518" t="s">
        <v>235</v>
      </c>
      <c r="E14" s="518" t="s">
        <v>235</v>
      </c>
      <c r="F14" s="518" t="s">
        <v>235</v>
      </c>
      <c r="G14" s="492">
        <v>48720.18</v>
      </c>
      <c r="H14" s="492">
        <v>59142.91</v>
      </c>
      <c r="I14" s="519" t="s">
        <v>235</v>
      </c>
      <c r="J14" s="519" t="s">
        <v>235</v>
      </c>
      <c r="K14" s="516">
        <f>G14</f>
        <v>48720.18</v>
      </c>
      <c r="L14" s="517">
        <f>H14</f>
        <v>59142.91</v>
      </c>
    </row>
    <row r="15" spans="1:12" ht="18.75">
      <c r="A15" s="31">
        <v>10</v>
      </c>
      <c r="B15" s="64" t="s">
        <v>504</v>
      </c>
      <c r="C15" s="492">
        <v>0</v>
      </c>
      <c r="D15" s="492"/>
      <c r="E15" s="492">
        <v>0</v>
      </c>
      <c r="F15" s="492">
        <v>0</v>
      </c>
      <c r="G15" s="492">
        <v>810</v>
      </c>
      <c r="H15" s="492">
        <v>555</v>
      </c>
      <c r="I15" s="492">
        <v>0</v>
      </c>
      <c r="J15" s="492">
        <v>0</v>
      </c>
      <c r="K15" s="516">
        <f>C15+G15+I15</f>
        <v>810</v>
      </c>
      <c r="L15" s="517">
        <f>D15+H15+J15</f>
        <v>555</v>
      </c>
    </row>
    <row r="16" spans="1:12" ht="15.75">
      <c r="A16" s="31">
        <v>11</v>
      </c>
      <c r="B16" s="63" t="s">
        <v>84</v>
      </c>
      <c r="C16" s="515">
        <v>0</v>
      </c>
      <c r="D16" s="515">
        <v>26736.55</v>
      </c>
      <c r="E16" s="515">
        <v>230227.23</v>
      </c>
      <c r="F16" s="515">
        <v>184908.39</v>
      </c>
      <c r="G16" s="520">
        <v>874287.38</v>
      </c>
      <c r="H16" s="520">
        <v>1137313.31</v>
      </c>
      <c r="I16" s="515">
        <v>50408.03</v>
      </c>
      <c r="J16" s="515">
        <v>307130.69</v>
      </c>
      <c r="K16" s="516">
        <f aca="true" t="shared" si="2" ref="K16:L18">C16+E16+G16+I16</f>
        <v>1154922.6400000001</v>
      </c>
      <c r="L16" s="517">
        <f t="shared" si="2"/>
        <v>1656088.94</v>
      </c>
    </row>
    <row r="17" spans="1:12" ht="31.5">
      <c r="A17" s="31">
        <v>12</v>
      </c>
      <c r="B17" s="63" t="s">
        <v>410</v>
      </c>
      <c r="C17" s="516">
        <f aca="true" t="shared" si="3" ref="C17:J17">C6+C7-C16</f>
        <v>677921.23</v>
      </c>
      <c r="D17" s="516">
        <f t="shared" si="3"/>
        <v>1050226.68</v>
      </c>
      <c r="E17" s="516">
        <f t="shared" si="3"/>
        <v>717942.97</v>
      </c>
      <c r="F17" s="516">
        <f t="shared" si="3"/>
        <v>776307.07</v>
      </c>
      <c r="G17" s="516">
        <f t="shared" si="3"/>
        <v>413015.42000000004</v>
      </c>
      <c r="H17" s="516">
        <f t="shared" si="3"/>
        <v>271395.02</v>
      </c>
      <c r="I17" s="516">
        <f t="shared" si="3"/>
        <v>361923.72</v>
      </c>
      <c r="J17" s="516">
        <f t="shared" si="3"/>
        <v>63243.02999999997</v>
      </c>
      <c r="K17" s="516">
        <f t="shared" si="2"/>
        <v>2170803.34</v>
      </c>
      <c r="L17" s="517">
        <f t="shared" si="2"/>
        <v>2161171.8</v>
      </c>
    </row>
    <row r="18" spans="1:12" ht="35.25" thickBot="1">
      <c r="A18" s="32">
        <v>13</v>
      </c>
      <c r="B18" s="109" t="s">
        <v>505</v>
      </c>
      <c r="C18" s="521">
        <v>0</v>
      </c>
      <c r="D18" s="521">
        <v>0</v>
      </c>
      <c r="E18" s="521">
        <v>0</v>
      </c>
      <c r="F18" s="521">
        <v>0</v>
      </c>
      <c r="G18" s="521">
        <v>0</v>
      </c>
      <c r="H18" s="521">
        <v>0</v>
      </c>
      <c r="I18" s="521">
        <v>0</v>
      </c>
      <c r="J18" s="521">
        <v>0</v>
      </c>
      <c r="K18" s="522">
        <f t="shared" si="2"/>
        <v>0</v>
      </c>
      <c r="L18" s="523">
        <f t="shared" si="2"/>
        <v>0</v>
      </c>
    </row>
    <row r="20" spans="1:12" ht="15.75">
      <c r="A20" s="193" t="s">
        <v>506</v>
      </c>
      <c r="B20" s="193"/>
      <c r="C20" s="193"/>
      <c r="D20" s="193"/>
      <c r="E20" s="193"/>
      <c r="F20" s="193"/>
      <c r="G20" s="193"/>
      <c r="H20" s="193"/>
      <c r="I20" s="193"/>
      <c r="J20" s="193"/>
      <c r="K20" s="193"/>
      <c r="L20" s="193"/>
    </row>
    <row r="21" spans="1:12" ht="15.75">
      <c r="A21" s="193" t="s">
        <v>507</v>
      </c>
      <c r="B21" s="193"/>
      <c r="C21" s="193"/>
      <c r="D21" s="193"/>
      <c r="E21" s="193"/>
      <c r="F21" s="193"/>
      <c r="G21" s="193"/>
      <c r="H21" s="193"/>
      <c r="I21" s="193"/>
      <c r="J21" s="193"/>
      <c r="K21" s="193"/>
      <c r="L21" s="193"/>
    </row>
    <row r="22" spans="1:12" ht="15.75">
      <c r="A22" s="193" t="s">
        <v>508</v>
      </c>
      <c r="B22" s="193"/>
      <c r="C22" s="193"/>
      <c r="D22" s="193"/>
      <c r="E22" s="193"/>
      <c r="F22" s="193"/>
      <c r="G22" s="193"/>
      <c r="H22" s="193"/>
      <c r="I22" s="193"/>
      <c r="J22" s="193"/>
      <c r="K22" s="193"/>
      <c r="L22" s="193"/>
    </row>
    <row r="23" spans="1:12" ht="15.75">
      <c r="A23" s="699" t="s">
        <v>8</v>
      </c>
      <c r="B23" s="699"/>
      <c r="C23" s="699"/>
      <c r="D23" s="699"/>
      <c r="E23" s="699"/>
      <c r="F23" s="699"/>
      <c r="G23" s="699"/>
      <c r="H23" s="699"/>
      <c r="I23" s="699"/>
      <c r="J23" s="699"/>
      <c r="K23" s="699"/>
      <c r="L23" s="699"/>
    </row>
    <row r="24" spans="1:12" ht="33.75" customHeight="1">
      <c r="A24" s="586" t="s">
        <v>9</v>
      </c>
      <c r="B24" s="586"/>
      <c r="C24" s="586"/>
      <c r="D24" s="586"/>
      <c r="E24" s="586"/>
      <c r="F24" s="586"/>
      <c r="G24" s="586"/>
      <c r="H24" s="586"/>
      <c r="I24" s="586"/>
      <c r="J24" s="586"/>
      <c r="K24" s="586"/>
      <c r="L24" s="586"/>
    </row>
    <row r="25" spans="1:12" ht="17.25" customHeight="1">
      <c r="A25" s="586" t="s">
        <v>10</v>
      </c>
      <c r="B25" s="586"/>
      <c r="C25" s="586"/>
      <c r="D25" s="586"/>
      <c r="E25" s="586"/>
      <c r="F25" s="586"/>
      <c r="G25" s="586"/>
      <c r="H25" s="586"/>
      <c r="I25" s="586"/>
      <c r="J25" s="586"/>
      <c r="K25" s="586"/>
      <c r="L25" s="586"/>
    </row>
    <row r="26" spans="1:12" ht="15.75">
      <c r="A26" s="699" t="s">
        <v>12</v>
      </c>
      <c r="B26" s="699"/>
      <c r="C26" s="699"/>
      <c r="D26" s="699"/>
      <c r="E26" s="699"/>
      <c r="F26" s="699"/>
      <c r="G26" s="699"/>
      <c r="H26" s="699"/>
      <c r="I26" s="699"/>
      <c r="J26" s="699"/>
      <c r="K26" s="699"/>
      <c r="L26" s="699"/>
    </row>
    <row r="27" spans="1:12" ht="15.75">
      <c r="A27" s="699" t="s">
        <v>11</v>
      </c>
      <c r="B27" s="699"/>
      <c r="C27" s="699"/>
      <c r="D27" s="699"/>
      <c r="E27" s="699"/>
      <c r="F27" s="699"/>
      <c r="G27" s="699"/>
      <c r="H27" s="699"/>
      <c r="I27" s="699"/>
      <c r="J27" s="699"/>
      <c r="K27" s="699"/>
      <c r="L27" s="699"/>
    </row>
    <row r="28" spans="1:12" ht="15.75">
      <c r="A28" s="699" t="s">
        <v>13</v>
      </c>
      <c r="B28" s="699"/>
      <c r="C28" s="699"/>
      <c r="D28" s="699"/>
      <c r="E28" s="699"/>
      <c r="F28" s="699"/>
      <c r="G28" s="699"/>
      <c r="H28" s="699"/>
      <c r="I28" s="699"/>
      <c r="J28" s="699"/>
      <c r="K28" s="699"/>
      <c r="L28" s="699"/>
    </row>
  </sheetData>
  <sheetProtection/>
  <mergeCells count="15">
    <mergeCell ref="A27:L27"/>
    <mergeCell ref="A28:L28"/>
    <mergeCell ref="A23:L23"/>
    <mergeCell ref="A24:L24"/>
    <mergeCell ref="A25:L25"/>
    <mergeCell ref="A26:L26"/>
    <mergeCell ref="C3:D3"/>
    <mergeCell ref="I3:J3"/>
    <mergeCell ref="K3:L3"/>
    <mergeCell ref="A1:L1"/>
    <mergeCell ref="A2:L2"/>
    <mergeCell ref="A3:A4"/>
    <mergeCell ref="B3:B4"/>
    <mergeCell ref="E3:F3"/>
    <mergeCell ref="G3:H3"/>
  </mergeCells>
  <printOptions gridLines="1"/>
  <pageMargins left="0.57" right="0.49" top="0.96" bottom="0.984251968503937" header="0.5118110236220472" footer="0.5118110236220472"/>
  <pageSetup fitToHeight="1" fitToWidth="1" horizontalDpi="600" verticalDpi="600" orientation="landscape" paperSize="9" scale="65" r:id="rId1"/>
</worksheet>
</file>

<file path=xl/worksheets/sheet18.xml><?xml version="1.0" encoding="utf-8"?>
<worksheet xmlns="http://schemas.openxmlformats.org/spreadsheetml/2006/main" xmlns:r="http://schemas.openxmlformats.org/officeDocument/2006/relationships">
  <sheetPr>
    <tabColor indexed="42"/>
  </sheetPr>
  <dimension ref="A1:O5"/>
  <sheetViews>
    <sheetView zoomScale="80" zoomScaleNormal="80" zoomScalePageLayoutView="0" workbookViewId="0" topLeftCell="A1">
      <pane xSplit="2" ySplit="5" topLeftCell="F6" activePane="bottomRight" state="frozen"/>
      <selection pane="topLeft" activeCell="A1" sqref="A1"/>
      <selection pane="topRight" activeCell="C1" sqref="C1"/>
      <selection pane="bottomLeft" activeCell="A6" sqref="A6"/>
      <selection pane="bottomRight" activeCell="J17" sqref="J17"/>
    </sheetView>
  </sheetViews>
  <sheetFormatPr defaultColWidth="9.140625" defaultRowHeight="12.75"/>
  <cols>
    <col min="1" max="1" width="8.8515625" style="84" customWidth="1"/>
    <col min="2" max="2" width="40.57421875" style="82" customWidth="1"/>
    <col min="3" max="3" width="17.00390625" style="82" customWidth="1"/>
    <col min="4" max="4" width="15.57421875" style="82" customWidth="1"/>
    <col min="5" max="5" width="13.28125" style="82" customWidth="1"/>
    <col min="6" max="6" width="15.421875" style="82" customWidth="1"/>
    <col min="7" max="7" width="17.7109375" style="82" customWidth="1"/>
    <col min="8" max="8" width="16.421875" style="82" customWidth="1"/>
    <col min="9" max="9" width="15.28125" style="82" customWidth="1"/>
    <col min="10" max="10" width="13.8515625" style="82" customWidth="1"/>
    <col min="11" max="11" width="17.140625" style="82" customWidth="1"/>
    <col min="12" max="12" width="17.00390625" style="82" customWidth="1"/>
    <col min="13" max="13" width="17.28125" style="82" customWidth="1"/>
    <col min="14" max="14" width="18.28125" style="82" customWidth="1"/>
    <col min="15" max="15" width="35.28125" style="82" customWidth="1"/>
    <col min="16" max="16" width="14.7109375" style="82" customWidth="1"/>
    <col min="17" max="16384" width="9.140625" style="82" customWidth="1"/>
  </cols>
  <sheetData>
    <row r="1" spans="2:15" ht="49.5" customHeight="1">
      <c r="B1" s="408" t="s">
        <v>694</v>
      </c>
      <c r="C1" s="706" t="s">
        <v>1258</v>
      </c>
      <c r="D1" s="707"/>
      <c r="E1" s="707"/>
      <c r="F1" s="707"/>
      <c r="G1" s="707"/>
      <c r="H1" s="707"/>
      <c r="I1" s="707"/>
      <c r="J1" s="707"/>
      <c r="K1" s="707"/>
      <c r="L1" s="707"/>
      <c r="M1" s="707"/>
      <c r="N1" s="707"/>
      <c r="O1" s="708"/>
    </row>
    <row r="2" spans="1:15" ht="34.5" customHeight="1">
      <c r="A2" s="616" t="s">
        <v>711</v>
      </c>
      <c r="B2" s="617"/>
      <c r="C2" s="617"/>
      <c r="D2" s="617"/>
      <c r="E2" s="617"/>
      <c r="F2" s="617"/>
      <c r="G2" s="617"/>
      <c r="H2" s="617"/>
      <c r="I2" s="617"/>
      <c r="J2" s="617"/>
      <c r="K2" s="617"/>
      <c r="L2" s="617"/>
      <c r="M2" s="617"/>
      <c r="N2" s="617"/>
      <c r="O2" s="618"/>
    </row>
    <row r="3" spans="1:15" ht="30" customHeight="1">
      <c r="A3" s="710" t="s">
        <v>87</v>
      </c>
      <c r="B3" s="635" t="s">
        <v>86</v>
      </c>
      <c r="C3" s="704" t="s">
        <v>1260</v>
      </c>
      <c r="D3" s="700" t="s">
        <v>1261</v>
      </c>
      <c r="E3" s="702" t="s">
        <v>1262</v>
      </c>
      <c r="F3" s="704" t="s">
        <v>1263</v>
      </c>
      <c r="G3" s="704" t="s">
        <v>1264</v>
      </c>
      <c r="H3" s="704" t="s">
        <v>1265</v>
      </c>
      <c r="I3" s="705" t="s">
        <v>1259</v>
      </c>
      <c r="J3" s="705"/>
      <c r="K3" s="705"/>
      <c r="L3" s="705"/>
      <c r="M3" s="705"/>
      <c r="N3" s="711" t="s">
        <v>1271</v>
      </c>
      <c r="O3" s="709" t="s">
        <v>196</v>
      </c>
    </row>
    <row r="4" spans="1:15" ht="98.25">
      <c r="A4" s="710"/>
      <c r="B4" s="635"/>
      <c r="C4" s="704"/>
      <c r="D4" s="701"/>
      <c r="E4" s="703"/>
      <c r="F4" s="704"/>
      <c r="G4" s="704"/>
      <c r="H4" s="704"/>
      <c r="I4" s="110" t="s">
        <v>1266</v>
      </c>
      <c r="J4" s="110" t="s">
        <v>1267</v>
      </c>
      <c r="K4" s="110" t="s">
        <v>1268</v>
      </c>
      <c r="L4" s="110" t="s">
        <v>1269</v>
      </c>
      <c r="M4" s="217" t="s">
        <v>1270</v>
      </c>
      <c r="N4" s="711"/>
      <c r="O4" s="709"/>
    </row>
    <row r="5" spans="1:15" s="83" customFormat="1" ht="39.75" customHeight="1">
      <c r="A5" s="174"/>
      <c r="B5" s="112"/>
      <c r="C5" s="111" t="s">
        <v>197</v>
      </c>
      <c r="D5" s="111" t="s">
        <v>198</v>
      </c>
      <c r="E5" s="111" t="s">
        <v>199</v>
      </c>
      <c r="F5" s="111" t="s">
        <v>207</v>
      </c>
      <c r="G5" s="111" t="s">
        <v>200</v>
      </c>
      <c r="H5" s="111" t="s">
        <v>74</v>
      </c>
      <c r="I5" s="111" t="s">
        <v>203</v>
      </c>
      <c r="J5" s="111" t="s">
        <v>204</v>
      </c>
      <c r="K5" s="111" t="s">
        <v>205</v>
      </c>
      <c r="L5" s="111" t="s">
        <v>208</v>
      </c>
      <c r="M5" s="111" t="s">
        <v>122</v>
      </c>
      <c r="N5" s="111" t="s">
        <v>121</v>
      </c>
      <c r="O5" s="176" t="s">
        <v>95</v>
      </c>
    </row>
  </sheetData>
  <sheetProtection/>
  <mergeCells count="13">
    <mergeCell ref="H3:H4"/>
    <mergeCell ref="I3:M3"/>
    <mergeCell ref="C1:O1"/>
    <mergeCell ref="A2:O2"/>
    <mergeCell ref="O3:O4"/>
    <mergeCell ref="A3:A4"/>
    <mergeCell ref="B3:B4"/>
    <mergeCell ref="C3:C4"/>
    <mergeCell ref="N3:N4"/>
    <mergeCell ref="D3:D4"/>
    <mergeCell ref="E3:E4"/>
    <mergeCell ref="F3:F4"/>
    <mergeCell ref="G3:G4"/>
  </mergeCells>
  <printOptions/>
  <pageMargins left="0.2362204724409449" right="0.15748031496062992" top="0.5905511811023623" bottom="0.51" header="0.5118110236220472" footer="0.3937007874015748"/>
  <pageSetup horizontalDpi="600" verticalDpi="600" orientation="landscape" paperSize="9" scale="52" r:id="rId1"/>
</worksheet>
</file>

<file path=xl/worksheets/sheet19.xml><?xml version="1.0" encoding="utf-8"?>
<worksheet xmlns="http://schemas.openxmlformats.org/spreadsheetml/2006/main" xmlns:r="http://schemas.openxmlformats.org/officeDocument/2006/relationships">
  <sheetPr>
    <tabColor indexed="42"/>
    <pageSetUpPr fitToPage="1"/>
  </sheetPr>
  <dimension ref="A1:K7"/>
  <sheetViews>
    <sheetView zoomScale="80" zoomScaleNormal="80" zoomScalePageLayoutView="0" workbookViewId="0" topLeftCell="A1">
      <pane xSplit="2" ySplit="4" topLeftCell="C5" activePane="bottomRight" state="frozen"/>
      <selection pane="topLeft" activeCell="A1" sqref="A1"/>
      <selection pane="topRight" activeCell="C1" sqref="C1"/>
      <selection pane="bottomLeft" activeCell="A6" sqref="A6"/>
      <selection pane="bottomRight" activeCell="B1" sqref="B1"/>
    </sheetView>
  </sheetViews>
  <sheetFormatPr defaultColWidth="9.140625" defaultRowHeight="12.75"/>
  <cols>
    <col min="1" max="1" width="8.7109375" style="84" customWidth="1"/>
    <col min="2" max="2" width="34.8515625" style="82" customWidth="1"/>
    <col min="3" max="3" width="15.28125" style="82" customWidth="1"/>
    <col min="4" max="4" width="14.140625" style="82" customWidth="1"/>
    <col min="5" max="5" width="16.57421875" style="82" customWidth="1"/>
    <col min="6" max="6" width="16.00390625" style="82" customWidth="1"/>
    <col min="7" max="7" width="15.421875" style="82" customWidth="1"/>
    <col min="8" max="8" width="17.28125" style="82" customWidth="1"/>
    <col min="9" max="9" width="17.00390625" style="82" customWidth="1"/>
    <col min="10" max="10" width="17.8515625" style="82" customWidth="1"/>
    <col min="11" max="11" width="26.8515625" style="82" customWidth="1"/>
    <col min="12" max="16384" width="9.140625" style="82" customWidth="1"/>
  </cols>
  <sheetData>
    <row r="1" spans="2:11" ht="48.75" customHeight="1">
      <c r="B1" s="408" t="s">
        <v>694</v>
      </c>
      <c r="C1" s="712" t="s">
        <v>1272</v>
      </c>
      <c r="D1" s="713"/>
      <c r="E1" s="713"/>
      <c r="F1" s="713"/>
      <c r="G1" s="713"/>
      <c r="H1" s="713"/>
      <c r="I1" s="713"/>
      <c r="J1" s="713"/>
      <c r="K1" s="714"/>
    </row>
    <row r="2" spans="1:11" ht="34.5" customHeight="1">
      <c r="A2" s="616" t="s">
        <v>711</v>
      </c>
      <c r="B2" s="617"/>
      <c r="C2" s="617"/>
      <c r="D2" s="617"/>
      <c r="E2" s="617"/>
      <c r="F2" s="617"/>
      <c r="G2" s="617"/>
      <c r="H2" s="617"/>
      <c r="I2" s="617"/>
      <c r="J2" s="617"/>
      <c r="K2" s="618"/>
    </row>
    <row r="3" spans="1:11" ht="28.5" customHeight="1">
      <c r="A3" s="710" t="s">
        <v>87</v>
      </c>
      <c r="B3" s="635" t="s">
        <v>86</v>
      </c>
      <c r="C3" s="704" t="s">
        <v>1273</v>
      </c>
      <c r="D3" s="700" t="s">
        <v>1274</v>
      </c>
      <c r="E3" s="704" t="s">
        <v>1275</v>
      </c>
      <c r="F3" s="704" t="s">
        <v>1276</v>
      </c>
      <c r="G3" s="704" t="s">
        <v>1277</v>
      </c>
      <c r="H3" s="704" t="s">
        <v>1259</v>
      </c>
      <c r="I3" s="704"/>
      <c r="J3" s="704"/>
      <c r="K3" s="709" t="s">
        <v>196</v>
      </c>
    </row>
    <row r="4" spans="1:11" ht="94.5" customHeight="1">
      <c r="A4" s="710"/>
      <c r="B4" s="635"/>
      <c r="C4" s="704"/>
      <c r="D4" s="701"/>
      <c r="E4" s="704"/>
      <c r="F4" s="704"/>
      <c r="G4" s="704"/>
      <c r="H4" s="110" t="s">
        <v>1266</v>
      </c>
      <c r="I4" s="110" t="s">
        <v>1278</v>
      </c>
      <c r="J4" s="110" t="s">
        <v>1269</v>
      </c>
      <c r="K4" s="709"/>
    </row>
    <row r="5" ht="15.75">
      <c r="B5" s="392"/>
    </row>
    <row r="6" ht="15.75">
      <c r="B6" s="393"/>
    </row>
    <row r="7" spans="2:3" ht="15.75">
      <c r="B7" s="84"/>
      <c r="C7" s="84"/>
    </row>
  </sheetData>
  <sheetProtection/>
  <mergeCells count="11">
    <mergeCell ref="E3:E4"/>
    <mergeCell ref="F3:F4"/>
    <mergeCell ref="C1:K1"/>
    <mergeCell ref="G3:G4"/>
    <mergeCell ref="A2:K2"/>
    <mergeCell ref="H3:J3"/>
    <mergeCell ref="K3:K4"/>
    <mergeCell ref="D3:D4"/>
    <mergeCell ref="A3:A4"/>
    <mergeCell ref="B3:B4"/>
    <mergeCell ref="C3:C4"/>
  </mergeCells>
  <printOptions/>
  <pageMargins left="0.51" right="0.38" top="0.984251968503937" bottom="0.69" header="0.5118110236220472" footer="0.5118110236220472"/>
  <pageSetup fitToHeight="1"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tabColor indexed="33"/>
    <pageSetUpPr fitToPage="1"/>
  </sheetPr>
  <dimension ref="A1:D30"/>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4" sqref="A4"/>
    </sheetView>
  </sheetViews>
  <sheetFormatPr defaultColWidth="62.140625" defaultRowHeight="12.75"/>
  <cols>
    <col min="1" max="1" width="17.421875" style="0" customWidth="1"/>
    <col min="2" max="2" width="35.8515625" style="168" customWidth="1"/>
    <col min="3" max="3" width="62.57421875" style="0" customWidth="1"/>
    <col min="4" max="4" width="9.140625" style="0" customWidth="1"/>
    <col min="5" max="5" width="48.28125" style="0" customWidth="1"/>
  </cols>
  <sheetData>
    <row r="1" spans="1:3" s="191" customFormat="1" ht="48" customHeight="1" thickBot="1">
      <c r="A1" s="607" t="s">
        <v>1440</v>
      </c>
      <c r="B1" s="608"/>
      <c r="C1" s="609"/>
    </row>
    <row r="2" spans="1:3" ht="48" thickBot="1">
      <c r="A2" s="354" t="s">
        <v>648</v>
      </c>
      <c r="B2" s="324"/>
      <c r="C2" s="325" t="s">
        <v>1454</v>
      </c>
    </row>
    <row r="3" spans="1:3" ht="63">
      <c r="A3" s="354" t="s">
        <v>649</v>
      </c>
      <c r="B3" s="324"/>
      <c r="C3" s="411" t="s">
        <v>650</v>
      </c>
    </row>
    <row r="4" spans="1:3" ht="15.75">
      <c r="A4" s="192" t="s">
        <v>226</v>
      </c>
      <c r="B4" s="76" t="s">
        <v>496</v>
      </c>
      <c r="C4" s="321" t="s">
        <v>716</v>
      </c>
    </row>
    <row r="5" spans="1:3" ht="15.75">
      <c r="A5" s="192" t="s">
        <v>88</v>
      </c>
      <c r="B5" s="76" t="s">
        <v>1208</v>
      </c>
      <c r="C5" s="321" t="s">
        <v>716</v>
      </c>
    </row>
    <row r="6" spans="1:3" ht="15.75">
      <c r="A6" s="192" t="s">
        <v>89</v>
      </c>
      <c r="B6" s="76" t="s">
        <v>1213</v>
      </c>
      <c r="C6" s="321" t="s">
        <v>716</v>
      </c>
    </row>
    <row r="7" spans="1:3" ht="15.75">
      <c r="A7" s="196" t="s">
        <v>90</v>
      </c>
      <c r="B7" s="76" t="s">
        <v>1207</v>
      </c>
      <c r="C7" s="321" t="s">
        <v>716</v>
      </c>
    </row>
    <row r="8" spans="1:3" ht="15.75">
      <c r="A8" s="196" t="s">
        <v>651</v>
      </c>
      <c r="B8" s="76" t="s">
        <v>1214</v>
      </c>
      <c r="C8" s="321" t="s">
        <v>716</v>
      </c>
    </row>
    <row r="9" spans="1:3" ht="15.75">
      <c r="A9" s="195" t="s">
        <v>92</v>
      </c>
      <c r="B9" s="76" t="s">
        <v>1206</v>
      </c>
      <c r="C9" s="321" t="s">
        <v>716</v>
      </c>
    </row>
    <row r="10" spans="1:3" ht="31.5">
      <c r="A10" s="600" t="s">
        <v>93</v>
      </c>
      <c r="B10" s="603" t="s">
        <v>1215</v>
      </c>
      <c r="C10" s="322" t="s">
        <v>1226</v>
      </c>
    </row>
    <row r="11" spans="1:3" ht="47.25">
      <c r="A11" s="601"/>
      <c r="B11" s="604"/>
      <c r="C11" s="322" t="s">
        <v>630</v>
      </c>
    </row>
    <row r="12" spans="1:4" ht="47.25">
      <c r="A12" s="602"/>
      <c r="B12" s="605"/>
      <c r="C12" s="323" t="s">
        <v>652</v>
      </c>
      <c r="D12" s="218"/>
    </row>
    <row r="13" spans="1:3" ht="15.75">
      <c r="A13" s="192" t="s">
        <v>65</v>
      </c>
      <c r="B13" s="76" t="s">
        <v>301</v>
      </c>
      <c r="C13" s="321" t="s">
        <v>716</v>
      </c>
    </row>
    <row r="14" spans="1:3" ht="19.5" customHeight="1">
      <c r="A14" s="192" t="s">
        <v>368</v>
      </c>
      <c r="B14" s="76" t="s">
        <v>302</v>
      </c>
      <c r="C14" s="321" t="s">
        <v>716</v>
      </c>
    </row>
    <row r="15" spans="1:4" ht="77.25" customHeight="1">
      <c r="A15" s="196" t="s">
        <v>369</v>
      </c>
      <c r="B15" s="76" t="s">
        <v>303</v>
      </c>
      <c r="C15" s="388" t="s">
        <v>1433</v>
      </c>
      <c r="D15" s="417"/>
    </row>
    <row r="16" spans="1:4" ht="31.5">
      <c r="A16" s="192" t="s">
        <v>370</v>
      </c>
      <c r="B16" s="76" t="s">
        <v>304</v>
      </c>
      <c r="C16" s="416" t="s">
        <v>659</v>
      </c>
      <c r="D16" s="218"/>
    </row>
    <row r="17" spans="1:4" ht="31.5">
      <c r="A17" s="192" t="s">
        <v>371</v>
      </c>
      <c r="B17" s="76" t="s">
        <v>1201</v>
      </c>
      <c r="C17" s="416" t="s">
        <v>660</v>
      </c>
      <c r="D17" s="218"/>
    </row>
    <row r="18" spans="1:3" ht="30.75" customHeight="1">
      <c r="A18" s="192" t="s">
        <v>372</v>
      </c>
      <c r="B18" s="76" t="s">
        <v>492</v>
      </c>
      <c r="C18" s="321" t="s">
        <v>716</v>
      </c>
    </row>
    <row r="19" spans="1:4" ht="15.75">
      <c r="A19" s="409" t="s">
        <v>1210</v>
      </c>
      <c r="B19" s="410" t="s">
        <v>1199</v>
      </c>
      <c r="C19" s="388" t="s">
        <v>647</v>
      </c>
      <c r="D19" s="606"/>
    </row>
    <row r="20" spans="1:4" ht="17.25" customHeight="1">
      <c r="A20" s="409" t="s">
        <v>1211</v>
      </c>
      <c r="B20" s="410" t="s">
        <v>1200</v>
      </c>
      <c r="C20" s="388" t="s">
        <v>647</v>
      </c>
      <c r="D20" s="606"/>
    </row>
    <row r="21" spans="1:3" ht="15.75">
      <c r="A21" s="192" t="s">
        <v>375</v>
      </c>
      <c r="B21" s="76" t="s">
        <v>493</v>
      </c>
      <c r="C21" s="321" t="s">
        <v>716</v>
      </c>
    </row>
    <row r="22" spans="1:4" ht="15.75">
      <c r="A22" s="192" t="s">
        <v>474</v>
      </c>
      <c r="B22" s="76" t="s">
        <v>494</v>
      </c>
      <c r="C22" s="321" t="s">
        <v>716</v>
      </c>
      <c r="D22" s="153"/>
    </row>
    <row r="23" spans="1:3" ht="47.25">
      <c r="A23" s="192" t="s">
        <v>376</v>
      </c>
      <c r="B23" s="76" t="s">
        <v>495</v>
      </c>
      <c r="C23" s="321" t="s">
        <v>716</v>
      </c>
    </row>
    <row r="24" spans="1:4" ht="15.75">
      <c r="A24" s="192" t="s">
        <v>377</v>
      </c>
      <c r="B24" s="76" t="s">
        <v>1202</v>
      </c>
      <c r="C24" s="322" t="s">
        <v>716</v>
      </c>
      <c r="D24" s="412"/>
    </row>
    <row r="25" spans="1:3" ht="15.75">
      <c r="A25" s="192" t="s">
        <v>378</v>
      </c>
      <c r="B25" s="76" t="s">
        <v>1203</v>
      </c>
      <c r="C25" s="322" t="s">
        <v>716</v>
      </c>
    </row>
    <row r="26" spans="1:3" ht="31.5">
      <c r="A26" s="192" t="s">
        <v>379</v>
      </c>
      <c r="B26" s="76" t="s">
        <v>1204</v>
      </c>
      <c r="C26" s="322" t="s">
        <v>716</v>
      </c>
    </row>
    <row r="27" spans="1:3" ht="31.5">
      <c r="A27" s="192" t="s">
        <v>993</v>
      </c>
      <c r="B27" s="76" t="s">
        <v>695</v>
      </c>
      <c r="C27" s="322" t="s">
        <v>716</v>
      </c>
    </row>
    <row r="28" spans="1:3" ht="31.5">
      <c r="A28" s="192" t="s">
        <v>994</v>
      </c>
      <c r="B28" s="76" t="s">
        <v>696</v>
      </c>
      <c r="C28" s="322" t="s">
        <v>716</v>
      </c>
    </row>
    <row r="29" spans="1:3" ht="31.5">
      <c r="A29" s="192" t="s">
        <v>1225</v>
      </c>
      <c r="B29" s="76" t="s">
        <v>697</v>
      </c>
      <c r="C29" s="322" t="s">
        <v>716</v>
      </c>
    </row>
    <row r="30" spans="1:3" ht="23.25" customHeight="1" thickBot="1">
      <c r="A30" s="326" t="s">
        <v>995</v>
      </c>
      <c r="B30" s="327" t="s">
        <v>1205</v>
      </c>
      <c r="C30" s="322" t="s">
        <v>319</v>
      </c>
    </row>
  </sheetData>
  <sheetProtection/>
  <mergeCells count="4">
    <mergeCell ref="A10:A12"/>
    <mergeCell ref="B10:B12"/>
    <mergeCell ref="D19:D20"/>
    <mergeCell ref="A1:C1"/>
  </mergeCells>
  <printOptions/>
  <pageMargins left="0.49" right="0.41" top="1" bottom="1" header="0.51" footer="0.4921259845"/>
  <pageSetup fitToHeight="1" fitToWidth="1" horizontalDpi="600" verticalDpi="600" orientation="portrait" paperSize="9" scale="76" r:id="rId1"/>
</worksheet>
</file>

<file path=xl/worksheets/sheet20.xml><?xml version="1.0" encoding="utf-8"?>
<worksheet xmlns="http://schemas.openxmlformats.org/spreadsheetml/2006/main" xmlns:r="http://schemas.openxmlformats.org/officeDocument/2006/relationships">
  <sheetPr>
    <tabColor indexed="42"/>
    <pageSetUpPr fitToPage="1"/>
  </sheetPr>
  <dimension ref="A1:D22"/>
  <sheetViews>
    <sheetView zoomScale="75" zoomScaleNormal="75" zoomScalePageLayoutView="0" workbookViewId="0" topLeftCell="A1">
      <pane xSplit="2" ySplit="4" topLeftCell="C14" activePane="bottomRight" state="frozen"/>
      <selection pane="topLeft" activeCell="A1" sqref="A1"/>
      <selection pane="topRight" activeCell="C1" sqref="C1"/>
      <selection pane="bottomLeft" activeCell="A5" sqref="A5"/>
      <selection pane="bottomRight" activeCell="D28" sqref="D28"/>
    </sheetView>
  </sheetViews>
  <sheetFormatPr defaultColWidth="9.140625" defaultRowHeight="12.75"/>
  <cols>
    <col min="1" max="1" width="10.57421875" style="12" customWidth="1"/>
    <col min="2" max="2" width="41.8515625" style="79" customWidth="1"/>
    <col min="3" max="3" width="28.421875" style="11" customWidth="1"/>
    <col min="4" max="4" width="52.7109375" style="11" customWidth="1"/>
    <col min="5" max="16384" width="9.140625" style="11" customWidth="1"/>
  </cols>
  <sheetData>
    <row r="1" spans="1:4" ht="49.5" customHeight="1">
      <c r="A1" s="715" t="s">
        <v>1279</v>
      </c>
      <c r="B1" s="716"/>
      <c r="C1" s="716"/>
      <c r="D1" s="717"/>
    </row>
    <row r="2" spans="1:4" ht="34.5" customHeight="1">
      <c r="A2" s="616" t="s">
        <v>320</v>
      </c>
      <c r="B2" s="617"/>
      <c r="C2" s="617"/>
      <c r="D2" s="618"/>
    </row>
    <row r="3" spans="1:4" ht="31.5">
      <c r="A3" s="125" t="s">
        <v>87</v>
      </c>
      <c r="B3" s="75" t="s">
        <v>209</v>
      </c>
      <c r="C3" s="113" t="s">
        <v>1280</v>
      </c>
      <c r="D3" s="35" t="s">
        <v>196</v>
      </c>
    </row>
    <row r="4" spans="1:4" s="13" customFormat="1" ht="18" customHeight="1">
      <c r="A4" s="121"/>
      <c r="B4" s="124" t="s">
        <v>197</v>
      </c>
      <c r="C4" s="101" t="s">
        <v>198</v>
      </c>
      <c r="D4" s="102" t="s">
        <v>199</v>
      </c>
    </row>
    <row r="5" spans="1:4" s="13" customFormat="1" ht="31.5">
      <c r="A5" s="121">
        <v>1</v>
      </c>
      <c r="B5" s="75" t="s">
        <v>411</v>
      </c>
      <c r="C5" s="67">
        <f>SUM(C6:C19)</f>
        <v>6301560.970000002</v>
      </c>
      <c r="D5" s="74"/>
    </row>
    <row r="6" spans="1:4" ht="15.75">
      <c r="A6" s="121">
        <v>2</v>
      </c>
      <c r="B6" s="64" t="s">
        <v>69</v>
      </c>
      <c r="C6" s="203">
        <v>0</v>
      </c>
      <c r="D6" s="157" t="s">
        <v>833</v>
      </c>
    </row>
    <row r="7" spans="1:4" ht="63">
      <c r="A7" s="121">
        <v>3</v>
      </c>
      <c r="B7" s="64" t="s">
        <v>70</v>
      </c>
      <c r="C7" s="203">
        <v>1633496.09</v>
      </c>
      <c r="D7" s="157" t="s">
        <v>838</v>
      </c>
    </row>
    <row r="8" spans="1:4" ht="15.75">
      <c r="A8" s="121">
        <v>4</v>
      </c>
      <c r="B8" s="128" t="s">
        <v>71</v>
      </c>
      <c r="C8" s="203">
        <v>0</v>
      </c>
      <c r="D8" s="157" t="s">
        <v>839</v>
      </c>
    </row>
    <row r="9" spans="1:4" ht="94.5">
      <c r="A9" s="121">
        <v>5</v>
      </c>
      <c r="B9" s="128" t="s">
        <v>33</v>
      </c>
      <c r="C9" s="203">
        <v>3873599.35</v>
      </c>
      <c r="D9" s="157" t="s">
        <v>362</v>
      </c>
    </row>
    <row r="10" spans="1:4" ht="15.75">
      <c r="A10" s="121">
        <v>6</v>
      </c>
      <c r="B10" s="128" t="s">
        <v>182</v>
      </c>
      <c r="C10" s="203">
        <v>0</v>
      </c>
      <c r="D10" s="157" t="s">
        <v>839</v>
      </c>
    </row>
    <row r="11" spans="1:4" ht="15.75">
      <c r="A11" s="121">
        <v>7</v>
      </c>
      <c r="B11" s="128" t="s">
        <v>183</v>
      </c>
      <c r="C11" s="203">
        <v>84328.82</v>
      </c>
      <c r="D11" s="157" t="s">
        <v>834</v>
      </c>
    </row>
    <row r="12" spans="1:4" ht="31.5">
      <c r="A12" s="121">
        <v>8</v>
      </c>
      <c r="B12" s="128" t="s">
        <v>713</v>
      </c>
      <c r="C12" s="203">
        <v>0</v>
      </c>
      <c r="D12" s="157" t="s">
        <v>839</v>
      </c>
    </row>
    <row r="13" spans="1:4" ht="31.5">
      <c r="A13" s="121">
        <v>9</v>
      </c>
      <c r="B13" s="128" t="s">
        <v>34</v>
      </c>
      <c r="C13" s="203">
        <v>15164.19</v>
      </c>
      <c r="D13" s="157" t="s">
        <v>840</v>
      </c>
    </row>
    <row r="14" spans="1:4" ht="15.75">
      <c r="A14" s="121">
        <v>10</v>
      </c>
      <c r="B14" s="128" t="s">
        <v>35</v>
      </c>
      <c r="C14" s="203">
        <v>0</v>
      </c>
      <c r="D14" s="157" t="s">
        <v>839</v>
      </c>
    </row>
    <row r="15" spans="1:4" ht="15.75">
      <c r="A15" s="121">
        <v>11</v>
      </c>
      <c r="B15" s="128" t="s">
        <v>36</v>
      </c>
      <c r="C15" s="203">
        <v>177481.32</v>
      </c>
      <c r="D15" s="198" t="s">
        <v>835</v>
      </c>
    </row>
    <row r="16" spans="1:4" ht="15.75">
      <c r="A16" s="121">
        <v>12</v>
      </c>
      <c r="B16" s="128" t="s">
        <v>37</v>
      </c>
      <c r="C16" s="203">
        <v>22639.94</v>
      </c>
      <c r="D16" s="198" t="s">
        <v>836</v>
      </c>
    </row>
    <row r="17" spans="1:4" ht="15.75">
      <c r="A17" s="121">
        <v>13</v>
      </c>
      <c r="B17" s="128" t="s">
        <v>38</v>
      </c>
      <c r="C17" s="203">
        <v>0</v>
      </c>
      <c r="D17" s="157" t="s">
        <v>839</v>
      </c>
    </row>
    <row r="18" spans="1:4" ht="15.75">
      <c r="A18" s="121">
        <v>14</v>
      </c>
      <c r="B18" s="128" t="s">
        <v>39</v>
      </c>
      <c r="C18" s="203">
        <v>0</v>
      </c>
      <c r="D18" s="157" t="s">
        <v>839</v>
      </c>
    </row>
    <row r="19" spans="1:4" ht="189">
      <c r="A19" s="121">
        <v>15</v>
      </c>
      <c r="B19" s="128" t="s">
        <v>47</v>
      </c>
      <c r="C19" s="203">
        <v>494851.26</v>
      </c>
      <c r="D19" s="157" t="s">
        <v>363</v>
      </c>
    </row>
    <row r="20" spans="1:4" ht="47.25">
      <c r="A20" s="121">
        <v>16</v>
      </c>
      <c r="B20" s="75" t="s">
        <v>224</v>
      </c>
      <c r="C20" s="203">
        <v>0</v>
      </c>
      <c r="D20" s="157" t="s">
        <v>837</v>
      </c>
    </row>
    <row r="21" spans="1:4" ht="15.75">
      <c r="A21" s="121">
        <v>17</v>
      </c>
      <c r="B21" s="127" t="s">
        <v>475</v>
      </c>
      <c r="C21" s="203">
        <v>0</v>
      </c>
      <c r="D21" s="157" t="s">
        <v>839</v>
      </c>
    </row>
    <row r="22" spans="1:4" ht="32.25" thickBot="1">
      <c r="A22" s="122">
        <v>18</v>
      </c>
      <c r="B22" s="94" t="s">
        <v>455</v>
      </c>
      <c r="C22" s="68">
        <f>+C5+C20+C21</f>
        <v>6301560.970000002</v>
      </c>
      <c r="D22" s="91"/>
    </row>
  </sheetData>
  <sheetProtection/>
  <mergeCells count="2">
    <mergeCell ref="A1:D1"/>
    <mergeCell ref="A2:D2"/>
  </mergeCells>
  <printOptions gridLines="1"/>
  <pageMargins left="0.7480314960629921" right="0.7480314960629921" top="0.984251968503937" bottom="0.984251968503937" header="0.5118110236220472" footer="0.5118110236220472"/>
  <pageSetup fitToHeight="1" fitToWidth="1" horizontalDpi="600" verticalDpi="600" orientation="landscape" paperSize="9" scale="57" r:id="rId1"/>
</worksheet>
</file>

<file path=xl/worksheets/sheet21.xml><?xml version="1.0" encoding="utf-8"?>
<worksheet xmlns="http://schemas.openxmlformats.org/spreadsheetml/2006/main" xmlns:r="http://schemas.openxmlformats.org/officeDocument/2006/relationships">
  <sheetPr>
    <tabColor theme="5" tint="0.39998000860214233"/>
    <pageSetUpPr fitToPage="1"/>
  </sheetPr>
  <dimension ref="A1:H27"/>
  <sheetViews>
    <sheetView zoomScale="75" zoomScaleNormal="75" workbookViewId="0" topLeftCell="A1">
      <pane xSplit="2" ySplit="5" topLeftCell="C20" activePane="bottomRight" state="frozen"/>
      <selection pane="topLeft" activeCell="A1" sqref="A1"/>
      <selection pane="topRight" activeCell="C1" sqref="C1"/>
      <selection pane="bottomLeft" activeCell="A6" sqref="A6"/>
      <selection pane="bottomRight" activeCell="B29" sqref="B29"/>
    </sheetView>
  </sheetViews>
  <sheetFormatPr defaultColWidth="9.140625" defaultRowHeight="12.75"/>
  <cols>
    <col min="1" max="1" width="7.7109375" style="20" customWidth="1"/>
    <col min="2" max="2" width="47.57421875" style="21" customWidth="1"/>
    <col min="3" max="3" width="16.140625" style="22" customWidth="1"/>
    <col min="4" max="4" width="16.8515625" style="22" customWidth="1"/>
    <col min="5" max="5" width="17.140625" style="22" customWidth="1"/>
    <col min="6" max="6" width="18.140625" style="22" customWidth="1"/>
    <col min="7" max="7" width="17.421875" style="22" customWidth="1"/>
    <col min="8" max="8" width="17.00390625" style="22" customWidth="1"/>
    <col min="9" max="16384" width="9.140625" style="22" customWidth="1"/>
  </cols>
  <sheetData>
    <row r="1" spans="1:8" s="26" customFormat="1" ht="60" customHeight="1">
      <c r="A1" s="613" t="s">
        <v>645</v>
      </c>
      <c r="B1" s="620"/>
      <c r="C1" s="620"/>
      <c r="D1" s="620"/>
      <c r="E1" s="620"/>
      <c r="F1" s="620"/>
      <c r="G1" s="620"/>
      <c r="H1" s="621"/>
    </row>
    <row r="2" spans="1:8" s="26" customFormat="1" ht="34.5" customHeight="1">
      <c r="A2" s="616" t="s">
        <v>202</v>
      </c>
      <c r="B2" s="617"/>
      <c r="C2" s="617"/>
      <c r="D2" s="617"/>
      <c r="E2" s="617"/>
      <c r="F2" s="617"/>
      <c r="G2" s="617"/>
      <c r="H2" s="618"/>
    </row>
    <row r="3" spans="1:8" ht="27" customHeight="1">
      <c r="A3" s="588" t="s">
        <v>87</v>
      </c>
      <c r="B3" s="635"/>
      <c r="C3" s="634" t="s">
        <v>217</v>
      </c>
      <c r="D3" s="634"/>
      <c r="E3" s="634" t="s">
        <v>218</v>
      </c>
      <c r="F3" s="634"/>
      <c r="G3" s="720" t="s">
        <v>115</v>
      </c>
      <c r="H3" s="721"/>
    </row>
    <row r="4" spans="1:8" ht="33" customHeight="1">
      <c r="A4" s="588"/>
      <c r="B4" s="635"/>
      <c r="C4" s="14" t="s">
        <v>481</v>
      </c>
      <c r="D4" s="14" t="s">
        <v>75</v>
      </c>
      <c r="E4" s="14" t="s">
        <v>481</v>
      </c>
      <c r="F4" s="14" t="s">
        <v>75</v>
      </c>
      <c r="G4" s="14" t="s">
        <v>481</v>
      </c>
      <c r="H4" s="29" t="s">
        <v>75</v>
      </c>
    </row>
    <row r="5" spans="1:8" ht="21" customHeight="1">
      <c r="A5" s="30"/>
      <c r="B5" s="17"/>
      <c r="C5" s="45" t="s">
        <v>197</v>
      </c>
      <c r="D5" s="45" t="s">
        <v>198</v>
      </c>
      <c r="E5" s="45" t="s">
        <v>199</v>
      </c>
      <c r="F5" s="45" t="s">
        <v>207</v>
      </c>
      <c r="G5" s="45" t="s">
        <v>425</v>
      </c>
      <c r="H5" s="46" t="s">
        <v>426</v>
      </c>
    </row>
    <row r="6" spans="1:8" ht="18" customHeight="1">
      <c r="A6" s="31">
        <v>1</v>
      </c>
      <c r="B6" s="69" t="s">
        <v>48</v>
      </c>
      <c r="C6" s="67">
        <f>C7+C8+C9+C10</f>
        <v>0</v>
      </c>
      <c r="D6" s="67">
        <f>D7+D8+D9+D10</f>
        <v>0</v>
      </c>
      <c r="E6" s="67">
        <f>E7+E8+E9+E10</f>
        <v>0</v>
      </c>
      <c r="F6" s="67">
        <f>F7+F8+F9+F10</f>
        <v>0</v>
      </c>
      <c r="G6" s="67">
        <f aca="true" t="shared" si="0" ref="G6:G25">C6+E6</f>
        <v>0</v>
      </c>
      <c r="H6" s="202">
        <f aca="true" t="shared" si="1" ref="H6:H25">D6+F6</f>
        <v>0</v>
      </c>
    </row>
    <row r="7" spans="1:8" ht="18" customHeight="1">
      <c r="A7" s="31">
        <f aca="true" t="shared" si="2" ref="A7:A25">A6+1</f>
        <v>2</v>
      </c>
      <c r="B7" s="27" t="s">
        <v>416</v>
      </c>
      <c r="C7" s="55">
        <v>0</v>
      </c>
      <c r="D7" s="55">
        <v>0</v>
      </c>
      <c r="E7" s="55">
        <v>0</v>
      </c>
      <c r="F7" s="55">
        <v>0</v>
      </c>
      <c r="G7" s="67">
        <f t="shared" si="0"/>
        <v>0</v>
      </c>
      <c r="H7" s="202">
        <f t="shared" si="1"/>
        <v>0</v>
      </c>
    </row>
    <row r="8" spans="1:8" ht="18" customHeight="1">
      <c r="A8" s="31">
        <f t="shared" si="2"/>
        <v>3</v>
      </c>
      <c r="B8" s="27" t="s">
        <v>417</v>
      </c>
      <c r="C8" s="55">
        <v>0</v>
      </c>
      <c r="D8" s="55">
        <v>0</v>
      </c>
      <c r="E8" s="55">
        <v>0</v>
      </c>
      <c r="F8" s="55">
        <v>0</v>
      </c>
      <c r="G8" s="67">
        <f t="shared" si="0"/>
        <v>0</v>
      </c>
      <c r="H8" s="202">
        <f t="shared" si="1"/>
        <v>0</v>
      </c>
    </row>
    <row r="9" spans="1:8" ht="18" customHeight="1">
      <c r="A9" s="31">
        <f t="shared" si="2"/>
        <v>4</v>
      </c>
      <c r="B9" s="27" t="s">
        <v>418</v>
      </c>
      <c r="C9" s="55">
        <v>0</v>
      </c>
      <c r="D9" s="55">
        <v>0</v>
      </c>
      <c r="E9" s="55">
        <v>0</v>
      </c>
      <c r="F9" s="55">
        <v>0</v>
      </c>
      <c r="G9" s="67">
        <f t="shared" si="0"/>
        <v>0</v>
      </c>
      <c r="H9" s="202">
        <f t="shared" si="1"/>
        <v>0</v>
      </c>
    </row>
    <row r="10" spans="1:8" ht="18" customHeight="1">
      <c r="A10" s="31">
        <f t="shared" si="2"/>
        <v>5</v>
      </c>
      <c r="B10" s="27" t="s">
        <v>419</v>
      </c>
      <c r="C10" s="55">
        <v>0</v>
      </c>
      <c r="D10" s="55">
        <v>0</v>
      </c>
      <c r="E10" s="55">
        <v>0</v>
      </c>
      <c r="F10" s="55">
        <v>0</v>
      </c>
      <c r="G10" s="67">
        <f t="shared" si="0"/>
        <v>0</v>
      </c>
      <c r="H10" s="202">
        <f t="shared" si="1"/>
        <v>0</v>
      </c>
    </row>
    <row r="11" spans="1:8" ht="18" customHeight="1">
      <c r="A11" s="31">
        <f t="shared" si="2"/>
        <v>6</v>
      </c>
      <c r="B11" s="69" t="s">
        <v>724</v>
      </c>
      <c r="C11" s="67">
        <f>C12+C13</f>
        <v>0</v>
      </c>
      <c r="D11" s="67">
        <f>D12+D13</f>
        <v>0</v>
      </c>
      <c r="E11" s="67">
        <f>E12+E13</f>
        <v>0</v>
      </c>
      <c r="F11" s="67">
        <f>F12+F13</f>
        <v>0</v>
      </c>
      <c r="G11" s="67">
        <f t="shared" si="0"/>
        <v>0</v>
      </c>
      <c r="H11" s="202">
        <f t="shared" si="1"/>
        <v>0</v>
      </c>
    </row>
    <row r="12" spans="1:8" ht="15.75">
      <c r="A12" s="31">
        <f t="shared" si="2"/>
        <v>7</v>
      </c>
      <c r="B12" s="27" t="s">
        <v>420</v>
      </c>
      <c r="C12" s="55">
        <v>0</v>
      </c>
      <c r="D12" s="55">
        <v>0</v>
      </c>
      <c r="E12" s="55">
        <v>0</v>
      </c>
      <c r="F12" s="55">
        <v>0</v>
      </c>
      <c r="G12" s="67">
        <f t="shared" si="0"/>
        <v>0</v>
      </c>
      <c r="H12" s="202">
        <f t="shared" si="1"/>
        <v>0</v>
      </c>
    </row>
    <row r="13" spans="1:8" ht="15.75">
      <c r="A13" s="31">
        <f t="shared" si="2"/>
        <v>8</v>
      </c>
      <c r="B13" s="27" t="s">
        <v>1457</v>
      </c>
      <c r="C13" s="55">
        <v>0</v>
      </c>
      <c r="D13" s="55">
        <v>0</v>
      </c>
      <c r="E13" s="55">
        <v>0</v>
      </c>
      <c r="F13" s="55">
        <v>0</v>
      </c>
      <c r="G13" s="67">
        <f t="shared" si="0"/>
        <v>0</v>
      </c>
      <c r="H13" s="202">
        <f t="shared" si="1"/>
        <v>0</v>
      </c>
    </row>
    <row r="14" spans="1:8" ht="15.75">
      <c r="A14" s="31">
        <f t="shared" si="2"/>
        <v>9</v>
      </c>
      <c r="B14" s="69" t="s">
        <v>725</v>
      </c>
      <c r="C14" s="67">
        <f>C15+C16</f>
        <v>0</v>
      </c>
      <c r="D14" s="67">
        <f>D15+D16</f>
        <v>0</v>
      </c>
      <c r="E14" s="67">
        <f>E15+E16</f>
        <v>0</v>
      </c>
      <c r="F14" s="67">
        <f>F15+F16</f>
        <v>0</v>
      </c>
      <c r="G14" s="67">
        <f t="shared" si="0"/>
        <v>0</v>
      </c>
      <c r="H14" s="202">
        <f t="shared" si="1"/>
        <v>0</v>
      </c>
    </row>
    <row r="15" spans="1:8" ht="15.75">
      <c r="A15" s="31">
        <f t="shared" si="2"/>
        <v>10</v>
      </c>
      <c r="B15" s="27" t="s">
        <v>721</v>
      </c>
      <c r="C15" s="55">
        <v>0</v>
      </c>
      <c r="D15" s="55">
        <v>0</v>
      </c>
      <c r="E15" s="55">
        <v>0</v>
      </c>
      <c r="F15" s="55">
        <v>0</v>
      </c>
      <c r="G15" s="67">
        <f t="shared" si="0"/>
        <v>0</v>
      </c>
      <c r="H15" s="202">
        <f t="shared" si="1"/>
        <v>0</v>
      </c>
    </row>
    <row r="16" spans="1:8" ht="15.75">
      <c r="A16" s="31">
        <f t="shared" si="2"/>
        <v>11</v>
      </c>
      <c r="B16" s="27" t="s">
        <v>722</v>
      </c>
      <c r="C16" s="55">
        <v>0</v>
      </c>
      <c r="D16" s="55">
        <v>0</v>
      </c>
      <c r="E16" s="55">
        <v>0</v>
      </c>
      <c r="F16" s="55">
        <v>0</v>
      </c>
      <c r="G16" s="67">
        <f t="shared" si="0"/>
        <v>0</v>
      </c>
      <c r="H16" s="202">
        <f t="shared" si="1"/>
        <v>0</v>
      </c>
    </row>
    <row r="17" spans="1:8" ht="15.75">
      <c r="A17" s="31">
        <f t="shared" si="2"/>
        <v>12</v>
      </c>
      <c r="B17" s="69" t="s">
        <v>726</v>
      </c>
      <c r="C17" s="67">
        <f>C18</f>
        <v>419349.43</v>
      </c>
      <c r="D17" s="67">
        <f>D18</f>
        <v>49335.46</v>
      </c>
      <c r="E17" s="67">
        <f>E18</f>
        <v>4558866.35</v>
      </c>
      <c r="F17" s="67">
        <f>F18</f>
        <v>536337.42</v>
      </c>
      <c r="G17" s="67">
        <f t="shared" si="0"/>
        <v>4978215.779999999</v>
      </c>
      <c r="H17" s="202">
        <f t="shared" si="1"/>
        <v>585672.88</v>
      </c>
    </row>
    <row r="18" spans="1:8" ht="15.75">
      <c r="A18" s="31">
        <f t="shared" si="2"/>
        <v>13</v>
      </c>
      <c r="B18" s="27" t="s">
        <v>723</v>
      </c>
      <c r="C18" s="55">
        <v>419349.43</v>
      </c>
      <c r="D18" s="55">
        <v>49335.46</v>
      </c>
      <c r="E18" s="55">
        <v>4558866.35</v>
      </c>
      <c r="F18" s="55">
        <v>536337.42</v>
      </c>
      <c r="G18" s="67">
        <f t="shared" si="0"/>
        <v>4978215.779999999</v>
      </c>
      <c r="H18" s="202">
        <f t="shared" si="1"/>
        <v>585672.88</v>
      </c>
    </row>
    <row r="19" spans="1:8" ht="15.75">
      <c r="A19" s="31">
        <f t="shared" si="2"/>
        <v>14</v>
      </c>
      <c r="B19" s="69" t="s">
        <v>330</v>
      </c>
      <c r="C19" s="67">
        <f>C20</f>
        <v>577455.51</v>
      </c>
      <c r="D19" s="67">
        <f>D20</f>
        <v>67936</v>
      </c>
      <c r="E19" s="67">
        <f>E20</f>
        <v>0</v>
      </c>
      <c r="F19" s="67">
        <f>F20</f>
        <v>0</v>
      </c>
      <c r="G19" s="67">
        <f t="shared" si="0"/>
        <v>577455.51</v>
      </c>
      <c r="H19" s="202">
        <f t="shared" si="1"/>
        <v>67936</v>
      </c>
    </row>
    <row r="20" spans="1:8" ht="15.75">
      <c r="A20" s="31">
        <f t="shared" si="2"/>
        <v>15</v>
      </c>
      <c r="B20" s="27" t="s">
        <v>329</v>
      </c>
      <c r="C20" s="55">
        <v>577455.51</v>
      </c>
      <c r="D20" s="55">
        <v>67936</v>
      </c>
      <c r="E20" s="55">
        <v>0</v>
      </c>
      <c r="F20" s="55">
        <v>0</v>
      </c>
      <c r="G20" s="67">
        <f t="shared" si="0"/>
        <v>577455.51</v>
      </c>
      <c r="H20" s="202">
        <f t="shared" si="1"/>
        <v>67936</v>
      </c>
    </row>
    <row r="21" spans="1:8" ht="35.25" customHeight="1">
      <c r="A21" s="31">
        <f t="shared" si="2"/>
        <v>16</v>
      </c>
      <c r="B21" s="69" t="s">
        <v>365</v>
      </c>
      <c r="C21" s="67">
        <f>C6+C11+C14+C17+C19</f>
        <v>996804.94</v>
      </c>
      <c r="D21" s="67">
        <f>D6+D11+D14+D17+D19</f>
        <v>117271.45999999999</v>
      </c>
      <c r="E21" s="67">
        <f>E6+E11+E14+E17+E19</f>
        <v>4558866.35</v>
      </c>
      <c r="F21" s="67">
        <f>F6+F11+F14+F17+F19</f>
        <v>536337.42</v>
      </c>
      <c r="G21" s="67">
        <f t="shared" si="0"/>
        <v>5555671.289999999</v>
      </c>
      <c r="H21" s="202">
        <f t="shared" si="1"/>
        <v>653608.88</v>
      </c>
    </row>
    <row r="22" spans="1:8" ht="31.5">
      <c r="A22" s="31">
        <f t="shared" si="2"/>
        <v>17</v>
      </c>
      <c r="B22" s="69" t="s">
        <v>366</v>
      </c>
      <c r="C22" s="67">
        <f>SUM(C23:C24)</f>
        <v>0</v>
      </c>
      <c r="D22" s="67">
        <f>SUM(D23:D24)</f>
        <v>0</v>
      </c>
      <c r="E22" s="67">
        <f>SUM(E23:E24)</f>
        <v>0</v>
      </c>
      <c r="F22" s="67">
        <f>SUM(F23:F24)</f>
        <v>0</v>
      </c>
      <c r="G22" s="67">
        <f t="shared" si="0"/>
        <v>0</v>
      </c>
      <c r="H22" s="202">
        <f t="shared" si="1"/>
        <v>0</v>
      </c>
    </row>
    <row r="23" spans="1:8" ht="63">
      <c r="A23" s="31">
        <f t="shared" si="2"/>
        <v>18</v>
      </c>
      <c r="B23" s="59" t="s">
        <v>594</v>
      </c>
      <c r="C23" s="466">
        <v>0</v>
      </c>
      <c r="D23" s="466">
        <v>0</v>
      </c>
      <c r="E23" s="466">
        <v>0</v>
      </c>
      <c r="F23" s="466">
        <v>0</v>
      </c>
      <c r="G23" s="67">
        <f t="shared" si="0"/>
        <v>0</v>
      </c>
      <c r="H23" s="202">
        <f t="shared" si="1"/>
        <v>0</v>
      </c>
    </row>
    <row r="24" spans="1:8" ht="15.75">
      <c r="A24" s="31">
        <f t="shared" si="2"/>
        <v>19</v>
      </c>
      <c r="B24" s="129"/>
      <c r="C24" s="466"/>
      <c r="D24" s="466"/>
      <c r="E24" s="466"/>
      <c r="F24" s="466"/>
      <c r="G24" s="67">
        <f t="shared" si="0"/>
        <v>0</v>
      </c>
      <c r="H24" s="202">
        <f t="shared" si="1"/>
        <v>0</v>
      </c>
    </row>
    <row r="25" spans="1:8" ht="31.5" customHeight="1" thickBot="1">
      <c r="A25" s="31">
        <f t="shared" si="2"/>
        <v>20</v>
      </c>
      <c r="B25" s="50" t="s">
        <v>367</v>
      </c>
      <c r="C25" s="467">
        <f>C21+C22</f>
        <v>996804.94</v>
      </c>
      <c r="D25" s="467">
        <f>D21+D22</f>
        <v>117271.45999999999</v>
      </c>
      <c r="E25" s="467">
        <f>E21+E22</f>
        <v>4558866.35</v>
      </c>
      <c r="F25" s="467">
        <f>F21+F22</f>
        <v>536337.42</v>
      </c>
      <c r="G25" s="68">
        <f t="shared" si="0"/>
        <v>5555671.289999999</v>
      </c>
      <c r="H25" s="460">
        <f t="shared" si="1"/>
        <v>653608.88</v>
      </c>
    </row>
    <row r="27" spans="1:8" ht="92.25" customHeight="1">
      <c r="A27" s="718" t="s">
        <v>1442</v>
      </c>
      <c r="B27" s="719"/>
      <c r="C27" s="719"/>
      <c r="D27" s="719"/>
      <c r="E27" s="719"/>
      <c r="F27" s="719"/>
      <c r="G27" s="719"/>
      <c r="H27" s="719"/>
    </row>
  </sheetData>
  <sheetProtection selectLockedCells="1"/>
  <protectedRanges>
    <protectedRange sqref="C6:F6" name="Rozsah2"/>
  </protectedRanges>
  <mergeCells count="8">
    <mergeCell ref="A27:H27"/>
    <mergeCell ref="A1:H1"/>
    <mergeCell ref="G3:H3"/>
    <mergeCell ref="C3:D3"/>
    <mergeCell ref="E3:F3"/>
    <mergeCell ref="A3:A4"/>
    <mergeCell ref="B3:B4"/>
    <mergeCell ref="A2:H2"/>
  </mergeCells>
  <printOptions gridLines="1"/>
  <pageMargins left="0.7480314960629921" right="0.7480314960629921" top="0.984251968503937" bottom="0.88" header="0.5118110236220472" footer="0.5118110236220472"/>
  <pageSetup fitToHeight="1" fitToWidth="1" horizontalDpi="600" verticalDpi="600" orientation="landscape" paperSize="9" scale="66" r:id="rId1"/>
</worksheet>
</file>

<file path=xl/worksheets/sheet22.xml><?xml version="1.0" encoding="utf-8"?>
<worksheet xmlns="http://schemas.openxmlformats.org/spreadsheetml/2006/main" xmlns:r="http://schemas.openxmlformats.org/officeDocument/2006/relationships">
  <sheetPr>
    <tabColor indexed="42"/>
    <pageSetUpPr fitToPage="1"/>
  </sheetPr>
  <dimension ref="A1:G22"/>
  <sheetViews>
    <sheetView zoomScale="75"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E9" sqref="E9"/>
    </sheetView>
  </sheetViews>
  <sheetFormatPr defaultColWidth="9.140625" defaultRowHeight="12.75"/>
  <cols>
    <col min="1" max="1" width="9.57421875" style="3" customWidth="1"/>
    <col min="2" max="2" width="55.8515625" style="1" customWidth="1"/>
    <col min="3" max="3" width="18.421875" style="19" customWidth="1"/>
    <col min="4" max="4" width="17.421875" style="19" customWidth="1"/>
    <col min="5" max="5" width="18.140625" style="19" customWidth="1"/>
    <col min="6" max="16384" width="9.140625" style="1" customWidth="1"/>
  </cols>
  <sheetData>
    <row r="1" spans="1:7" ht="61.5" customHeight="1">
      <c r="A1" s="613" t="s">
        <v>691</v>
      </c>
      <c r="B1" s="620"/>
      <c r="C1" s="620"/>
      <c r="D1" s="620"/>
      <c r="E1" s="621"/>
      <c r="F1" s="7"/>
      <c r="G1" s="7"/>
    </row>
    <row r="2" spans="1:7" ht="34.5" customHeight="1">
      <c r="A2" s="616" t="s">
        <v>324</v>
      </c>
      <c r="B2" s="617"/>
      <c r="C2" s="617"/>
      <c r="D2" s="617"/>
      <c r="E2" s="618"/>
      <c r="F2" s="7"/>
      <c r="G2" s="7"/>
    </row>
    <row r="3" spans="1:5" s="10" customFormat="1" ht="46.5" customHeight="1">
      <c r="A3" s="30" t="s">
        <v>87</v>
      </c>
      <c r="B3" s="14" t="s">
        <v>252</v>
      </c>
      <c r="C3" s="14" t="s">
        <v>217</v>
      </c>
      <c r="D3" s="14" t="s">
        <v>218</v>
      </c>
      <c r="E3" s="29" t="s">
        <v>98</v>
      </c>
    </row>
    <row r="4" spans="1:5" s="10" customFormat="1" ht="16.5" customHeight="1">
      <c r="A4" s="30"/>
      <c r="B4" s="14"/>
      <c r="C4" s="14" t="s">
        <v>197</v>
      </c>
      <c r="D4" s="14" t="s">
        <v>198</v>
      </c>
      <c r="E4" s="29" t="s">
        <v>422</v>
      </c>
    </row>
    <row r="5" spans="1:5" s="10" customFormat="1" ht="17.25" customHeight="1">
      <c r="A5" s="30"/>
      <c r="B5" s="211" t="s">
        <v>309</v>
      </c>
      <c r="C5" s="73"/>
      <c r="D5" s="73"/>
      <c r="E5" s="178"/>
    </row>
    <row r="6" spans="1:5" s="10" customFormat="1" ht="17.25" customHeight="1">
      <c r="A6" s="177">
        <v>1</v>
      </c>
      <c r="B6" s="123" t="s">
        <v>735</v>
      </c>
      <c r="C6" s="53">
        <f>SUM(C7:C10)</f>
        <v>38750</v>
      </c>
      <c r="D6" s="53">
        <f>SUM(D7:D10)</f>
        <v>0</v>
      </c>
      <c r="E6" s="54">
        <f>C6+D6</f>
        <v>38750</v>
      </c>
    </row>
    <row r="7" spans="1:5" s="19" customFormat="1" ht="15.75">
      <c r="A7" s="31">
        <f>A6+1</f>
        <v>2</v>
      </c>
      <c r="B7" s="385" t="s">
        <v>591</v>
      </c>
      <c r="C7" s="55">
        <v>38750</v>
      </c>
      <c r="D7" s="203">
        <v>0</v>
      </c>
      <c r="E7" s="54">
        <f>C7+D7</f>
        <v>38750</v>
      </c>
    </row>
    <row r="8" spans="1:5" s="19" customFormat="1" ht="15.75">
      <c r="A8" s="31">
        <f>A7+1</f>
        <v>3</v>
      </c>
      <c r="B8" s="385" t="s">
        <v>728</v>
      </c>
      <c r="C8" s="55">
        <v>0</v>
      </c>
      <c r="D8" s="55">
        <v>0</v>
      </c>
      <c r="E8" s="54">
        <f aca="true" t="shared" si="0" ref="E8:E16">C8+D8</f>
        <v>0</v>
      </c>
    </row>
    <row r="9" spans="1:5" s="19" customFormat="1" ht="15.75">
      <c r="A9" s="31">
        <f>A8+1</f>
        <v>4</v>
      </c>
      <c r="B9" s="165" t="s">
        <v>732</v>
      </c>
      <c r="C9" s="55">
        <v>0</v>
      </c>
      <c r="D9" s="55">
        <v>0</v>
      </c>
      <c r="E9" s="54">
        <f t="shared" si="0"/>
        <v>0</v>
      </c>
    </row>
    <row r="10" spans="1:5" s="19" customFormat="1" ht="15.75">
      <c r="A10" s="31">
        <f>A9+1</f>
        <v>5</v>
      </c>
      <c r="B10" s="165" t="s">
        <v>733</v>
      </c>
      <c r="C10" s="55">
        <v>0</v>
      </c>
      <c r="D10" s="55">
        <v>0</v>
      </c>
      <c r="E10" s="54">
        <f t="shared" si="0"/>
        <v>0</v>
      </c>
    </row>
    <row r="11" spans="1:5" s="19" customFormat="1" ht="34.5">
      <c r="A11" s="44"/>
      <c r="B11" s="211" t="s">
        <v>729</v>
      </c>
      <c r="C11" s="73"/>
      <c r="D11" s="73"/>
      <c r="E11" s="178"/>
    </row>
    <row r="12" spans="1:5" ht="15.75">
      <c r="A12" s="44">
        <v>6</v>
      </c>
      <c r="B12" s="165" t="s">
        <v>401</v>
      </c>
      <c r="C12" s="466">
        <v>0</v>
      </c>
      <c r="D12" s="466">
        <v>0</v>
      </c>
      <c r="E12" s="54">
        <f t="shared" si="0"/>
        <v>0</v>
      </c>
    </row>
    <row r="13" spans="1:5" ht="15.75">
      <c r="A13" s="44">
        <v>7</v>
      </c>
      <c r="B13" s="165" t="s">
        <v>402</v>
      </c>
      <c r="C13" s="55">
        <v>0</v>
      </c>
      <c r="D13" s="55">
        <v>0</v>
      </c>
      <c r="E13" s="54">
        <f t="shared" si="0"/>
        <v>0</v>
      </c>
    </row>
    <row r="14" spans="1:5" s="47" customFormat="1" ht="15.75">
      <c r="A14" s="44"/>
      <c r="B14" s="93"/>
      <c r="C14" s="524"/>
      <c r="D14" s="524"/>
      <c r="E14" s="178"/>
    </row>
    <row r="15" spans="1:5" ht="15.75">
      <c r="A15" s="44">
        <v>8</v>
      </c>
      <c r="B15" s="93" t="s">
        <v>736</v>
      </c>
      <c r="C15" s="525">
        <f>SUM(C16:C17)</f>
        <v>0</v>
      </c>
      <c r="D15" s="525">
        <f>SUM(D16:D17)</f>
        <v>0</v>
      </c>
      <c r="E15" s="54">
        <f t="shared" si="0"/>
        <v>0</v>
      </c>
    </row>
    <row r="16" spans="1:5" ht="15.75">
      <c r="A16" s="44" t="s">
        <v>734</v>
      </c>
      <c r="B16" s="165" t="s">
        <v>241</v>
      </c>
      <c r="C16" s="466">
        <v>0</v>
      </c>
      <c r="D16" s="466">
        <v>0</v>
      </c>
      <c r="E16" s="54">
        <f t="shared" si="0"/>
        <v>0</v>
      </c>
    </row>
    <row r="17" spans="1:5" ht="15.75">
      <c r="A17" s="44"/>
      <c r="B17" s="93"/>
      <c r="C17" s="524"/>
      <c r="D17" s="524"/>
      <c r="E17" s="178"/>
    </row>
    <row r="18" spans="1:5" ht="16.5" thickBot="1">
      <c r="A18" s="186">
        <v>9</v>
      </c>
      <c r="B18" s="187" t="s">
        <v>1209</v>
      </c>
      <c r="C18" s="68">
        <f>C6+C12+C13+C15</f>
        <v>38750</v>
      </c>
      <c r="D18" s="68">
        <f>D6+D15</f>
        <v>0</v>
      </c>
      <c r="E18" s="460">
        <f>E6+E12+E13+E15</f>
        <v>38750</v>
      </c>
    </row>
    <row r="19" ht="15.75">
      <c r="E19" s="22"/>
    </row>
    <row r="20" spans="2:3" ht="15.75">
      <c r="B20" s="375" t="s">
        <v>1229</v>
      </c>
      <c r="C20" s="3"/>
    </row>
    <row r="21" spans="2:3" ht="15.75">
      <c r="B21" s="3"/>
      <c r="C21" s="3"/>
    </row>
    <row r="22" spans="2:3" ht="15.75">
      <c r="B22" s="3"/>
      <c r="C22" s="3"/>
    </row>
  </sheetData>
  <sheetProtection/>
  <protectedRanges>
    <protectedRange sqref="C8:D10" name="Rozsah2_1"/>
    <protectedRange sqref="C11:D11" name="Rozsah2_2"/>
  </protectedRanges>
  <mergeCells count="2">
    <mergeCell ref="A1:E1"/>
    <mergeCell ref="A2:E2"/>
  </mergeCells>
  <printOptions/>
  <pageMargins left="0.79" right="0.7480314960629921" top="0.984251968503937" bottom="0.77" header="0.5118110236220472" footer="0.5118110236220472"/>
  <pageSetup fitToHeight="1" fitToWidth="1"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indexed="42"/>
    <pageSetUpPr fitToPage="1"/>
  </sheetPr>
  <dimension ref="A1:F22"/>
  <sheetViews>
    <sheetView zoomScale="75" zoomScaleNormal="75"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E6" sqref="E6"/>
    </sheetView>
  </sheetViews>
  <sheetFormatPr defaultColWidth="9.140625" defaultRowHeight="12.75"/>
  <cols>
    <col min="1" max="1" width="9.140625" style="19" customWidth="1"/>
    <col min="2" max="2" width="75.421875" style="81" customWidth="1"/>
    <col min="3" max="6" width="17.28125" style="19" customWidth="1"/>
    <col min="7" max="7" width="16.00390625" style="19" customWidth="1"/>
    <col min="8" max="16384" width="9.140625" style="19" customWidth="1"/>
  </cols>
  <sheetData>
    <row r="1" spans="1:6" ht="34.5" customHeight="1">
      <c r="A1" s="613" t="s">
        <v>364</v>
      </c>
      <c r="B1" s="620"/>
      <c r="C1" s="620"/>
      <c r="D1" s="620"/>
      <c r="E1" s="620"/>
      <c r="F1" s="621"/>
    </row>
    <row r="2" spans="1:6" ht="34.5" customHeight="1">
      <c r="A2" s="616" t="s">
        <v>324</v>
      </c>
      <c r="B2" s="617"/>
      <c r="C2" s="617"/>
      <c r="D2" s="617"/>
      <c r="E2" s="617"/>
      <c r="F2" s="618"/>
    </row>
    <row r="3" spans="1:6" ht="22.5" customHeight="1">
      <c r="A3" s="588" t="s">
        <v>87</v>
      </c>
      <c r="B3" s="635" t="s">
        <v>252</v>
      </c>
      <c r="C3" s="634">
        <v>2009</v>
      </c>
      <c r="D3" s="634"/>
      <c r="E3" s="634">
        <v>2010</v>
      </c>
      <c r="F3" s="637"/>
    </row>
    <row r="4" spans="1:6" ht="75" customHeight="1">
      <c r="A4" s="588"/>
      <c r="B4" s="635"/>
      <c r="C4" s="14" t="s">
        <v>431</v>
      </c>
      <c r="D4" s="14" t="s">
        <v>76</v>
      </c>
      <c r="E4" s="14" t="s">
        <v>431</v>
      </c>
      <c r="F4" s="29" t="s">
        <v>77</v>
      </c>
    </row>
    <row r="5" spans="1:6" ht="15.75">
      <c r="A5" s="31"/>
      <c r="B5" s="112"/>
      <c r="C5" s="41" t="s">
        <v>197</v>
      </c>
      <c r="D5" s="41" t="s">
        <v>198</v>
      </c>
      <c r="E5" s="41" t="s">
        <v>199</v>
      </c>
      <c r="F5" s="42" t="s">
        <v>207</v>
      </c>
    </row>
    <row r="6" spans="1:6" ht="31.5">
      <c r="A6" s="31">
        <v>1</v>
      </c>
      <c r="B6" s="69" t="s">
        <v>653</v>
      </c>
      <c r="C6" s="526">
        <f>C7+C10+C13+C16</f>
        <v>4025.9700000000003</v>
      </c>
      <c r="D6" s="526">
        <f>D7+D10+D13+D16</f>
        <v>28</v>
      </c>
      <c r="E6" s="526">
        <f>E7+E10+E13+E16</f>
        <v>8465.8</v>
      </c>
      <c r="F6" s="526">
        <f>F7+F10+F13+F16</f>
        <v>49</v>
      </c>
    </row>
    <row r="7" spans="1:6" ht="15.75">
      <c r="A7" s="31">
        <v>2</v>
      </c>
      <c r="B7" s="69" t="s">
        <v>553</v>
      </c>
      <c r="C7" s="526">
        <f>SUM(C8:C9)</f>
        <v>0</v>
      </c>
      <c r="D7" s="526">
        <f>SUM(D8:D9)</f>
        <v>0</v>
      </c>
      <c r="E7" s="526">
        <f>SUM(E8:E9)</f>
        <v>5400</v>
      </c>
      <c r="F7" s="526">
        <f>SUM(F8:F9)</f>
        <v>27</v>
      </c>
    </row>
    <row r="8" spans="1:6" ht="15.75">
      <c r="A8" s="31">
        <v>3</v>
      </c>
      <c r="B8" s="27" t="s">
        <v>456</v>
      </c>
      <c r="C8" s="527">
        <v>0</v>
      </c>
      <c r="D8" s="527">
        <v>0</v>
      </c>
      <c r="E8" s="527">
        <v>5400</v>
      </c>
      <c r="F8" s="528">
        <v>27</v>
      </c>
    </row>
    <row r="9" spans="1:6" ht="18.75">
      <c r="A9" s="31">
        <v>4</v>
      </c>
      <c r="B9" s="27" t="s">
        <v>595</v>
      </c>
      <c r="C9" s="527">
        <v>0</v>
      </c>
      <c r="D9" s="527">
        <v>0</v>
      </c>
      <c r="E9" s="527">
        <v>0</v>
      </c>
      <c r="F9" s="528">
        <v>0</v>
      </c>
    </row>
    <row r="10" spans="1:6" ht="15.75">
      <c r="A10" s="31">
        <v>5</v>
      </c>
      <c r="B10" s="69" t="s">
        <v>554</v>
      </c>
      <c r="C10" s="526">
        <f>SUM(C11:C12)</f>
        <v>1810</v>
      </c>
      <c r="D10" s="526">
        <f>SUM(D11:D12)</f>
        <v>11</v>
      </c>
      <c r="E10" s="526">
        <f>SUM(E11:E12)</f>
        <v>1765.8</v>
      </c>
      <c r="F10" s="529">
        <f>SUM(F11:F12)</f>
        <v>18</v>
      </c>
    </row>
    <row r="11" spans="1:6" ht="15.75">
      <c r="A11" s="31">
        <v>6</v>
      </c>
      <c r="B11" s="27" t="s">
        <v>456</v>
      </c>
      <c r="C11" s="527">
        <v>1810</v>
      </c>
      <c r="D11" s="527">
        <v>11</v>
      </c>
      <c r="E11" s="527">
        <v>1765.8</v>
      </c>
      <c r="F11" s="528">
        <v>18</v>
      </c>
    </row>
    <row r="12" spans="1:6" ht="18.75">
      <c r="A12" s="31">
        <v>7</v>
      </c>
      <c r="B12" s="27" t="s">
        <v>595</v>
      </c>
      <c r="C12" s="527">
        <v>0</v>
      </c>
      <c r="D12" s="527">
        <v>0</v>
      </c>
      <c r="E12" s="527">
        <v>0</v>
      </c>
      <c r="F12" s="528">
        <v>0</v>
      </c>
    </row>
    <row r="13" spans="1:6" ht="15.75">
      <c r="A13" s="31">
        <v>8</v>
      </c>
      <c r="B13" s="69" t="s">
        <v>552</v>
      </c>
      <c r="C13" s="526">
        <f>SUM(C14:C15)</f>
        <v>400</v>
      </c>
      <c r="D13" s="526">
        <f>SUM(D14:D15)</f>
        <v>8</v>
      </c>
      <c r="E13" s="526">
        <f>SUM(E14:E15)</f>
        <v>1000</v>
      </c>
      <c r="F13" s="529">
        <f>SUM(F14:F15)</f>
        <v>2</v>
      </c>
    </row>
    <row r="14" spans="1:6" ht="15.75">
      <c r="A14" s="31">
        <v>9</v>
      </c>
      <c r="B14" s="27" t="s">
        <v>456</v>
      </c>
      <c r="C14" s="527">
        <v>400</v>
      </c>
      <c r="D14" s="527">
        <v>8</v>
      </c>
      <c r="E14" s="527">
        <v>1000</v>
      </c>
      <c r="F14" s="528">
        <v>2</v>
      </c>
    </row>
    <row r="15" spans="1:6" ht="18.75">
      <c r="A15" s="31">
        <v>10</v>
      </c>
      <c r="B15" s="27" t="s">
        <v>595</v>
      </c>
      <c r="C15" s="527">
        <v>0</v>
      </c>
      <c r="D15" s="527">
        <v>0</v>
      </c>
      <c r="E15" s="527">
        <v>0</v>
      </c>
      <c r="F15" s="528">
        <v>0</v>
      </c>
    </row>
    <row r="16" spans="1:6" ht="15.75">
      <c r="A16" s="31">
        <v>11</v>
      </c>
      <c r="B16" s="69" t="s">
        <v>476</v>
      </c>
      <c r="C16" s="526">
        <f>SUM(C17:C18)</f>
        <v>1815.97</v>
      </c>
      <c r="D16" s="526">
        <f>SUM(D17:D18)</f>
        <v>9</v>
      </c>
      <c r="E16" s="526">
        <f>SUM(E17:E18)</f>
        <v>300</v>
      </c>
      <c r="F16" s="529">
        <f>SUM(F17:F18)</f>
        <v>2</v>
      </c>
    </row>
    <row r="17" spans="1:6" ht="15.75">
      <c r="A17" s="31">
        <v>12</v>
      </c>
      <c r="B17" s="27" t="s">
        <v>456</v>
      </c>
      <c r="C17" s="527">
        <v>1815.97</v>
      </c>
      <c r="D17" s="527">
        <v>9</v>
      </c>
      <c r="E17" s="527">
        <v>300</v>
      </c>
      <c r="F17" s="528">
        <v>2</v>
      </c>
    </row>
    <row r="18" spans="1:6" ht="18.75">
      <c r="A18" s="147">
        <v>13</v>
      </c>
      <c r="B18" s="146" t="s">
        <v>595</v>
      </c>
      <c r="C18" s="530">
        <v>0</v>
      </c>
      <c r="D18" s="530">
        <v>0</v>
      </c>
      <c r="E18" s="530">
        <v>0</v>
      </c>
      <c r="F18" s="531">
        <v>0</v>
      </c>
    </row>
    <row r="19" spans="1:6" ht="19.5" thickBot="1">
      <c r="A19" s="32">
        <v>14</v>
      </c>
      <c r="B19" s="148" t="s">
        <v>491</v>
      </c>
      <c r="C19" s="532" t="s">
        <v>235</v>
      </c>
      <c r="D19" s="533">
        <v>28</v>
      </c>
      <c r="E19" s="532" t="s">
        <v>235</v>
      </c>
      <c r="F19" s="534">
        <v>49</v>
      </c>
    </row>
    <row r="20" spans="1:6" s="151" customFormat="1" ht="15.75">
      <c r="A20" s="138"/>
      <c r="B20" s="149"/>
      <c r="C20" s="150"/>
      <c r="D20" s="140"/>
      <c r="E20" s="150"/>
      <c r="F20" s="140"/>
    </row>
    <row r="21" spans="1:6" ht="15.75">
      <c r="A21" s="722" t="s">
        <v>181</v>
      </c>
      <c r="B21" s="723"/>
      <c r="C21" s="723"/>
      <c r="D21" s="723"/>
      <c r="E21" s="723"/>
      <c r="F21" s="724"/>
    </row>
    <row r="22" spans="1:6" ht="15.75">
      <c r="A22" s="725" t="s">
        <v>318</v>
      </c>
      <c r="B22" s="726"/>
      <c r="C22" s="726"/>
      <c r="D22" s="726"/>
      <c r="E22" s="726"/>
      <c r="F22" s="727"/>
    </row>
  </sheetData>
  <sheetProtection/>
  <mergeCells count="8">
    <mergeCell ref="A21:F21"/>
    <mergeCell ref="A22:F22"/>
    <mergeCell ref="A1:F1"/>
    <mergeCell ref="A2:F2"/>
    <mergeCell ref="A3:A4"/>
    <mergeCell ref="B3:B4"/>
    <mergeCell ref="C3:D3"/>
    <mergeCell ref="E3:F3"/>
  </mergeCells>
  <printOptions/>
  <pageMargins left="0.7480314960629921" right="0.56" top="0.984251968503937" bottom="0.984251968503937" header="0.5118110236220472" footer="0.5118110236220472"/>
  <pageSetup fitToHeight="1" fitToWidth="1" horizontalDpi="600" verticalDpi="600" orientation="landscape" paperSize="9" scale="87" r:id="rId1"/>
</worksheet>
</file>

<file path=xl/worksheets/sheet24.xml><?xml version="1.0" encoding="utf-8"?>
<worksheet xmlns="http://schemas.openxmlformats.org/spreadsheetml/2006/main" xmlns:r="http://schemas.openxmlformats.org/officeDocument/2006/relationships">
  <sheetPr>
    <tabColor indexed="42"/>
  </sheetPr>
  <dimension ref="A1:E16"/>
  <sheetViews>
    <sheetView zoomScale="75" zoomScaleNormal="75"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D6" sqref="D6"/>
    </sheetView>
  </sheetViews>
  <sheetFormatPr defaultColWidth="9.140625" defaultRowHeight="12.75"/>
  <cols>
    <col min="1" max="1" width="9.140625" style="1" customWidth="1"/>
    <col min="2" max="2" width="66.140625" style="6" customWidth="1"/>
    <col min="3" max="3" width="21.28125" style="169" customWidth="1"/>
    <col min="4" max="4" width="20.28125" style="1" customWidth="1"/>
    <col min="5" max="5" width="16.140625" style="1" customWidth="1"/>
    <col min="6" max="16384" width="9.140625" style="1" customWidth="1"/>
  </cols>
  <sheetData>
    <row r="1" spans="1:4" ht="49.5" customHeight="1">
      <c r="A1" s="613" t="s">
        <v>1281</v>
      </c>
      <c r="B1" s="620"/>
      <c r="C1" s="620"/>
      <c r="D1" s="621"/>
    </row>
    <row r="2" spans="1:4" ht="34.5" customHeight="1">
      <c r="A2" s="622" t="s">
        <v>324</v>
      </c>
      <c r="B2" s="623"/>
      <c r="C2" s="623"/>
      <c r="D2" s="624"/>
    </row>
    <row r="3" spans="1:4" ht="33" customHeight="1">
      <c r="A3" s="30" t="s">
        <v>87</v>
      </c>
      <c r="B3" s="17" t="s">
        <v>252</v>
      </c>
      <c r="C3" s="113" t="s">
        <v>1282</v>
      </c>
      <c r="D3" s="171" t="s">
        <v>1255</v>
      </c>
    </row>
    <row r="4" spans="1:4" ht="22.5" customHeight="1">
      <c r="A4" s="30"/>
      <c r="B4" s="17"/>
      <c r="C4" s="14" t="s">
        <v>197</v>
      </c>
      <c r="D4" s="175" t="s">
        <v>198</v>
      </c>
    </row>
    <row r="5" spans="1:4" s="19" customFormat="1" ht="34.5">
      <c r="A5" s="31">
        <v>1</v>
      </c>
      <c r="B5" s="75" t="s">
        <v>63</v>
      </c>
      <c r="C5" s="535">
        <v>98187.61</v>
      </c>
      <c r="D5" s="536">
        <f>C8</f>
        <v>143445.12999999998</v>
      </c>
    </row>
    <row r="6" spans="1:4" ht="36" customHeight="1">
      <c r="A6" s="31">
        <v>2</v>
      </c>
      <c r="B6" s="75" t="s">
        <v>1283</v>
      </c>
      <c r="C6" s="535">
        <v>231150</v>
      </c>
      <c r="D6" s="537">
        <v>250100</v>
      </c>
    </row>
    <row r="7" spans="1:4" ht="35.25" customHeight="1">
      <c r="A7" s="31">
        <v>3</v>
      </c>
      <c r="B7" s="75" t="s">
        <v>64</v>
      </c>
      <c r="C7" s="535">
        <v>185892.48</v>
      </c>
      <c r="D7" s="537">
        <v>393482.06</v>
      </c>
    </row>
    <row r="8" spans="1:4" ht="39.75" customHeight="1">
      <c r="A8" s="31">
        <v>4</v>
      </c>
      <c r="B8" s="75" t="s">
        <v>66</v>
      </c>
      <c r="C8" s="67">
        <f>C5+C6-C7</f>
        <v>143445.12999999998</v>
      </c>
      <c r="D8" s="536">
        <f>D5+D6-D7</f>
        <v>63.070000000006985</v>
      </c>
    </row>
    <row r="9" spans="1:4" ht="21" customHeight="1" thickBot="1">
      <c r="A9" s="166">
        <v>5</v>
      </c>
      <c r="B9" s="167" t="s">
        <v>67</v>
      </c>
      <c r="C9" s="538">
        <v>481</v>
      </c>
      <c r="D9" s="539">
        <v>1009</v>
      </c>
    </row>
    <row r="10" spans="1:5" ht="21" customHeight="1">
      <c r="A10" s="20"/>
      <c r="B10" s="78"/>
      <c r="C10" s="1"/>
      <c r="E10" s="19"/>
    </row>
    <row r="11" spans="1:4" ht="18.75" customHeight="1">
      <c r="A11" s="722" t="s">
        <v>145</v>
      </c>
      <c r="B11" s="723"/>
      <c r="C11" s="723"/>
      <c r="D11" s="724"/>
    </row>
    <row r="12" spans="1:4" ht="21" customHeight="1">
      <c r="A12" s="725" t="s">
        <v>555</v>
      </c>
      <c r="B12" s="726"/>
      <c r="C12" s="726"/>
      <c r="D12" s="727"/>
    </row>
    <row r="16" ht="18.75">
      <c r="C16" s="169" t="s">
        <v>617</v>
      </c>
    </row>
  </sheetData>
  <sheetProtection/>
  <mergeCells count="4">
    <mergeCell ref="A1:D1"/>
    <mergeCell ref="A2:D2"/>
    <mergeCell ref="A12:D12"/>
    <mergeCell ref="A11:D11"/>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indexed="42"/>
    <pageSetUpPr fitToPage="1"/>
  </sheetPr>
  <dimension ref="A1:M9"/>
  <sheetViews>
    <sheetView zoomScale="75" zoomScaleNormal="7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B14" sqref="B14"/>
    </sheetView>
  </sheetViews>
  <sheetFormatPr defaultColWidth="9.140625" defaultRowHeight="12.75"/>
  <cols>
    <col min="1" max="1" width="8.8515625" style="88" customWidth="1"/>
    <col min="2" max="3" width="20.57421875" style="88" customWidth="1"/>
    <col min="4" max="4" width="15.421875" style="88" customWidth="1"/>
    <col min="5" max="5" width="15.8515625" style="88" customWidth="1"/>
    <col min="6" max="6" width="11.421875" style="88" customWidth="1"/>
    <col min="7" max="7" width="15.8515625" style="88" customWidth="1"/>
    <col min="8" max="9" width="18.57421875" style="88" customWidth="1"/>
    <col min="10" max="11" width="15.140625" style="88" customWidth="1"/>
    <col min="12" max="12" width="14.140625" style="88" bestFit="1" customWidth="1"/>
    <col min="13" max="13" width="17.28125" style="88" bestFit="1" customWidth="1"/>
    <col min="14" max="16384" width="9.140625" style="88" customWidth="1"/>
  </cols>
  <sheetData>
    <row r="1" spans="1:13" s="86" customFormat="1" ht="34.5" customHeight="1">
      <c r="A1" s="728" t="s">
        <v>1284</v>
      </c>
      <c r="B1" s="729"/>
      <c r="C1" s="729"/>
      <c r="D1" s="729"/>
      <c r="E1" s="729"/>
      <c r="F1" s="729"/>
      <c r="G1" s="729"/>
      <c r="H1" s="729"/>
      <c r="I1" s="729"/>
      <c r="J1" s="729"/>
      <c r="K1" s="729"/>
      <c r="L1" s="729"/>
      <c r="M1" s="730"/>
    </row>
    <row r="2" spans="1:13" s="86" customFormat="1" ht="34.5" customHeight="1">
      <c r="A2" s="616" t="s">
        <v>326</v>
      </c>
      <c r="B2" s="617"/>
      <c r="C2" s="617"/>
      <c r="D2" s="617"/>
      <c r="E2" s="617"/>
      <c r="F2" s="617"/>
      <c r="G2" s="617"/>
      <c r="H2" s="617"/>
      <c r="I2" s="617"/>
      <c r="J2" s="617"/>
      <c r="K2" s="617"/>
      <c r="L2" s="617"/>
      <c r="M2" s="618"/>
    </row>
    <row r="3" spans="1:13" s="86" customFormat="1" ht="29.25" customHeight="1">
      <c r="A3" s="733" t="s">
        <v>87</v>
      </c>
      <c r="B3" s="731" t="s">
        <v>1285</v>
      </c>
      <c r="C3" s="731"/>
      <c r="D3" s="731"/>
      <c r="E3" s="731"/>
      <c r="F3" s="731"/>
      <c r="G3" s="731"/>
      <c r="H3" s="731" t="s">
        <v>1286</v>
      </c>
      <c r="I3" s="731"/>
      <c r="J3" s="731"/>
      <c r="K3" s="731"/>
      <c r="L3" s="731"/>
      <c r="M3" s="732"/>
    </row>
    <row r="4" spans="1:13" s="87" customFormat="1" ht="143.25" customHeight="1">
      <c r="A4" s="733"/>
      <c r="B4" s="115" t="s">
        <v>661</v>
      </c>
      <c r="C4" s="115" t="s">
        <v>662</v>
      </c>
      <c r="D4" s="115" t="s">
        <v>116</v>
      </c>
      <c r="E4" s="115" t="s">
        <v>488</v>
      </c>
      <c r="F4" s="115" t="s">
        <v>489</v>
      </c>
      <c r="G4" s="115" t="s">
        <v>85</v>
      </c>
      <c r="H4" s="115" t="s">
        <v>661</v>
      </c>
      <c r="I4" s="115" t="s">
        <v>662</v>
      </c>
      <c r="J4" s="115" t="s">
        <v>116</v>
      </c>
      <c r="K4" s="115" t="s">
        <v>488</v>
      </c>
      <c r="L4" s="115" t="s">
        <v>489</v>
      </c>
      <c r="M4" s="117" t="s">
        <v>85</v>
      </c>
    </row>
    <row r="5" spans="1:13" ht="31.5">
      <c r="A5" s="118"/>
      <c r="B5" s="116" t="s">
        <v>197</v>
      </c>
      <c r="C5" s="116" t="s">
        <v>198</v>
      </c>
      <c r="D5" s="116" t="s">
        <v>199</v>
      </c>
      <c r="E5" s="116" t="s">
        <v>207</v>
      </c>
      <c r="F5" s="116" t="s">
        <v>200</v>
      </c>
      <c r="G5" s="116" t="s">
        <v>663</v>
      </c>
      <c r="H5" s="116" t="s">
        <v>203</v>
      </c>
      <c r="I5" s="116" t="s">
        <v>204</v>
      </c>
      <c r="J5" s="116" t="s">
        <v>205</v>
      </c>
      <c r="K5" s="116" t="s">
        <v>208</v>
      </c>
      <c r="L5" s="418" t="s">
        <v>664</v>
      </c>
      <c r="M5" s="119" t="s">
        <v>665</v>
      </c>
    </row>
    <row r="6" spans="1:13" ht="36" customHeight="1" thickBot="1">
      <c r="A6" s="120">
        <v>1</v>
      </c>
      <c r="B6" s="540">
        <v>10422537.96</v>
      </c>
      <c r="C6" s="540">
        <v>0</v>
      </c>
      <c r="D6" s="538">
        <v>361913.37</v>
      </c>
      <c r="E6" s="538">
        <v>39207.59</v>
      </c>
      <c r="F6" s="538">
        <v>6376</v>
      </c>
      <c r="G6" s="541">
        <f>SUM(B6:F6)</f>
        <v>10830034.92</v>
      </c>
      <c r="H6" s="538">
        <v>11571043.72</v>
      </c>
      <c r="I6" s="538">
        <v>5483603.15</v>
      </c>
      <c r="J6" s="538">
        <v>622961.73</v>
      </c>
      <c r="K6" s="538">
        <v>107256.41</v>
      </c>
      <c r="L6" s="538">
        <v>380773.14</v>
      </c>
      <c r="M6" s="542">
        <f>SUM(H6:L6)</f>
        <v>18165638.150000002</v>
      </c>
    </row>
    <row r="8" spans="1:13" ht="33.75" customHeight="1">
      <c r="A8" s="586" t="s">
        <v>14</v>
      </c>
      <c r="B8" s="586"/>
      <c r="C8" s="586"/>
      <c r="D8" s="586"/>
      <c r="E8" s="586"/>
      <c r="F8" s="586"/>
      <c r="G8" s="586"/>
      <c r="H8" s="586"/>
      <c r="I8" s="586"/>
      <c r="J8" s="586"/>
      <c r="K8" s="586"/>
      <c r="L8" s="586"/>
      <c r="M8" s="586"/>
    </row>
    <row r="9" spans="1:13" ht="34.5" customHeight="1">
      <c r="A9" s="586" t="s">
        <v>15</v>
      </c>
      <c r="B9" s="586"/>
      <c r="C9" s="586"/>
      <c r="D9" s="586"/>
      <c r="E9" s="586"/>
      <c r="F9" s="586"/>
      <c r="G9" s="586"/>
      <c r="H9" s="586"/>
      <c r="I9" s="586"/>
      <c r="J9" s="586"/>
      <c r="K9" s="586"/>
      <c r="L9" s="586"/>
      <c r="M9" s="586"/>
    </row>
  </sheetData>
  <sheetProtection/>
  <mergeCells count="7">
    <mergeCell ref="A1:M1"/>
    <mergeCell ref="A2:M2"/>
    <mergeCell ref="A8:M8"/>
    <mergeCell ref="A9:M9"/>
    <mergeCell ref="H3:M3"/>
    <mergeCell ref="B3:G3"/>
    <mergeCell ref="A3:A4"/>
  </mergeCells>
  <printOptions gridLines="1"/>
  <pageMargins left="0.4" right="0.31" top="0.984251968503937" bottom="0.984251968503937" header="0.5118110236220472" footer="0.5118110236220472"/>
  <pageSetup fitToHeight="1" fitToWidth="1" horizontalDpi="600" verticalDpi="600" orientation="landscape" paperSize="9" scale="68" r:id="rId1"/>
</worksheet>
</file>

<file path=xl/worksheets/sheet26.xml><?xml version="1.0" encoding="utf-8"?>
<worksheet xmlns="http://schemas.openxmlformats.org/spreadsheetml/2006/main" xmlns:r="http://schemas.openxmlformats.org/officeDocument/2006/relationships">
  <sheetPr>
    <tabColor rgb="FFFFFF00"/>
    <pageSetUpPr fitToPage="1"/>
  </sheetPr>
  <dimension ref="A1:M46"/>
  <sheetViews>
    <sheetView zoomScale="75" zoomScaleNormal="75" workbookViewId="0" topLeftCell="A1">
      <pane xSplit="3" ySplit="3" topLeftCell="D28" activePane="bottomRight" state="frozen"/>
      <selection pane="topLeft" activeCell="A1" sqref="A1"/>
      <selection pane="topRight" activeCell="D1" sqref="D1"/>
      <selection pane="bottomLeft" activeCell="A4" sqref="A4"/>
      <selection pane="bottomRight" activeCell="K30" sqref="K30"/>
    </sheetView>
  </sheetViews>
  <sheetFormatPr defaultColWidth="9.140625" defaultRowHeight="12.75"/>
  <cols>
    <col min="1" max="1" width="7.28125" style="219" customWidth="1"/>
    <col min="2" max="2" width="39.8515625" style="219" customWidth="1"/>
    <col min="3" max="3" width="9.421875" style="219" customWidth="1"/>
    <col min="4" max="4" width="18.421875" style="219" customWidth="1"/>
    <col min="5" max="5" width="16.7109375" style="219" customWidth="1"/>
    <col min="6" max="6" width="14.00390625" style="219" customWidth="1"/>
    <col min="7" max="16384" width="9.140625" style="219" customWidth="1"/>
  </cols>
  <sheetData>
    <row r="1" spans="1:6" ht="66.75" customHeight="1" thickBot="1">
      <c r="A1" s="739" t="s">
        <v>1287</v>
      </c>
      <c r="B1" s="740"/>
      <c r="C1" s="740"/>
      <c r="D1" s="740"/>
      <c r="E1" s="740"/>
      <c r="F1" s="741"/>
    </row>
    <row r="2" spans="1:6" ht="36.75" customHeight="1" thickBot="1">
      <c r="A2" s="742" t="s">
        <v>322</v>
      </c>
      <c r="B2" s="743"/>
      <c r="C2" s="743"/>
      <c r="D2" s="743"/>
      <c r="E2" s="743"/>
      <c r="F2" s="744"/>
    </row>
    <row r="3" spans="1:7" s="222" customFormat="1" ht="69" customHeight="1" thickBot="1">
      <c r="A3" s="220" t="s">
        <v>1042</v>
      </c>
      <c r="B3" s="220" t="s">
        <v>738</v>
      </c>
      <c r="C3" s="221" t="s">
        <v>87</v>
      </c>
      <c r="D3" s="221" t="s">
        <v>1288</v>
      </c>
      <c r="E3" s="221" t="s">
        <v>1289</v>
      </c>
      <c r="F3" s="328" t="s">
        <v>1290</v>
      </c>
      <c r="G3" s="219"/>
    </row>
    <row r="4" spans="1:13" ht="15.75">
      <c r="A4" s="342">
        <v>601</v>
      </c>
      <c r="B4" s="334" t="s">
        <v>1121</v>
      </c>
      <c r="C4" s="335" t="s">
        <v>1122</v>
      </c>
      <c r="D4" s="543">
        <v>0</v>
      </c>
      <c r="E4" s="544">
        <v>0</v>
      </c>
      <c r="F4" s="545">
        <f>E4-D4</f>
        <v>0</v>
      </c>
      <c r="H4" s="222"/>
      <c r="I4" s="222"/>
      <c r="J4" s="222"/>
      <c r="K4" s="222"/>
      <c r="L4" s="222"/>
      <c r="M4" s="222"/>
    </row>
    <row r="5" spans="1:13" ht="15.75">
      <c r="A5" s="343">
        <v>602</v>
      </c>
      <c r="B5" s="336" t="s">
        <v>1123</v>
      </c>
      <c r="C5" s="337" t="s">
        <v>1124</v>
      </c>
      <c r="D5" s="543">
        <v>0</v>
      </c>
      <c r="E5" s="544">
        <v>0</v>
      </c>
      <c r="F5" s="546">
        <f aca="true" t="shared" si="0" ref="F5:F38">E5-D5</f>
        <v>0</v>
      </c>
      <c r="H5" s="222"/>
      <c r="I5" s="222"/>
      <c r="J5" s="222"/>
      <c r="K5" s="222"/>
      <c r="L5" s="222"/>
      <c r="M5" s="222"/>
    </row>
    <row r="6" spans="1:7" ht="15.75">
      <c r="A6" s="343">
        <v>604</v>
      </c>
      <c r="B6" s="338" t="s">
        <v>1125</v>
      </c>
      <c r="C6" s="337" t="s">
        <v>1126</v>
      </c>
      <c r="D6" s="543">
        <v>0</v>
      </c>
      <c r="E6" s="544">
        <v>0</v>
      </c>
      <c r="F6" s="546">
        <f t="shared" si="0"/>
        <v>0</v>
      </c>
      <c r="G6" s="219"/>
    </row>
    <row r="7" spans="1:7" ht="15.75">
      <c r="A7" s="343">
        <v>611</v>
      </c>
      <c r="B7" s="336" t="s">
        <v>654</v>
      </c>
      <c r="C7" s="337" t="s">
        <v>1127</v>
      </c>
      <c r="D7" s="543">
        <v>0</v>
      </c>
      <c r="E7" s="544">
        <v>0</v>
      </c>
      <c r="F7" s="546">
        <f t="shared" si="0"/>
        <v>0</v>
      </c>
      <c r="G7" s="219"/>
    </row>
    <row r="8" spans="1:7" ht="15.75">
      <c r="A8" s="343">
        <v>612</v>
      </c>
      <c r="B8" s="336" t="s">
        <v>1128</v>
      </c>
      <c r="C8" s="337" t="s">
        <v>1129</v>
      </c>
      <c r="D8" s="543">
        <v>0</v>
      </c>
      <c r="E8" s="544">
        <v>0</v>
      </c>
      <c r="F8" s="546">
        <f t="shared" si="0"/>
        <v>0</v>
      </c>
      <c r="G8" s="219"/>
    </row>
    <row r="9" spans="1:7" ht="15.75">
      <c r="A9" s="343">
        <v>613</v>
      </c>
      <c r="B9" s="336" t="s">
        <v>1130</v>
      </c>
      <c r="C9" s="337" t="s">
        <v>1131</v>
      </c>
      <c r="D9" s="543">
        <v>0</v>
      </c>
      <c r="E9" s="544">
        <v>0</v>
      </c>
      <c r="F9" s="546">
        <f t="shared" si="0"/>
        <v>0</v>
      </c>
      <c r="G9" s="219"/>
    </row>
    <row r="10" spans="1:7" ht="15.75">
      <c r="A10" s="343">
        <v>614</v>
      </c>
      <c r="B10" s="336" t="s">
        <v>1132</v>
      </c>
      <c r="C10" s="337" t="s">
        <v>1133</v>
      </c>
      <c r="D10" s="543">
        <v>0</v>
      </c>
      <c r="E10" s="544">
        <v>0</v>
      </c>
      <c r="F10" s="546">
        <f t="shared" si="0"/>
        <v>0</v>
      </c>
      <c r="G10" s="219"/>
    </row>
    <row r="11" spans="1:7" ht="15.75">
      <c r="A11" s="343">
        <v>621</v>
      </c>
      <c r="B11" s="336" t="s">
        <v>1134</v>
      </c>
      <c r="C11" s="337" t="s">
        <v>1135</v>
      </c>
      <c r="D11" s="543">
        <v>0</v>
      </c>
      <c r="E11" s="544">
        <v>0</v>
      </c>
      <c r="F11" s="546">
        <f t="shared" si="0"/>
        <v>0</v>
      </c>
      <c r="G11" s="219"/>
    </row>
    <row r="12" spans="1:7" ht="15.75">
      <c r="A12" s="343">
        <v>622</v>
      </c>
      <c r="B12" s="336" t="s">
        <v>1136</v>
      </c>
      <c r="C12" s="337" t="s">
        <v>1137</v>
      </c>
      <c r="D12" s="543">
        <v>0</v>
      </c>
      <c r="E12" s="544">
        <v>0</v>
      </c>
      <c r="F12" s="546">
        <f t="shared" si="0"/>
        <v>0</v>
      </c>
      <c r="G12" s="219"/>
    </row>
    <row r="13" spans="1:6" ht="15.75">
      <c r="A13" s="343">
        <v>623</v>
      </c>
      <c r="B13" s="336" t="s">
        <v>1138</v>
      </c>
      <c r="C13" s="337" t="s">
        <v>1139</v>
      </c>
      <c r="D13" s="543">
        <v>0</v>
      </c>
      <c r="E13" s="544">
        <v>0</v>
      </c>
      <c r="F13" s="546">
        <f t="shared" si="0"/>
        <v>0</v>
      </c>
    </row>
    <row r="14" spans="1:6" ht="15.75">
      <c r="A14" s="343">
        <v>624</v>
      </c>
      <c r="B14" s="336" t="s">
        <v>1140</v>
      </c>
      <c r="C14" s="337" t="s">
        <v>1141</v>
      </c>
      <c r="D14" s="543">
        <v>0</v>
      </c>
      <c r="E14" s="544">
        <v>0</v>
      </c>
      <c r="F14" s="546">
        <f t="shared" si="0"/>
        <v>0</v>
      </c>
    </row>
    <row r="15" spans="1:6" ht="15.75">
      <c r="A15" s="343">
        <v>641</v>
      </c>
      <c r="B15" s="336" t="s">
        <v>1073</v>
      </c>
      <c r="C15" s="337" t="s">
        <v>1142</v>
      </c>
      <c r="D15" s="543">
        <v>0</v>
      </c>
      <c r="E15" s="544">
        <v>0</v>
      </c>
      <c r="F15" s="546">
        <f t="shared" si="0"/>
        <v>0</v>
      </c>
    </row>
    <row r="16" spans="1:6" ht="15.75">
      <c r="A16" s="343">
        <v>642</v>
      </c>
      <c r="B16" s="336" t="s">
        <v>1075</v>
      </c>
      <c r="C16" s="337" t="s">
        <v>1143</v>
      </c>
      <c r="D16" s="543">
        <v>0</v>
      </c>
      <c r="E16" s="544">
        <v>0</v>
      </c>
      <c r="F16" s="546">
        <f t="shared" si="0"/>
        <v>0</v>
      </c>
    </row>
    <row r="17" spans="1:6" ht="15.75">
      <c r="A17" s="343">
        <v>643</v>
      </c>
      <c r="B17" s="336" t="s">
        <v>1144</v>
      </c>
      <c r="C17" s="337" t="s">
        <v>1145</v>
      </c>
      <c r="D17" s="543">
        <v>0</v>
      </c>
      <c r="E17" s="544">
        <v>0</v>
      </c>
      <c r="F17" s="546">
        <f t="shared" si="0"/>
        <v>0</v>
      </c>
    </row>
    <row r="18" spans="1:6" ht="15.75">
      <c r="A18" s="343">
        <v>644</v>
      </c>
      <c r="B18" s="336" t="s">
        <v>1079</v>
      </c>
      <c r="C18" s="337" t="s">
        <v>1146</v>
      </c>
      <c r="D18" s="543">
        <v>0</v>
      </c>
      <c r="E18" s="544">
        <v>0</v>
      </c>
      <c r="F18" s="546">
        <f t="shared" si="0"/>
        <v>0</v>
      </c>
    </row>
    <row r="19" spans="1:6" ht="15.75">
      <c r="A19" s="343">
        <v>645</v>
      </c>
      <c r="B19" s="336" t="s">
        <v>1147</v>
      </c>
      <c r="C19" s="337" t="s">
        <v>1148</v>
      </c>
      <c r="D19" s="543">
        <v>0</v>
      </c>
      <c r="E19" s="544">
        <v>0</v>
      </c>
      <c r="F19" s="546">
        <f t="shared" si="0"/>
        <v>0</v>
      </c>
    </row>
    <row r="20" spans="1:6" ht="15.75">
      <c r="A20" s="343">
        <v>646</v>
      </c>
      <c r="B20" s="336" t="s">
        <v>1149</v>
      </c>
      <c r="C20" s="337" t="s">
        <v>1150</v>
      </c>
      <c r="D20" s="543">
        <v>0</v>
      </c>
      <c r="E20" s="544">
        <v>0</v>
      </c>
      <c r="F20" s="546">
        <f t="shared" si="0"/>
        <v>0</v>
      </c>
    </row>
    <row r="21" spans="1:6" ht="15.75">
      <c r="A21" s="343">
        <v>647</v>
      </c>
      <c r="B21" s="336" t="s">
        <v>1151</v>
      </c>
      <c r="C21" s="337" t="s">
        <v>1152</v>
      </c>
      <c r="D21" s="543">
        <v>0</v>
      </c>
      <c r="E21" s="544">
        <v>0</v>
      </c>
      <c r="F21" s="546">
        <f t="shared" si="0"/>
        <v>0</v>
      </c>
    </row>
    <row r="22" spans="1:6" ht="15.75">
      <c r="A22" s="343">
        <v>648</v>
      </c>
      <c r="B22" s="336" t="s">
        <v>1153</v>
      </c>
      <c r="C22" s="337" t="s">
        <v>1154</v>
      </c>
      <c r="D22" s="543">
        <v>0</v>
      </c>
      <c r="E22" s="544">
        <v>0</v>
      </c>
      <c r="F22" s="546">
        <f t="shared" si="0"/>
        <v>0</v>
      </c>
    </row>
    <row r="23" spans="1:6" ht="15.75">
      <c r="A23" s="343">
        <v>649</v>
      </c>
      <c r="B23" s="336" t="s">
        <v>1155</v>
      </c>
      <c r="C23" s="337" t="s">
        <v>1156</v>
      </c>
      <c r="D23" s="543">
        <v>0</v>
      </c>
      <c r="E23" s="544">
        <v>0</v>
      </c>
      <c r="F23" s="546">
        <f t="shared" si="0"/>
        <v>0</v>
      </c>
    </row>
    <row r="24" spans="1:6" ht="15.75">
      <c r="A24" s="343">
        <v>651</v>
      </c>
      <c r="B24" s="336" t="s">
        <v>1157</v>
      </c>
      <c r="C24" s="337" t="s">
        <v>1158</v>
      </c>
      <c r="D24" s="543">
        <v>0</v>
      </c>
      <c r="E24" s="544">
        <v>0</v>
      </c>
      <c r="F24" s="546">
        <f t="shared" si="0"/>
        <v>0</v>
      </c>
    </row>
    <row r="25" spans="1:6" ht="15.75">
      <c r="A25" s="343">
        <v>652</v>
      </c>
      <c r="B25" s="336" t="s">
        <v>1159</v>
      </c>
      <c r="C25" s="337" t="s">
        <v>1160</v>
      </c>
      <c r="D25" s="543">
        <v>0</v>
      </c>
      <c r="E25" s="544">
        <v>0</v>
      </c>
      <c r="F25" s="546">
        <f t="shared" si="0"/>
        <v>0</v>
      </c>
    </row>
    <row r="26" spans="1:6" ht="15.75">
      <c r="A26" s="343">
        <v>653</v>
      </c>
      <c r="B26" s="336" t="s">
        <v>1161</v>
      </c>
      <c r="C26" s="337" t="s">
        <v>1162</v>
      </c>
      <c r="D26" s="543">
        <v>0</v>
      </c>
      <c r="E26" s="544">
        <v>0</v>
      </c>
      <c r="F26" s="546">
        <f t="shared" si="0"/>
        <v>0</v>
      </c>
    </row>
    <row r="27" spans="1:6" ht="15.75">
      <c r="A27" s="343">
        <v>654</v>
      </c>
      <c r="B27" s="336" t="s">
        <v>1163</v>
      </c>
      <c r="C27" s="337" t="s">
        <v>1164</v>
      </c>
      <c r="D27" s="543">
        <v>0</v>
      </c>
      <c r="E27" s="544">
        <v>0</v>
      </c>
      <c r="F27" s="546">
        <f t="shared" si="0"/>
        <v>0</v>
      </c>
    </row>
    <row r="28" spans="1:6" ht="15.75">
      <c r="A28" s="343">
        <v>655</v>
      </c>
      <c r="B28" s="336" t="s">
        <v>1165</v>
      </c>
      <c r="C28" s="337" t="s">
        <v>1166</v>
      </c>
      <c r="D28" s="543">
        <v>0</v>
      </c>
      <c r="E28" s="544">
        <v>0</v>
      </c>
      <c r="F28" s="546">
        <f t="shared" si="0"/>
        <v>0</v>
      </c>
    </row>
    <row r="29" spans="1:6" ht="15.75">
      <c r="A29" s="344">
        <v>656</v>
      </c>
      <c r="B29" s="336" t="s">
        <v>1167</v>
      </c>
      <c r="C29" s="337" t="s">
        <v>1168</v>
      </c>
      <c r="D29" s="543">
        <v>0</v>
      </c>
      <c r="E29" s="544">
        <v>0</v>
      </c>
      <c r="F29" s="546">
        <f t="shared" si="0"/>
        <v>0</v>
      </c>
    </row>
    <row r="30" spans="1:6" ht="15.75">
      <c r="A30" s="344">
        <v>657</v>
      </c>
      <c r="B30" s="336" t="s">
        <v>1169</v>
      </c>
      <c r="C30" s="337" t="s">
        <v>1170</v>
      </c>
      <c r="D30" s="543">
        <v>0</v>
      </c>
      <c r="E30" s="544">
        <v>0</v>
      </c>
      <c r="F30" s="546">
        <f t="shared" si="0"/>
        <v>0</v>
      </c>
    </row>
    <row r="31" spans="1:6" ht="15.75">
      <c r="A31" s="344">
        <v>658</v>
      </c>
      <c r="B31" s="336" t="s">
        <v>1171</v>
      </c>
      <c r="C31" s="337" t="s">
        <v>1172</v>
      </c>
      <c r="D31" s="543">
        <v>0</v>
      </c>
      <c r="E31" s="544">
        <v>0</v>
      </c>
      <c r="F31" s="546">
        <f t="shared" si="0"/>
        <v>0</v>
      </c>
    </row>
    <row r="32" spans="1:6" ht="15.75">
      <c r="A32" s="344">
        <v>661</v>
      </c>
      <c r="B32" s="336" t="s">
        <v>1173</v>
      </c>
      <c r="C32" s="337" t="s">
        <v>1174</v>
      </c>
      <c r="D32" s="543">
        <v>0</v>
      </c>
      <c r="E32" s="544">
        <v>0</v>
      </c>
      <c r="F32" s="546">
        <f t="shared" si="0"/>
        <v>0</v>
      </c>
    </row>
    <row r="33" spans="1:6" ht="15.75">
      <c r="A33" s="344">
        <v>662</v>
      </c>
      <c r="B33" s="336" t="s">
        <v>1175</v>
      </c>
      <c r="C33" s="337" t="s">
        <v>1176</v>
      </c>
      <c r="D33" s="543">
        <v>0</v>
      </c>
      <c r="E33" s="544">
        <v>0</v>
      </c>
      <c r="F33" s="546">
        <f t="shared" si="0"/>
        <v>0</v>
      </c>
    </row>
    <row r="34" spans="1:6" ht="15.75">
      <c r="A34" s="344">
        <v>663</v>
      </c>
      <c r="B34" s="336" t="s">
        <v>1177</v>
      </c>
      <c r="C34" s="337" t="s">
        <v>1178</v>
      </c>
      <c r="D34" s="543">
        <v>0</v>
      </c>
      <c r="E34" s="544">
        <v>0</v>
      </c>
      <c r="F34" s="546">
        <f t="shared" si="0"/>
        <v>0</v>
      </c>
    </row>
    <row r="35" spans="1:6" ht="15.75">
      <c r="A35" s="344">
        <v>664</v>
      </c>
      <c r="B35" s="336" t="s">
        <v>1179</v>
      </c>
      <c r="C35" s="337" t="s">
        <v>1180</v>
      </c>
      <c r="D35" s="543">
        <v>0</v>
      </c>
      <c r="E35" s="544">
        <v>0</v>
      </c>
      <c r="F35" s="546">
        <f t="shared" si="0"/>
        <v>0</v>
      </c>
    </row>
    <row r="36" spans="1:6" ht="15.75">
      <c r="A36" s="344">
        <v>665</v>
      </c>
      <c r="B36" s="336" t="s">
        <v>1181</v>
      </c>
      <c r="C36" s="337" t="s">
        <v>1182</v>
      </c>
      <c r="D36" s="543">
        <v>0</v>
      </c>
      <c r="E36" s="544">
        <v>0</v>
      </c>
      <c r="F36" s="546">
        <f t="shared" si="0"/>
        <v>0</v>
      </c>
    </row>
    <row r="37" spans="1:6" ht="15.75">
      <c r="A37" s="344">
        <v>667</v>
      </c>
      <c r="B37" s="336" t="s">
        <v>1183</v>
      </c>
      <c r="C37" s="337" t="s">
        <v>1184</v>
      </c>
      <c r="D37" s="543">
        <v>0</v>
      </c>
      <c r="E37" s="544">
        <v>0</v>
      </c>
      <c r="F37" s="546">
        <f t="shared" si="0"/>
        <v>0</v>
      </c>
    </row>
    <row r="38" spans="1:6" ht="15.75">
      <c r="A38" s="344">
        <v>691</v>
      </c>
      <c r="B38" s="336" t="s">
        <v>1185</v>
      </c>
      <c r="C38" s="337" t="s">
        <v>1186</v>
      </c>
      <c r="D38" s="547">
        <v>1026072.13</v>
      </c>
      <c r="E38" s="548">
        <v>1057100.5</v>
      </c>
      <c r="F38" s="546">
        <f t="shared" si="0"/>
        <v>31028.369999999995</v>
      </c>
    </row>
    <row r="39" spans="1:6" ht="15.75">
      <c r="A39" s="735" t="s">
        <v>1187</v>
      </c>
      <c r="B39" s="736"/>
      <c r="C39" s="339" t="s">
        <v>1188</v>
      </c>
      <c r="D39" s="549">
        <f>SUM(D4:D38)</f>
        <v>1026072.13</v>
      </c>
      <c r="E39" s="550">
        <f>SUM(E4:E38)</f>
        <v>1057100.5</v>
      </c>
      <c r="F39" s="546">
        <f>SUM(F4:F38)</f>
        <v>31028.369999999995</v>
      </c>
    </row>
    <row r="40" spans="1:6" ht="15.75">
      <c r="A40" s="745" t="s">
        <v>1189</v>
      </c>
      <c r="B40" s="746"/>
      <c r="C40" s="340" t="s">
        <v>1190</v>
      </c>
      <c r="D40" s="549">
        <f>D39-'T23_Náklady_soc_oblasť'!D41</f>
        <v>0</v>
      </c>
      <c r="E40" s="549">
        <f>E39-'T23_Náklady_soc_oblasť'!E41</f>
        <v>-0.010000000009313226</v>
      </c>
      <c r="F40" s="546">
        <f>F39-'T23_Náklady_soc_oblasť'!F41</f>
        <v>-0.010000000002037268</v>
      </c>
    </row>
    <row r="41" spans="1:6" ht="15.75">
      <c r="A41" s="344">
        <v>591</v>
      </c>
      <c r="B41" s="336" t="s">
        <v>1191</v>
      </c>
      <c r="C41" s="337" t="s">
        <v>1192</v>
      </c>
      <c r="D41" s="547">
        <v>0</v>
      </c>
      <c r="E41" s="551">
        <v>0</v>
      </c>
      <c r="F41" s="546">
        <f>E41-D41</f>
        <v>0</v>
      </c>
    </row>
    <row r="42" spans="1:6" ht="15.75">
      <c r="A42" s="344">
        <v>595</v>
      </c>
      <c r="B42" s="336" t="s">
        <v>1193</v>
      </c>
      <c r="C42" s="337" t="s">
        <v>1194</v>
      </c>
      <c r="D42" s="547">
        <v>0</v>
      </c>
      <c r="E42" s="551">
        <v>0</v>
      </c>
      <c r="F42" s="546">
        <f>F41-'T23_Náklady_soc_oblasť'!F43</f>
        <v>0</v>
      </c>
    </row>
    <row r="43" spans="1:6" ht="15.75">
      <c r="A43" s="735" t="s">
        <v>1195</v>
      </c>
      <c r="B43" s="736"/>
      <c r="C43" s="339" t="s">
        <v>1196</v>
      </c>
      <c r="D43" s="549">
        <f>D40-D41+D42</f>
        <v>0</v>
      </c>
      <c r="E43" s="552">
        <f>E40-E41+E42</f>
        <v>-0.010000000009313226</v>
      </c>
      <c r="F43" s="546">
        <f>F40-F41+F42</f>
        <v>-0.010000000002037268</v>
      </c>
    </row>
    <row r="44" spans="1:6" ht="16.5" thickBot="1">
      <c r="A44" s="737" t="s">
        <v>1197</v>
      </c>
      <c r="B44" s="738"/>
      <c r="C44" s="341" t="s">
        <v>1198</v>
      </c>
      <c r="D44" s="553">
        <f>SUM(D4:D42)</f>
        <v>2052144.26</v>
      </c>
      <c r="E44" s="554">
        <f>SUM(E4:E42)</f>
        <v>2114200.99</v>
      </c>
      <c r="F44" s="555">
        <f>SUM(F4:F42)</f>
        <v>62056.72999999999</v>
      </c>
    </row>
    <row r="46" spans="1:6" ht="113.25" customHeight="1">
      <c r="A46" s="734" t="s">
        <v>1346</v>
      </c>
      <c r="B46" s="734"/>
      <c r="C46" s="734"/>
      <c r="D46" s="734"/>
      <c r="E46" s="734"/>
      <c r="F46" s="734"/>
    </row>
  </sheetData>
  <sheetProtection/>
  <mergeCells count="7">
    <mergeCell ref="A46:F46"/>
    <mergeCell ref="A43:B43"/>
    <mergeCell ref="A44:B44"/>
    <mergeCell ref="A1:F1"/>
    <mergeCell ref="A2:F2"/>
    <mergeCell ref="A39:B39"/>
    <mergeCell ref="A40:B40"/>
  </mergeCells>
  <printOptions/>
  <pageMargins left="0.5511811023622047" right="0.4724409448818898" top="0.5905511811023623" bottom="0.4724409448818898" header="0.15748031496062992" footer="0.15748031496062992"/>
  <pageSetup fitToHeight="1" fitToWidth="1" horizontalDpi="600" verticalDpi="600" orientation="portrait" paperSize="9" scale="83" r:id="rId1"/>
</worksheet>
</file>

<file path=xl/worksheets/sheet27.xml><?xml version="1.0" encoding="utf-8"?>
<worksheet xmlns="http://schemas.openxmlformats.org/spreadsheetml/2006/main" xmlns:r="http://schemas.openxmlformats.org/officeDocument/2006/relationships">
  <sheetPr>
    <tabColor rgb="FFFFFF00"/>
    <pageSetUpPr fitToPage="1"/>
  </sheetPr>
  <dimension ref="A1:F43"/>
  <sheetViews>
    <sheetView zoomScale="75" zoomScaleNormal="75" zoomScalePageLayoutView="0" workbookViewId="0" topLeftCell="A1">
      <pane xSplit="2" ySplit="3" topLeftCell="C27" activePane="bottomRight" state="frozen"/>
      <selection pane="topLeft" activeCell="A1" sqref="A1"/>
      <selection pane="topRight" activeCell="B1" sqref="B1"/>
      <selection pane="bottomLeft" activeCell="A4" sqref="A4"/>
      <selection pane="bottomRight" activeCell="G35" sqref="G35"/>
    </sheetView>
  </sheetViews>
  <sheetFormatPr defaultColWidth="9.140625" defaultRowHeight="12.75"/>
  <cols>
    <col min="2" max="2" width="34.140625" style="0" customWidth="1"/>
    <col min="3" max="3" width="10.140625" style="0" customWidth="1"/>
    <col min="4" max="4" width="17.421875" style="0" customWidth="1"/>
    <col min="5" max="5" width="15.57421875" style="0" customWidth="1"/>
    <col min="6" max="6" width="16.57421875" style="0" customWidth="1"/>
  </cols>
  <sheetData>
    <row r="1" spans="1:6" ht="61.5" customHeight="1" thickBot="1">
      <c r="A1" s="750" t="s">
        <v>1291</v>
      </c>
      <c r="B1" s="751"/>
      <c r="C1" s="751"/>
      <c r="D1" s="751"/>
      <c r="E1" s="751"/>
      <c r="F1" s="752"/>
    </row>
    <row r="2" spans="1:6" ht="30.75" customHeight="1" thickBot="1">
      <c r="A2" s="747" t="s">
        <v>320</v>
      </c>
      <c r="B2" s="748"/>
      <c r="C2" s="748"/>
      <c r="D2" s="748"/>
      <c r="E2" s="748"/>
      <c r="F2" s="749"/>
    </row>
    <row r="3" spans="1:6" ht="48" customHeight="1" thickBot="1">
      <c r="A3" s="220" t="s">
        <v>1042</v>
      </c>
      <c r="B3" s="223" t="s">
        <v>738</v>
      </c>
      <c r="C3" s="329" t="s">
        <v>87</v>
      </c>
      <c r="D3" s="221" t="s">
        <v>1293</v>
      </c>
      <c r="E3" s="221" t="s">
        <v>1292</v>
      </c>
      <c r="F3" s="328" t="s">
        <v>1290</v>
      </c>
    </row>
    <row r="4" spans="1:6" ht="15.75">
      <c r="A4" s="330">
        <v>501</v>
      </c>
      <c r="B4" s="304" t="s">
        <v>1043</v>
      </c>
      <c r="C4" s="286" t="s">
        <v>1044</v>
      </c>
      <c r="D4" s="543">
        <v>75739.56</v>
      </c>
      <c r="E4" s="543">
        <v>82077.23</v>
      </c>
      <c r="F4" s="556">
        <f>E4-D4</f>
        <v>6337.669999999998</v>
      </c>
    </row>
    <row r="5" spans="1:6" ht="15.75">
      <c r="A5" s="331">
        <v>502</v>
      </c>
      <c r="B5" s="305" t="s">
        <v>1045</v>
      </c>
      <c r="C5" s="281" t="s">
        <v>1046</v>
      </c>
      <c r="D5" s="547">
        <v>0</v>
      </c>
      <c r="E5" s="547">
        <v>0</v>
      </c>
      <c r="F5" s="54">
        <f aca="true" t="shared" si="0" ref="F5:F40">E5-D5</f>
        <v>0</v>
      </c>
    </row>
    <row r="6" spans="1:6" ht="15.75">
      <c r="A6" s="331">
        <v>504</v>
      </c>
      <c r="B6" s="305" t="s">
        <v>1047</v>
      </c>
      <c r="C6" s="281" t="s">
        <v>1048</v>
      </c>
      <c r="D6" s="547">
        <v>0</v>
      </c>
      <c r="E6" s="547">
        <v>0</v>
      </c>
      <c r="F6" s="54">
        <f t="shared" si="0"/>
        <v>0</v>
      </c>
    </row>
    <row r="7" spans="1:6" ht="15.75">
      <c r="A7" s="331">
        <v>511</v>
      </c>
      <c r="B7" s="305" t="s">
        <v>1049</v>
      </c>
      <c r="C7" s="281" t="s">
        <v>1050</v>
      </c>
      <c r="D7" s="547">
        <v>0</v>
      </c>
      <c r="E7" s="547">
        <v>0</v>
      </c>
      <c r="F7" s="54">
        <f t="shared" si="0"/>
        <v>0</v>
      </c>
    </row>
    <row r="8" spans="1:6" ht="15.75">
      <c r="A8" s="331">
        <v>512</v>
      </c>
      <c r="B8" s="305" t="s">
        <v>1051</v>
      </c>
      <c r="C8" s="281" t="s">
        <v>1052</v>
      </c>
      <c r="D8" s="547">
        <v>0</v>
      </c>
      <c r="E8" s="547">
        <v>0</v>
      </c>
      <c r="F8" s="54">
        <f t="shared" si="0"/>
        <v>0</v>
      </c>
    </row>
    <row r="9" spans="1:6" ht="15.75">
      <c r="A9" s="331">
        <v>513</v>
      </c>
      <c r="B9" s="305" t="s">
        <v>1053</v>
      </c>
      <c r="C9" s="281" t="s">
        <v>1054</v>
      </c>
      <c r="D9" s="547">
        <v>300</v>
      </c>
      <c r="E9" s="547">
        <v>0</v>
      </c>
      <c r="F9" s="54">
        <f t="shared" si="0"/>
        <v>-300</v>
      </c>
    </row>
    <row r="10" spans="1:6" ht="15.75">
      <c r="A10" s="331">
        <v>518</v>
      </c>
      <c r="B10" s="305" t="s">
        <v>1055</v>
      </c>
      <c r="C10" s="281" t="s">
        <v>1056</v>
      </c>
      <c r="D10" s="547">
        <v>33514.47</v>
      </c>
      <c r="E10" s="547">
        <v>38736.08</v>
      </c>
      <c r="F10" s="54">
        <f t="shared" si="0"/>
        <v>5221.610000000001</v>
      </c>
    </row>
    <row r="11" spans="1:6" ht="15.75">
      <c r="A11" s="331">
        <v>521</v>
      </c>
      <c r="B11" s="305" t="s">
        <v>1057</v>
      </c>
      <c r="C11" s="281" t="s">
        <v>1058</v>
      </c>
      <c r="D11" s="547">
        <v>466</v>
      </c>
      <c r="E11" s="547">
        <v>290</v>
      </c>
      <c r="F11" s="54">
        <f t="shared" si="0"/>
        <v>-176</v>
      </c>
    </row>
    <row r="12" spans="1:6" ht="15.75">
      <c r="A12" s="331">
        <v>524</v>
      </c>
      <c r="B12" s="305" t="s">
        <v>1059</v>
      </c>
      <c r="C12" s="281" t="s">
        <v>1060</v>
      </c>
      <c r="D12" s="547">
        <v>4.1</v>
      </c>
      <c r="E12" s="547">
        <v>2.2</v>
      </c>
      <c r="F12" s="54">
        <f t="shared" si="0"/>
        <v>-1.8999999999999995</v>
      </c>
    </row>
    <row r="13" spans="1:6" ht="15.75">
      <c r="A13" s="331">
        <v>525</v>
      </c>
      <c r="B13" s="305" t="s">
        <v>1061</v>
      </c>
      <c r="C13" s="281" t="s">
        <v>1062</v>
      </c>
      <c r="D13" s="547">
        <v>0</v>
      </c>
      <c r="E13" s="547">
        <v>0</v>
      </c>
      <c r="F13" s="54">
        <f t="shared" si="0"/>
        <v>0</v>
      </c>
    </row>
    <row r="14" spans="1:6" ht="15.75">
      <c r="A14" s="331">
        <v>527</v>
      </c>
      <c r="B14" s="305" t="s">
        <v>1063</v>
      </c>
      <c r="C14" s="281" t="s">
        <v>1064</v>
      </c>
      <c r="D14" s="547">
        <v>0</v>
      </c>
      <c r="E14" s="547">
        <v>0</v>
      </c>
      <c r="F14" s="54">
        <f t="shared" si="0"/>
        <v>0</v>
      </c>
    </row>
    <row r="15" spans="1:6" ht="15.75">
      <c r="A15" s="331">
        <v>528</v>
      </c>
      <c r="B15" s="305" t="s">
        <v>1065</v>
      </c>
      <c r="C15" s="281" t="s">
        <v>1066</v>
      </c>
      <c r="D15" s="547">
        <v>0</v>
      </c>
      <c r="E15" s="547">
        <v>0</v>
      </c>
      <c r="F15" s="54">
        <f t="shared" si="0"/>
        <v>0</v>
      </c>
    </row>
    <row r="16" spans="1:6" ht="15.75">
      <c r="A16" s="331">
        <v>531</v>
      </c>
      <c r="B16" s="305" t="s">
        <v>1067</v>
      </c>
      <c r="C16" s="281" t="s">
        <v>1068</v>
      </c>
      <c r="D16" s="547">
        <v>0</v>
      </c>
      <c r="E16" s="547">
        <v>0</v>
      </c>
      <c r="F16" s="54">
        <f t="shared" si="0"/>
        <v>0</v>
      </c>
    </row>
    <row r="17" spans="1:6" ht="15.75">
      <c r="A17" s="331">
        <v>532</v>
      </c>
      <c r="B17" s="305" t="s">
        <v>1069</v>
      </c>
      <c r="C17" s="281" t="s">
        <v>1070</v>
      </c>
      <c r="D17" s="547">
        <v>0</v>
      </c>
      <c r="E17" s="547">
        <v>0</v>
      </c>
      <c r="F17" s="54">
        <f t="shared" si="0"/>
        <v>0</v>
      </c>
    </row>
    <row r="18" spans="1:6" ht="15.75">
      <c r="A18" s="331">
        <v>538</v>
      </c>
      <c r="B18" s="305" t="s">
        <v>1071</v>
      </c>
      <c r="C18" s="281" t="s">
        <v>1072</v>
      </c>
      <c r="D18" s="547">
        <v>0</v>
      </c>
      <c r="E18" s="547">
        <v>0</v>
      </c>
      <c r="F18" s="54">
        <f t="shared" si="0"/>
        <v>0</v>
      </c>
    </row>
    <row r="19" spans="1:6" ht="15.75">
      <c r="A19" s="331">
        <v>541</v>
      </c>
      <c r="B19" s="305" t="s">
        <v>1073</v>
      </c>
      <c r="C19" s="281" t="s">
        <v>1074</v>
      </c>
      <c r="D19" s="547">
        <v>0</v>
      </c>
      <c r="E19" s="547">
        <v>0</v>
      </c>
      <c r="F19" s="54">
        <f t="shared" si="0"/>
        <v>0</v>
      </c>
    </row>
    <row r="20" spans="1:6" ht="15.75">
      <c r="A20" s="331">
        <v>542</v>
      </c>
      <c r="B20" s="305" t="s">
        <v>1075</v>
      </c>
      <c r="C20" s="281" t="s">
        <v>1076</v>
      </c>
      <c r="D20" s="547">
        <v>0</v>
      </c>
      <c r="E20" s="547">
        <v>0</v>
      </c>
      <c r="F20" s="54">
        <f t="shared" si="0"/>
        <v>0</v>
      </c>
    </row>
    <row r="21" spans="1:6" ht="15.75">
      <c r="A21" s="331">
        <v>543</v>
      </c>
      <c r="B21" s="305" t="s">
        <v>1077</v>
      </c>
      <c r="C21" s="281" t="s">
        <v>1078</v>
      </c>
      <c r="D21" s="547">
        <v>0</v>
      </c>
      <c r="E21" s="547">
        <v>0</v>
      </c>
      <c r="F21" s="54">
        <f t="shared" si="0"/>
        <v>0</v>
      </c>
    </row>
    <row r="22" spans="1:6" ht="15.75">
      <c r="A22" s="331">
        <v>544</v>
      </c>
      <c r="B22" s="305" t="s">
        <v>1079</v>
      </c>
      <c r="C22" s="281" t="s">
        <v>1080</v>
      </c>
      <c r="D22" s="547">
        <v>0</v>
      </c>
      <c r="E22" s="547">
        <v>0</v>
      </c>
      <c r="F22" s="54">
        <f t="shared" si="0"/>
        <v>0</v>
      </c>
    </row>
    <row r="23" spans="1:6" ht="15.75">
      <c r="A23" s="331">
        <v>545</v>
      </c>
      <c r="B23" s="305" t="s">
        <v>1081</v>
      </c>
      <c r="C23" s="281" t="s">
        <v>1082</v>
      </c>
      <c r="D23" s="547">
        <v>0</v>
      </c>
      <c r="E23" s="547">
        <v>0</v>
      </c>
      <c r="F23" s="54">
        <f t="shared" si="0"/>
        <v>0</v>
      </c>
    </row>
    <row r="24" spans="1:6" ht="15.75">
      <c r="A24" s="331">
        <v>546</v>
      </c>
      <c r="B24" s="305" t="s">
        <v>1083</v>
      </c>
      <c r="C24" s="281" t="s">
        <v>1084</v>
      </c>
      <c r="D24" s="547">
        <v>0</v>
      </c>
      <c r="E24" s="547">
        <v>0</v>
      </c>
      <c r="F24" s="54">
        <f t="shared" si="0"/>
        <v>0</v>
      </c>
    </row>
    <row r="25" spans="1:6" ht="15.75">
      <c r="A25" s="331">
        <v>547</v>
      </c>
      <c r="B25" s="305" t="s">
        <v>1085</v>
      </c>
      <c r="C25" s="281" t="s">
        <v>1086</v>
      </c>
      <c r="D25" s="547">
        <v>0</v>
      </c>
      <c r="E25" s="547">
        <v>0</v>
      </c>
      <c r="F25" s="54">
        <f t="shared" si="0"/>
        <v>0</v>
      </c>
    </row>
    <row r="26" spans="1:6" ht="15.75">
      <c r="A26" s="331">
        <v>548</v>
      </c>
      <c r="B26" s="305" t="s">
        <v>1087</v>
      </c>
      <c r="C26" s="281" t="s">
        <v>1088</v>
      </c>
      <c r="D26" s="547">
        <v>0</v>
      </c>
      <c r="E26" s="547">
        <v>0</v>
      </c>
      <c r="F26" s="54">
        <f t="shared" si="0"/>
        <v>0</v>
      </c>
    </row>
    <row r="27" spans="1:6" ht="15.75">
      <c r="A27" s="331">
        <v>549</v>
      </c>
      <c r="B27" s="305" t="s">
        <v>1089</v>
      </c>
      <c r="C27" s="281" t="s">
        <v>1090</v>
      </c>
      <c r="D27" s="547">
        <v>0</v>
      </c>
      <c r="E27" s="547">
        <v>0</v>
      </c>
      <c r="F27" s="54">
        <f t="shared" si="0"/>
        <v>0</v>
      </c>
    </row>
    <row r="28" spans="1:6" ht="15.75">
      <c r="A28" s="331">
        <v>551</v>
      </c>
      <c r="B28" s="305" t="s">
        <v>1091</v>
      </c>
      <c r="C28" s="281" t="s">
        <v>1092</v>
      </c>
      <c r="D28" s="547">
        <v>0</v>
      </c>
      <c r="E28" s="547">
        <v>0</v>
      </c>
      <c r="F28" s="54">
        <f t="shared" si="0"/>
        <v>0</v>
      </c>
    </row>
    <row r="29" spans="1:6" ht="15.75">
      <c r="A29" s="332">
        <v>552</v>
      </c>
      <c r="B29" s="305" t="s">
        <v>1093</v>
      </c>
      <c r="C29" s="281" t="s">
        <v>1094</v>
      </c>
      <c r="D29" s="547">
        <v>0</v>
      </c>
      <c r="E29" s="547">
        <v>0</v>
      </c>
      <c r="F29" s="54">
        <f t="shared" si="0"/>
        <v>0</v>
      </c>
    </row>
    <row r="30" spans="1:6" ht="15.75">
      <c r="A30" s="332">
        <v>553</v>
      </c>
      <c r="B30" s="305" t="s">
        <v>1095</v>
      </c>
      <c r="C30" s="281" t="s">
        <v>1096</v>
      </c>
      <c r="D30" s="547">
        <v>0</v>
      </c>
      <c r="E30" s="547">
        <v>0</v>
      </c>
      <c r="F30" s="54">
        <f t="shared" si="0"/>
        <v>0</v>
      </c>
    </row>
    <row r="31" spans="1:6" ht="15.75">
      <c r="A31" s="332">
        <v>554</v>
      </c>
      <c r="B31" s="305" t="s">
        <v>1097</v>
      </c>
      <c r="C31" s="281" t="s">
        <v>1098</v>
      </c>
      <c r="D31" s="547">
        <v>0</v>
      </c>
      <c r="E31" s="547">
        <v>0</v>
      </c>
      <c r="F31" s="54">
        <f t="shared" si="0"/>
        <v>0</v>
      </c>
    </row>
    <row r="32" spans="1:6" ht="15.75">
      <c r="A32" s="332">
        <v>555</v>
      </c>
      <c r="B32" s="305" t="s">
        <v>1099</v>
      </c>
      <c r="C32" s="281" t="s">
        <v>1100</v>
      </c>
      <c r="D32" s="547">
        <v>0</v>
      </c>
      <c r="E32" s="547">
        <v>0</v>
      </c>
      <c r="F32" s="54">
        <f t="shared" si="0"/>
        <v>0</v>
      </c>
    </row>
    <row r="33" spans="1:6" ht="15.75">
      <c r="A33" s="332">
        <v>556</v>
      </c>
      <c r="B33" s="305" t="s">
        <v>1101</v>
      </c>
      <c r="C33" s="281" t="s">
        <v>1102</v>
      </c>
      <c r="D33" s="547">
        <v>916048</v>
      </c>
      <c r="E33" s="547">
        <v>935995</v>
      </c>
      <c r="F33" s="54">
        <f t="shared" si="0"/>
        <v>19947</v>
      </c>
    </row>
    <row r="34" spans="1:6" ht="15.75">
      <c r="A34" s="332">
        <v>557</v>
      </c>
      <c r="B34" s="305" t="s">
        <v>1103</v>
      </c>
      <c r="C34" s="281" t="s">
        <v>1104</v>
      </c>
      <c r="D34" s="547">
        <v>0</v>
      </c>
      <c r="E34" s="547">
        <v>0</v>
      </c>
      <c r="F34" s="54">
        <f t="shared" si="0"/>
        <v>0</v>
      </c>
    </row>
    <row r="35" spans="1:6" ht="15.75">
      <c r="A35" s="332">
        <v>558</v>
      </c>
      <c r="B35" s="305" t="s">
        <v>1105</v>
      </c>
      <c r="C35" s="281" t="s">
        <v>1106</v>
      </c>
      <c r="D35" s="547">
        <v>0</v>
      </c>
      <c r="E35" s="547">
        <v>0</v>
      </c>
      <c r="F35" s="54">
        <f t="shared" si="0"/>
        <v>0</v>
      </c>
    </row>
    <row r="36" spans="1:6" ht="15.75">
      <c r="A36" s="332">
        <v>559</v>
      </c>
      <c r="B36" s="305" t="s">
        <v>1107</v>
      </c>
      <c r="C36" s="281" t="s">
        <v>1108</v>
      </c>
      <c r="D36" s="547">
        <v>0</v>
      </c>
      <c r="E36" s="547">
        <v>0</v>
      </c>
      <c r="F36" s="54">
        <f t="shared" si="0"/>
        <v>0</v>
      </c>
    </row>
    <row r="37" spans="1:6" ht="20.25" customHeight="1">
      <c r="A37" s="332">
        <v>561</v>
      </c>
      <c r="B37" s="305" t="s">
        <v>1109</v>
      </c>
      <c r="C37" s="281" t="s">
        <v>1110</v>
      </c>
      <c r="D37" s="547">
        <v>0</v>
      </c>
      <c r="E37" s="547">
        <v>0</v>
      </c>
      <c r="F37" s="54">
        <f t="shared" si="0"/>
        <v>0</v>
      </c>
    </row>
    <row r="38" spans="1:6" ht="15.75">
      <c r="A38" s="332">
        <v>562</v>
      </c>
      <c r="B38" s="305" t="s">
        <v>1111</v>
      </c>
      <c r="C38" s="281" t="s">
        <v>1112</v>
      </c>
      <c r="D38" s="547">
        <v>0</v>
      </c>
      <c r="E38" s="547">
        <v>0</v>
      </c>
      <c r="F38" s="54">
        <f t="shared" si="0"/>
        <v>0</v>
      </c>
    </row>
    <row r="39" spans="1:6" ht="15.75">
      <c r="A39" s="332">
        <v>563</v>
      </c>
      <c r="B39" s="305" t="s">
        <v>1113</v>
      </c>
      <c r="C39" s="281" t="s">
        <v>1114</v>
      </c>
      <c r="D39" s="547">
        <v>0</v>
      </c>
      <c r="E39" s="547">
        <v>0</v>
      </c>
      <c r="F39" s="54">
        <f t="shared" si="0"/>
        <v>0</v>
      </c>
    </row>
    <row r="40" spans="1:6" ht="16.5" thickBot="1">
      <c r="A40" s="333">
        <v>567</v>
      </c>
      <c r="B40" s="306" t="s">
        <v>1115</v>
      </c>
      <c r="C40" s="283" t="s">
        <v>1116</v>
      </c>
      <c r="D40" s="547">
        <v>0</v>
      </c>
      <c r="E40" s="547">
        <v>0</v>
      </c>
      <c r="F40" s="557">
        <f t="shared" si="0"/>
        <v>0</v>
      </c>
    </row>
    <row r="41" spans="1:6" ht="24.75" customHeight="1" thickBot="1">
      <c r="A41" s="753" t="s">
        <v>1117</v>
      </c>
      <c r="B41" s="754"/>
      <c r="C41" s="308" t="s">
        <v>1118</v>
      </c>
      <c r="D41" s="558">
        <f>SUM(D4:D40)</f>
        <v>1026072.13</v>
      </c>
      <c r="E41" s="558">
        <f>SUM(E4:E40)</f>
        <v>1057100.51</v>
      </c>
      <c r="F41" s="559">
        <f>SUM(F4:F40)</f>
        <v>31028.379999999997</v>
      </c>
    </row>
    <row r="42" spans="1:6" ht="16.5" thickBot="1">
      <c r="A42" s="755" t="s">
        <v>1119</v>
      </c>
      <c r="B42" s="756"/>
      <c r="C42" s="307" t="s">
        <v>1120</v>
      </c>
      <c r="D42" s="560">
        <f>SUM(D4:D41)</f>
        <v>2052144.26</v>
      </c>
      <c r="E42" s="560">
        <f>SUM(E4:E41)</f>
        <v>2114201.02</v>
      </c>
      <c r="F42" s="561">
        <f>SUM(F4:F41)</f>
        <v>62056.759999999995</v>
      </c>
    </row>
    <row r="43" spans="2:5" ht="12.75">
      <c r="B43" s="224"/>
      <c r="C43" s="224"/>
      <c r="D43" s="224"/>
      <c r="E43" s="224"/>
    </row>
  </sheetData>
  <sheetProtection/>
  <mergeCells count="4">
    <mergeCell ref="A2:F2"/>
    <mergeCell ref="A1:F1"/>
    <mergeCell ref="A41:B41"/>
    <mergeCell ref="A42:B42"/>
  </mergeCells>
  <printOptions/>
  <pageMargins left="0.3937007874015748" right="0.2362204724409449" top="0.5905511811023623" bottom="0.7480314960629921" header="0.31496062992125984" footer="0.31496062992125984"/>
  <pageSetup fitToHeight="1" fitToWidth="1" horizontalDpi="600" verticalDpi="600" orientation="portrait" paperSize="9" scale="96" r:id="rId1"/>
</worksheet>
</file>

<file path=xl/worksheets/sheet28.xml><?xml version="1.0" encoding="utf-8"?>
<worksheet xmlns="http://schemas.openxmlformats.org/spreadsheetml/2006/main" xmlns:r="http://schemas.openxmlformats.org/officeDocument/2006/relationships">
  <sheetPr>
    <tabColor rgb="FF92D050"/>
    <pageSetUpPr fitToPage="1"/>
  </sheetPr>
  <dimension ref="A1:G49"/>
  <sheetViews>
    <sheetView zoomScale="75" zoomScaleNormal="75" zoomScalePageLayoutView="0" workbookViewId="0" topLeftCell="A1">
      <pane xSplit="3" ySplit="5" topLeftCell="D24" activePane="bottomRight" state="frozen"/>
      <selection pane="topLeft" activeCell="A1" sqref="A1"/>
      <selection pane="topRight" activeCell="D1" sqref="D1"/>
      <selection pane="bottomLeft" activeCell="A6" sqref="A6"/>
      <selection pane="bottomRight" activeCell="K31" sqref="K31"/>
    </sheetView>
  </sheetViews>
  <sheetFormatPr defaultColWidth="9.140625" defaultRowHeight="12.75"/>
  <cols>
    <col min="1" max="1" width="3.57421875" style="234" customWidth="1"/>
    <col min="2" max="2" width="50.00390625" style="234" customWidth="1"/>
    <col min="3" max="3" width="7.421875" style="236" customWidth="1"/>
    <col min="4" max="4" width="16.28125" style="237" bestFit="1" customWidth="1"/>
    <col min="5" max="6" width="16.140625" style="237" bestFit="1" customWidth="1"/>
    <col min="7" max="7" width="17.421875" style="237" customWidth="1"/>
    <col min="8" max="16384" width="9.140625" style="234" customWidth="1"/>
  </cols>
  <sheetData>
    <row r="1" spans="1:7" ht="35.25" customHeight="1">
      <c r="A1" s="731" t="s">
        <v>1294</v>
      </c>
      <c r="B1" s="731"/>
      <c r="C1" s="731"/>
      <c r="D1" s="731"/>
      <c r="E1" s="731"/>
      <c r="F1" s="731"/>
      <c r="G1" s="731"/>
    </row>
    <row r="2" spans="1:7" ht="30" customHeight="1">
      <c r="A2" s="761" t="s">
        <v>327</v>
      </c>
      <c r="B2" s="761"/>
      <c r="C2" s="761"/>
      <c r="D2" s="761"/>
      <c r="E2" s="761"/>
      <c r="F2" s="761"/>
      <c r="G2" s="761"/>
    </row>
    <row r="3" spans="1:7" ht="57.75" customHeight="1">
      <c r="A3" s="762" t="s">
        <v>870</v>
      </c>
      <c r="B3" s="762"/>
      <c r="C3" s="762" t="s">
        <v>918</v>
      </c>
      <c r="D3" s="763" t="s">
        <v>919</v>
      </c>
      <c r="E3" s="763"/>
      <c r="F3" s="763"/>
      <c r="G3" s="440" t="s">
        <v>920</v>
      </c>
    </row>
    <row r="4" spans="1:7" ht="15.75">
      <c r="A4" s="762"/>
      <c r="B4" s="762"/>
      <c r="C4" s="762"/>
      <c r="D4" s="264" t="s">
        <v>866</v>
      </c>
      <c r="E4" s="264" t="s">
        <v>867</v>
      </c>
      <c r="F4" s="264" t="s">
        <v>868</v>
      </c>
      <c r="G4" s="264" t="s">
        <v>868</v>
      </c>
    </row>
    <row r="5" spans="1:7" ht="26.25" customHeight="1" thickBot="1">
      <c r="A5" s="764" t="s">
        <v>921</v>
      </c>
      <c r="B5" s="765"/>
      <c r="C5" s="441" t="s">
        <v>922</v>
      </c>
      <c r="D5" s="442">
        <v>1</v>
      </c>
      <c r="E5" s="442">
        <v>2</v>
      </c>
      <c r="F5" s="442">
        <v>3</v>
      </c>
      <c r="G5" s="442">
        <v>4</v>
      </c>
    </row>
    <row r="6" spans="1:7" ht="15.75" customHeight="1">
      <c r="A6" s="757" t="s">
        <v>1032</v>
      </c>
      <c r="B6" s="758"/>
      <c r="C6" s="443" t="s">
        <v>742</v>
      </c>
      <c r="D6" s="562">
        <f>D7+D14+D26</f>
        <v>28384839.139999997</v>
      </c>
      <c r="E6" s="562">
        <f>E7+E14+E26</f>
        <v>6103516</v>
      </c>
      <c r="F6" s="562">
        <f>F7+F14+F26</f>
        <v>22281323.14</v>
      </c>
      <c r="G6" s="563">
        <f>G7+G14+G26</f>
        <v>15637360.74</v>
      </c>
    </row>
    <row r="7" spans="1:7" ht="15.75" customHeight="1">
      <c r="A7" s="271" t="s">
        <v>923</v>
      </c>
      <c r="B7" s="265" t="s">
        <v>1040</v>
      </c>
      <c r="C7" s="266" t="s">
        <v>744</v>
      </c>
      <c r="D7" s="53">
        <f>D8+D9+D10+D11+D12+D13</f>
        <v>2596527.19</v>
      </c>
      <c r="E7" s="53">
        <f>E8+E9+E10+E11+E12+E13</f>
        <v>417310.33999999997</v>
      </c>
      <c r="F7" s="53">
        <f>F8+F9+F10+F11+F12+F13</f>
        <v>2179216.85</v>
      </c>
      <c r="G7" s="54">
        <f>G8+G9+G10+G11+G12+G13</f>
        <v>98102.01</v>
      </c>
    </row>
    <row r="8" spans="1:7" ht="31.5">
      <c r="A8" s="759"/>
      <c r="B8" s="267" t="s">
        <v>924</v>
      </c>
      <c r="C8" s="268" t="s">
        <v>746</v>
      </c>
      <c r="D8" s="564">
        <v>0</v>
      </c>
      <c r="E8" s="564">
        <v>0</v>
      </c>
      <c r="F8" s="564">
        <f aca="true" t="shared" si="0" ref="F8:F13">SUM(D8-E8)</f>
        <v>0</v>
      </c>
      <c r="G8" s="564">
        <v>0</v>
      </c>
    </row>
    <row r="9" spans="1:7" ht="15.75" customHeight="1">
      <c r="A9" s="760"/>
      <c r="B9" s="267" t="s">
        <v>925</v>
      </c>
      <c r="C9" s="268" t="s">
        <v>748</v>
      </c>
      <c r="D9" s="564">
        <v>1680399.7</v>
      </c>
      <c r="E9" s="564">
        <v>393592.41</v>
      </c>
      <c r="F9" s="564">
        <f t="shared" si="0"/>
        <v>1286807.29</v>
      </c>
      <c r="G9" s="564">
        <v>98102.01</v>
      </c>
    </row>
    <row r="10" spans="1:7" ht="15.75" customHeight="1">
      <c r="A10" s="760"/>
      <c r="B10" s="267" t="s">
        <v>926</v>
      </c>
      <c r="C10" s="268" t="s">
        <v>749</v>
      </c>
      <c r="D10" s="564">
        <v>0</v>
      </c>
      <c r="E10" s="564">
        <v>0</v>
      </c>
      <c r="F10" s="564">
        <f t="shared" si="0"/>
        <v>0</v>
      </c>
      <c r="G10" s="564">
        <v>0</v>
      </c>
    </row>
    <row r="11" spans="1:7" ht="31.5">
      <c r="A11" s="760"/>
      <c r="B11" s="267" t="s">
        <v>927</v>
      </c>
      <c r="C11" s="268" t="s">
        <v>751</v>
      </c>
      <c r="D11" s="564">
        <v>23717.93</v>
      </c>
      <c r="E11" s="564">
        <v>23717.93</v>
      </c>
      <c r="F11" s="564">
        <f t="shared" si="0"/>
        <v>0</v>
      </c>
      <c r="G11" s="564">
        <v>0</v>
      </c>
    </row>
    <row r="12" spans="1:7" ht="33.75" customHeight="1">
      <c r="A12" s="760"/>
      <c r="B12" s="267" t="s">
        <v>1027</v>
      </c>
      <c r="C12" s="268" t="s">
        <v>753</v>
      </c>
      <c r="D12" s="564">
        <v>892409.56</v>
      </c>
      <c r="E12" s="564">
        <v>0</v>
      </c>
      <c r="F12" s="564">
        <f t="shared" si="0"/>
        <v>892409.56</v>
      </c>
      <c r="G12" s="564">
        <v>0</v>
      </c>
    </row>
    <row r="13" spans="1:7" ht="31.5">
      <c r="A13" s="760"/>
      <c r="B13" s="267" t="s">
        <v>928</v>
      </c>
      <c r="C13" s="268" t="s">
        <v>755</v>
      </c>
      <c r="D13" s="564">
        <v>0</v>
      </c>
      <c r="E13" s="564">
        <v>0</v>
      </c>
      <c r="F13" s="564">
        <f t="shared" si="0"/>
        <v>0</v>
      </c>
      <c r="G13" s="564">
        <v>0</v>
      </c>
    </row>
    <row r="14" spans="1:7" ht="15.75" customHeight="1">
      <c r="A14" s="271" t="s">
        <v>929</v>
      </c>
      <c r="B14" s="269" t="s">
        <v>1026</v>
      </c>
      <c r="C14" s="266" t="s">
        <v>757</v>
      </c>
      <c r="D14" s="53">
        <f>SUM(D15:D25)</f>
        <v>25788311.949999996</v>
      </c>
      <c r="E14" s="53">
        <f>SUM(E15:E25)</f>
        <v>5686205.66</v>
      </c>
      <c r="F14" s="53">
        <f>SUM(F15:F25)</f>
        <v>20102106.29</v>
      </c>
      <c r="G14" s="54">
        <f>SUM(G15:G25)</f>
        <v>15539258.73</v>
      </c>
    </row>
    <row r="15" spans="1:7" ht="15.75" customHeight="1">
      <c r="A15" s="272"/>
      <c r="B15" s="270" t="s">
        <v>930</v>
      </c>
      <c r="C15" s="268" t="s">
        <v>759</v>
      </c>
      <c r="D15" s="564">
        <v>210878.11</v>
      </c>
      <c r="E15" s="564">
        <v>0</v>
      </c>
      <c r="F15" s="564">
        <f>SUM(D15-E15)</f>
        <v>210878.11</v>
      </c>
      <c r="G15" s="564">
        <v>210878.11</v>
      </c>
    </row>
    <row r="16" spans="1:7" ht="15.75" customHeight="1">
      <c r="A16" s="272"/>
      <c r="B16" s="270" t="s">
        <v>931</v>
      </c>
      <c r="C16" s="268" t="s">
        <v>761</v>
      </c>
      <c r="D16" s="564">
        <v>104146.49</v>
      </c>
      <c r="E16" s="564">
        <v>0</v>
      </c>
      <c r="F16" s="564">
        <f aca="true" t="shared" si="1" ref="F16:F25">SUM(D16-E16)</f>
        <v>104146.49</v>
      </c>
      <c r="G16" s="564">
        <v>102752.49</v>
      </c>
    </row>
    <row r="17" spans="1:7" ht="15.75" customHeight="1">
      <c r="A17" s="272"/>
      <c r="B17" s="270" t="s">
        <v>932</v>
      </c>
      <c r="C17" s="268" t="s">
        <v>763</v>
      </c>
      <c r="D17" s="564">
        <v>11798628.84</v>
      </c>
      <c r="E17" s="564">
        <v>2413540.41</v>
      </c>
      <c r="F17" s="564">
        <f t="shared" si="1"/>
        <v>9385088.43</v>
      </c>
      <c r="G17" s="564">
        <v>8678409.98</v>
      </c>
    </row>
    <row r="18" spans="1:7" ht="15.75" customHeight="1">
      <c r="A18" s="272"/>
      <c r="B18" s="270" t="s">
        <v>1230</v>
      </c>
      <c r="C18" s="268" t="s">
        <v>765</v>
      </c>
      <c r="D18" s="564">
        <v>2855273.8</v>
      </c>
      <c r="E18" s="564">
        <v>1998191.34</v>
      </c>
      <c r="F18" s="564">
        <f t="shared" si="1"/>
        <v>857082.4599999997</v>
      </c>
      <c r="G18" s="564">
        <v>658066.88</v>
      </c>
    </row>
    <row r="19" spans="1:7" ht="15.75" customHeight="1">
      <c r="A19" s="272"/>
      <c r="B19" s="270" t="s">
        <v>933</v>
      </c>
      <c r="C19" s="268" t="s">
        <v>767</v>
      </c>
      <c r="D19" s="564">
        <v>168651.54</v>
      </c>
      <c r="E19" s="564">
        <v>163560.53</v>
      </c>
      <c r="F19" s="564">
        <f t="shared" si="1"/>
        <v>5091.010000000009</v>
      </c>
      <c r="G19" s="564">
        <v>23626.02</v>
      </c>
    </row>
    <row r="20" spans="1:7" ht="31.5">
      <c r="A20" s="272"/>
      <c r="B20" s="270" t="s">
        <v>934</v>
      </c>
      <c r="C20" s="268" t="s">
        <v>769</v>
      </c>
      <c r="D20" s="564">
        <v>0</v>
      </c>
      <c r="E20" s="564">
        <v>0</v>
      </c>
      <c r="F20" s="564">
        <f t="shared" si="1"/>
        <v>0</v>
      </c>
      <c r="G20" s="564">
        <v>0</v>
      </c>
    </row>
    <row r="21" spans="1:7" ht="15.75" customHeight="1">
      <c r="A21" s="272"/>
      <c r="B21" s="270" t="s">
        <v>935</v>
      </c>
      <c r="C21" s="268" t="s">
        <v>771</v>
      </c>
      <c r="D21" s="564">
        <v>0</v>
      </c>
      <c r="E21" s="564">
        <v>0</v>
      </c>
      <c r="F21" s="564">
        <f t="shared" si="1"/>
        <v>0</v>
      </c>
      <c r="G21" s="564">
        <v>0</v>
      </c>
    </row>
    <row r="22" spans="1:7" ht="30" customHeight="1">
      <c r="A22" s="272"/>
      <c r="B22" s="270" t="s">
        <v>936</v>
      </c>
      <c r="C22" s="268" t="s">
        <v>773</v>
      </c>
      <c r="D22" s="564">
        <v>1116913.84</v>
      </c>
      <c r="E22" s="564">
        <v>1110913.38</v>
      </c>
      <c r="F22" s="564">
        <f t="shared" si="1"/>
        <v>6000.460000000196</v>
      </c>
      <c r="G22" s="564">
        <v>37076.71</v>
      </c>
    </row>
    <row r="23" spans="1:7" ht="34.5" customHeight="1">
      <c r="A23" s="272"/>
      <c r="B23" s="270" t="s">
        <v>937</v>
      </c>
      <c r="C23" s="268" t="s">
        <v>775</v>
      </c>
      <c r="D23" s="564">
        <v>0</v>
      </c>
      <c r="E23" s="564">
        <v>0</v>
      </c>
      <c r="F23" s="564">
        <f t="shared" si="1"/>
        <v>0</v>
      </c>
      <c r="G23" s="564">
        <v>0</v>
      </c>
    </row>
    <row r="24" spans="1:7" ht="15.75" customHeight="1">
      <c r="A24" s="272"/>
      <c r="B24" s="270" t="s">
        <v>938</v>
      </c>
      <c r="C24" s="268" t="s">
        <v>777</v>
      </c>
      <c r="D24" s="564">
        <v>9533819.33</v>
      </c>
      <c r="E24" s="564">
        <v>0</v>
      </c>
      <c r="F24" s="564">
        <f t="shared" si="1"/>
        <v>9533819.33</v>
      </c>
      <c r="G24" s="564">
        <v>5828448.54</v>
      </c>
    </row>
    <row r="25" spans="1:7" ht="31.5">
      <c r="A25" s="273"/>
      <c r="B25" s="270" t="s">
        <v>939</v>
      </c>
      <c r="C25" s="268" t="s">
        <v>779</v>
      </c>
      <c r="D25" s="564">
        <v>0</v>
      </c>
      <c r="E25" s="564">
        <v>0</v>
      </c>
      <c r="F25" s="564">
        <f t="shared" si="1"/>
        <v>0</v>
      </c>
      <c r="G25" s="564">
        <v>0</v>
      </c>
    </row>
    <row r="26" spans="1:7" ht="15.75" customHeight="1">
      <c r="A26" s="271" t="s">
        <v>940</v>
      </c>
      <c r="B26" s="269" t="s">
        <v>1041</v>
      </c>
      <c r="C26" s="266" t="s">
        <v>781</v>
      </c>
      <c r="D26" s="53">
        <f>SUM(D27:D33)</f>
        <v>0</v>
      </c>
      <c r="E26" s="53">
        <f>SUM(E27:E33)</f>
        <v>0</v>
      </c>
      <c r="F26" s="53">
        <f>SUM(F27:F33)</f>
        <v>0</v>
      </c>
      <c r="G26" s="54">
        <f>SUM(G27:G33)</f>
        <v>0</v>
      </c>
    </row>
    <row r="27" spans="1:7" ht="31.5">
      <c r="A27" s="272"/>
      <c r="B27" s="270" t="s">
        <v>941</v>
      </c>
      <c r="C27" s="268" t="s">
        <v>783</v>
      </c>
      <c r="D27" s="564">
        <v>0</v>
      </c>
      <c r="E27" s="564">
        <v>0</v>
      </c>
      <c r="F27" s="564">
        <v>0</v>
      </c>
      <c r="G27" s="564">
        <v>0</v>
      </c>
    </row>
    <row r="28" spans="1:7" ht="31.5">
      <c r="A28" s="272"/>
      <c r="B28" s="270" t="s">
        <v>942</v>
      </c>
      <c r="C28" s="268" t="s">
        <v>785</v>
      </c>
      <c r="D28" s="564">
        <v>0</v>
      </c>
      <c r="E28" s="564">
        <v>0</v>
      </c>
      <c r="F28" s="564">
        <v>0</v>
      </c>
      <c r="G28" s="564">
        <v>0</v>
      </c>
    </row>
    <row r="29" spans="1:7" ht="31.5">
      <c r="A29" s="272"/>
      <c r="B29" s="270" t="s">
        <v>943</v>
      </c>
      <c r="C29" s="268" t="s">
        <v>787</v>
      </c>
      <c r="D29" s="564">
        <v>0</v>
      </c>
      <c r="E29" s="564">
        <v>0</v>
      </c>
      <c r="F29" s="564">
        <v>0</v>
      </c>
      <c r="G29" s="564">
        <v>0</v>
      </c>
    </row>
    <row r="30" spans="1:7" ht="31.5">
      <c r="A30" s="272"/>
      <c r="B30" s="270" t="s">
        <v>944</v>
      </c>
      <c r="C30" s="268" t="s">
        <v>789</v>
      </c>
      <c r="D30" s="564">
        <v>0</v>
      </c>
      <c r="E30" s="564">
        <v>0</v>
      </c>
      <c r="F30" s="564">
        <v>0</v>
      </c>
      <c r="G30" s="564">
        <v>0</v>
      </c>
    </row>
    <row r="31" spans="1:7" ht="15.75">
      <c r="A31" s="272"/>
      <c r="B31" s="270" t="s">
        <v>945</v>
      </c>
      <c r="C31" s="268" t="s">
        <v>791</v>
      </c>
      <c r="D31" s="564">
        <v>0</v>
      </c>
      <c r="E31" s="564">
        <v>0</v>
      </c>
      <c r="F31" s="564">
        <v>0</v>
      </c>
      <c r="G31" s="564">
        <v>0</v>
      </c>
    </row>
    <row r="32" spans="1:7" ht="31.5">
      <c r="A32" s="273"/>
      <c r="B32" s="270" t="s">
        <v>946</v>
      </c>
      <c r="C32" s="268" t="s">
        <v>793</v>
      </c>
      <c r="D32" s="564">
        <v>0</v>
      </c>
      <c r="E32" s="564">
        <v>0</v>
      </c>
      <c r="F32" s="564">
        <v>0</v>
      </c>
      <c r="G32" s="564">
        <v>0</v>
      </c>
    </row>
    <row r="33" spans="1:7" ht="31.5" customHeight="1" thickBot="1">
      <c r="A33" s="272"/>
      <c r="B33" s="276" t="s">
        <v>947</v>
      </c>
      <c r="C33" s="277" t="s">
        <v>795</v>
      </c>
      <c r="D33" s="564">
        <v>0</v>
      </c>
      <c r="E33" s="564">
        <v>0</v>
      </c>
      <c r="F33" s="564">
        <v>0</v>
      </c>
      <c r="G33" s="564">
        <v>0</v>
      </c>
    </row>
    <row r="34" spans="1:7" ht="22.5" customHeight="1" thickBot="1">
      <c r="A34" s="278"/>
      <c r="B34" s="279" t="s">
        <v>1033</v>
      </c>
      <c r="C34" s="280">
        <v>991</v>
      </c>
      <c r="D34" s="467">
        <f>SUM(D6:D33)</f>
        <v>85154517.42</v>
      </c>
      <c r="E34" s="467">
        <f>SUM(E6:E33)</f>
        <v>18310548</v>
      </c>
      <c r="F34" s="467">
        <f>SUM(F6:F33)</f>
        <v>66843969.419999994</v>
      </c>
      <c r="G34" s="57">
        <f>SUM(G6:G33)</f>
        <v>46912082.220000006</v>
      </c>
    </row>
    <row r="35" spans="1:7" s="236" customFormat="1" ht="18" customHeight="1">
      <c r="A35" s="235"/>
      <c r="B35" s="235"/>
      <c r="D35" s="237"/>
      <c r="E35" s="237"/>
      <c r="F35" s="237"/>
      <c r="G35" s="237"/>
    </row>
    <row r="36" spans="1:7" s="236" customFormat="1" ht="18" customHeight="1">
      <c r="A36" s="235"/>
      <c r="B36" s="235"/>
      <c r="D36" s="237"/>
      <c r="E36" s="237"/>
      <c r="F36" s="237"/>
      <c r="G36" s="237"/>
    </row>
    <row r="37" spans="1:7" s="236" customFormat="1" ht="18" customHeight="1">
      <c r="A37" s="235"/>
      <c r="B37" s="235"/>
      <c r="D37" s="237"/>
      <c r="E37" s="237"/>
      <c r="F37" s="237"/>
      <c r="G37" s="237"/>
    </row>
    <row r="38" spans="1:7" s="236" customFormat="1" ht="18" customHeight="1">
      <c r="A38" s="235"/>
      <c r="B38" s="235"/>
      <c r="D38" s="237"/>
      <c r="E38" s="237"/>
      <c r="F38" s="237"/>
      <c r="G38" s="237"/>
    </row>
    <row r="39" spans="1:7" s="236" customFormat="1" ht="18" customHeight="1">
      <c r="A39" s="235"/>
      <c r="B39" s="235"/>
      <c r="D39" s="237"/>
      <c r="E39" s="237"/>
      <c r="F39" s="237"/>
      <c r="G39" s="237"/>
    </row>
    <row r="40" spans="1:7" s="236" customFormat="1" ht="18" customHeight="1">
      <c r="A40" s="235"/>
      <c r="B40" s="235"/>
      <c r="D40" s="237"/>
      <c r="E40" s="237"/>
      <c r="F40" s="237"/>
      <c r="G40" s="237"/>
    </row>
    <row r="41" spans="1:7" s="236" customFormat="1" ht="18" customHeight="1">
      <c r="A41" s="235"/>
      <c r="B41" s="235"/>
      <c r="D41" s="237"/>
      <c r="E41" s="237"/>
      <c r="F41" s="237"/>
      <c r="G41" s="237"/>
    </row>
    <row r="42" spans="1:7" s="236" customFormat="1" ht="18" customHeight="1">
      <c r="A42" s="235"/>
      <c r="B42" s="235"/>
      <c r="D42" s="237"/>
      <c r="E42" s="237"/>
      <c r="F42" s="237"/>
      <c r="G42" s="237"/>
    </row>
    <row r="43" spans="1:7" s="236" customFormat="1" ht="18" customHeight="1">
      <c r="A43" s="234"/>
      <c r="B43" s="234"/>
      <c r="D43" s="237"/>
      <c r="E43" s="237"/>
      <c r="F43" s="237"/>
      <c r="G43" s="237"/>
    </row>
    <row r="44" spans="1:7" s="236" customFormat="1" ht="18" customHeight="1">
      <c r="A44" s="234"/>
      <c r="B44" s="234"/>
      <c r="D44" s="237"/>
      <c r="E44" s="237"/>
      <c r="F44" s="237"/>
      <c r="G44" s="237"/>
    </row>
    <row r="45" spans="1:7" s="236" customFormat="1" ht="18" customHeight="1">
      <c r="A45" s="234"/>
      <c r="B45" s="234"/>
      <c r="D45" s="237"/>
      <c r="E45" s="237"/>
      <c r="F45" s="237"/>
      <c r="G45" s="237"/>
    </row>
    <row r="46" spans="1:7" s="236" customFormat="1" ht="18" customHeight="1">
      <c r="A46" s="234"/>
      <c r="B46" s="234"/>
      <c r="D46" s="237"/>
      <c r="E46" s="237"/>
      <c r="F46" s="237"/>
      <c r="G46" s="237"/>
    </row>
    <row r="47" spans="1:7" s="236" customFormat="1" ht="18" customHeight="1">
      <c r="A47" s="234"/>
      <c r="B47" s="234"/>
      <c r="D47" s="237"/>
      <c r="E47" s="237"/>
      <c r="F47" s="237"/>
      <c r="G47" s="237"/>
    </row>
    <row r="48" spans="1:7" s="236" customFormat="1" ht="18" customHeight="1">
      <c r="A48" s="234"/>
      <c r="B48" s="234"/>
      <c r="D48" s="237"/>
      <c r="E48" s="237"/>
      <c r="F48" s="237"/>
      <c r="G48" s="237"/>
    </row>
    <row r="49" spans="1:7" s="236" customFormat="1" ht="18" customHeight="1">
      <c r="A49" s="234"/>
      <c r="B49" s="234"/>
      <c r="D49" s="237"/>
      <c r="E49" s="237"/>
      <c r="F49" s="237"/>
      <c r="G49" s="237"/>
    </row>
  </sheetData>
  <sheetProtection/>
  <mergeCells count="8">
    <mergeCell ref="A6:B6"/>
    <mergeCell ref="A8:A13"/>
    <mergeCell ref="A2:G2"/>
    <mergeCell ref="A1:G1"/>
    <mergeCell ref="A3:B4"/>
    <mergeCell ref="C3:C4"/>
    <mergeCell ref="D3:F3"/>
    <mergeCell ref="A5:B5"/>
  </mergeCells>
  <printOptions/>
  <pageMargins left="0.35433070866141736" right="0.35433070866141736" top="0.984251968503937" bottom="0.984251968503937" header="0.5118110236220472" footer="0.5118110236220472"/>
  <pageSetup fitToHeight="1" fitToWidth="1" horizontalDpi="600" verticalDpi="600" orientation="portrait" paperSize="9" scale="77" r:id="rId1"/>
</worksheet>
</file>

<file path=xl/worksheets/sheet29.xml><?xml version="1.0" encoding="utf-8"?>
<worksheet xmlns="http://schemas.openxmlformats.org/spreadsheetml/2006/main" xmlns:r="http://schemas.openxmlformats.org/officeDocument/2006/relationships">
  <sheetPr>
    <tabColor rgb="FF92D050"/>
    <pageSetUpPr fitToPage="1"/>
  </sheetPr>
  <dimension ref="A1:G40"/>
  <sheetViews>
    <sheetView zoomScale="75" zoomScaleNormal="75" zoomScalePageLayoutView="0" workbookViewId="0" topLeftCell="A1">
      <pane xSplit="3" ySplit="5" topLeftCell="D25" activePane="bottomRight" state="frozen"/>
      <selection pane="topLeft" activeCell="A1" sqref="A1"/>
      <selection pane="topRight" activeCell="D1" sqref="D1"/>
      <selection pane="bottomLeft" activeCell="A6" sqref="A6"/>
      <selection pane="bottomRight" activeCell="I32" sqref="I32"/>
    </sheetView>
  </sheetViews>
  <sheetFormatPr defaultColWidth="9.140625" defaultRowHeight="12.75"/>
  <cols>
    <col min="1" max="1" width="2.421875" style="238" customWidth="1"/>
    <col min="2" max="2" width="50.00390625" style="238" customWidth="1"/>
    <col min="3" max="3" width="7.421875" style="238" customWidth="1"/>
    <col min="4" max="4" width="16.28125" style="241" bestFit="1" customWidth="1"/>
    <col min="5" max="5" width="15.140625" style="241" bestFit="1" customWidth="1"/>
    <col min="6" max="6" width="16.28125" style="241" bestFit="1" customWidth="1"/>
    <col min="7" max="7" width="17.7109375" style="241" customWidth="1"/>
    <col min="8" max="16384" width="9.140625" style="238" customWidth="1"/>
  </cols>
  <sheetData>
    <row r="1" spans="1:7" ht="24.75" customHeight="1" thickBot="1">
      <c r="A1" s="766" t="s">
        <v>1295</v>
      </c>
      <c r="B1" s="767"/>
      <c r="C1" s="767"/>
      <c r="D1" s="767"/>
      <c r="E1" s="767"/>
      <c r="F1" s="767"/>
      <c r="G1" s="768"/>
    </row>
    <row r="2" spans="1:7" ht="33" customHeight="1">
      <c r="A2" s="787" t="s">
        <v>320</v>
      </c>
      <c r="B2" s="788"/>
      <c r="C2" s="788"/>
      <c r="D2" s="788"/>
      <c r="E2" s="788"/>
      <c r="F2" s="788"/>
      <c r="G2" s="789"/>
    </row>
    <row r="3" spans="1:7" ht="61.5" customHeight="1">
      <c r="A3" s="771" t="s">
        <v>870</v>
      </c>
      <c r="B3" s="772"/>
      <c r="C3" s="772"/>
      <c r="D3" s="775" t="s">
        <v>948</v>
      </c>
      <c r="E3" s="775"/>
      <c r="F3" s="775"/>
      <c r="G3" s="274" t="s">
        <v>920</v>
      </c>
    </row>
    <row r="4" spans="1:7" ht="16.5" thickBot="1">
      <c r="A4" s="773"/>
      <c r="B4" s="774"/>
      <c r="C4" s="774"/>
      <c r="D4" s="348" t="s">
        <v>866</v>
      </c>
      <c r="E4" s="348" t="s">
        <v>867</v>
      </c>
      <c r="F4" s="348" t="s">
        <v>868</v>
      </c>
      <c r="G4" s="349" t="s">
        <v>868</v>
      </c>
    </row>
    <row r="5" spans="1:7" ht="21.75" customHeight="1" thickBot="1">
      <c r="A5" s="776" t="s">
        <v>921</v>
      </c>
      <c r="B5" s="777"/>
      <c r="C5" s="351" t="s">
        <v>922</v>
      </c>
      <c r="D5" s="352">
        <v>1</v>
      </c>
      <c r="E5" s="352">
        <v>2</v>
      </c>
      <c r="F5" s="352">
        <v>3</v>
      </c>
      <c r="G5" s="353">
        <v>4</v>
      </c>
    </row>
    <row r="6" spans="1:7" ht="15.75" customHeight="1">
      <c r="A6" s="778" t="s">
        <v>1034</v>
      </c>
      <c r="B6" s="779"/>
      <c r="C6" s="350" t="s">
        <v>797</v>
      </c>
      <c r="D6" s="549">
        <f>D7+D14+D19+D28</f>
        <v>8167060.67</v>
      </c>
      <c r="E6" s="549">
        <f>E7+E14+E19+E28</f>
        <v>236.19</v>
      </c>
      <c r="F6" s="549">
        <f>F7+F14+F19+F28</f>
        <v>8166824.4799999995</v>
      </c>
      <c r="G6" s="556">
        <f>G7+G14+G19+G28</f>
        <v>6095213.22</v>
      </c>
    </row>
    <row r="7" spans="1:7" ht="15.75" customHeight="1">
      <c r="A7" s="288" t="s">
        <v>923</v>
      </c>
      <c r="B7" s="289" t="s">
        <v>949</v>
      </c>
      <c r="C7" s="275" t="s">
        <v>799</v>
      </c>
      <c r="D7" s="53">
        <f>SUM(D8:D13)</f>
        <v>272015.79</v>
      </c>
      <c r="E7" s="53">
        <f>SUM(E8:E13)</f>
        <v>0</v>
      </c>
      <c r="F7" s="53">
        <f>SUM(F8:F13)</f>
        <v>272015.79</v>
      </c>
      <c r="G7" s="54">
        <f>SUM(G8:G13)</f>
        <v>252425.7</v>
      </c>
    </row>
    <row r="8" spans="1:7" ht="15.75" customHeight="1">
      <c r="A8" s="770"/>
      <c r="B8" s="291" t="s">
        <v>950</v>
      </c>
      <c r="C8" s="281" t="s">
        <v>801</v>
      </c>
      <c r="D8" s="565">
        <v>37821.68</v>
      </c>
      <c r="E8" s="566">
        <v>0</v>
      </c>
      <c r="F8" s="565">
        <f aca="true" t="shared" si="0" ref="F8:F13">SUM(D8-E8)</f>
        <v>37821.68</v>
      </c>
      <c r="G8" s="565">
        <v>35306.47</v>
      </c>
    </row>
    <row r="9" spans="1:7" ht="31.5">
      <c r="A9" s="780"/>
      <c r="B9" s="291" t="s">
        <v>951</v>
      </c>
      <c r="C9" s="281" t="s">
        <v>803</v>
      </c>
      <c r="D9" s="565">
        <v>0</v>
      </c>
      <c r="E9" s="566">
        <v>0</v>
      </c>
      <c r="F9" s="565">
        <f t="shared" si="0"/>
        <v>0</v>
      </c>
      <c r="G9" s="565">
        <v>0</v>
      </c>
    </row>
    <row r="10" spans="1:7" ht="15.75" customHeight="1">
      <c r="A10" s="780"/>
      <c r="B10" s="291" t="s">
        <v>952</v>
      </c>
      <c r="C10" s="281" t="s">
        <v>805</v>
      </c>
      <c r="D10" s="565">
        <v>0</v>
      </c>
      <c r="E10" s="566">
        <v>0</v>
      </c>
      <c r="F10" s="565">
        <f t="shared" si="0"/>
        <v>0</v>
      </c>
      <c r="G10" s="565">
        <v>0</v>
      </c>
    </row>
    <row r="11" spans="1:7" ht="15.75" customHeight="1">
      <c r="A11" s="780"/>
      <c r="B11" s="291" t="s">
        <v>953</v>
      </c>
      <c r="C11" s="281" t="s">
        <v>807</v>
      </c>
      <c r="D11" s="565">
        <v>0</v>
      </c>
      <c r="E11" s="566">
        <v>0</v>
      </c>
      <c r="F11" s="565">
        <f t="shared" si="0"/>
        <v>0</v>
      </c>
      <c r="G11" s="565">
        <v>0</v>
      </c>
    </row>
    <row r="12" spans="1:7" ht="15.75" customHeight="1">
      <c r="A12" s="780"/>
      <c r="B12" s="291" t="s">
        <v>954</v>
      </c>
      <c r="C12" s="281" t="s">
        <v>809</v>
      </c>
      <c r="D12" s="565">
        <v>234194.11</v>
      </c>
      <c r="E12" s="566">
        <v>0</v>
      </c>
      <c r="F12" s="565">
        <f t="shared" si="0"/>
        <v>234194.11</v>
      </c>
      <c r="G12" s="565">
        <v>217119.23</v>
      </c>
    </row>
    <row r="13" spans="1:7" ht="15.75" customHeight="1">
      <c r="A13" s="780"/>
      <c r="B13" s="291" t="s">
        <v>955</v>
      </c>
      <c r="C13" s="281" t="s">
        <v>811</v>
      </c>
      <c r="D13" s="565">
        <v>0</v>
      </c>
      <c r="E13" s="566">
        <v>0</v>
      </c>
      <c r="F13" s="565">
        <f t="shared" si="0"/>
        <v>0</v>
      </c>
      <c r="G13" s="565">
        <v>0</v>
      </c>
    </row>
    <row r="14" spans="1:7" ht="15.75" customHeight="1">
      <c r="A14" s="292" t="s">
        <v>929</v>
      </c>
      <c r="B14" s="289" t="s">
        <v>1038</v>
      </c>
      <c r="C14" s="282" t="s">
        <v>813</v>
      </c>
      <c r="D14" s="53">
        <f>SUM(D15:D18)</f>
        <v>0</v>
      </c>
      <c r="E14" s="53">
        <f>SUM(E15:E18)</f>
        <v>0</v>
      </c>
      <c r="F14" s="53">
        <f>SUM(F15:F18)</f>
        <v>0</v>
      </c>
      <c r="G14" s="54">
        <f>SUM(G15:G18)</f>
        <v>0</v>
      </c>
    </row>
    <row r="15" spans="1:7" ht="31.5">
      <c r="A15" s="769"/>
      <c r="B15" s="294" t="s">
        <v>956</v>
      </c>
      <c r="C15" s="281" t="s">
        <v>815</v>
      </c>
      <c r="D15" s="565">
        <v>0</v>
      </c>
      <c r="E15" s="565">
        <v>0</v>
      </c>
      <c r="F15" s="565">
        <f>SUM(D15-E15)</f>
        <v>0</v>
      </c>
      <c r="G15" s="565">
        <v>0</v>
      </c>
    </row>
    <row r="16" spans="1:7" ht="15.75">
      <c r="A16" s="769"/>
      <c r="B16" s="291" t="s">
        <v>957</v>
      </c>
      <c r="C16" s="281" t="s">
        <v>817</v>
      </c>
      <c r="D16" s="565">
        <v>0</v>
      </c>
      <c r="E16" s="565">
        <v>0</v>
      </c>
      <c r="F16" s="565">
        <f>SUM(D16-E16)</f>
        <v>0</v>
      </c>
      <c r="G16" s="565">
        <v>0</v>
      </c>
    </row>
    <row r="17" spans="1:7" ht="15.75" customHeight="1">
      <c r="A17" s="769"/>
      <c r="B17" s="291" t="s">
        <v>958</v>
      </c>
      <c r="C17" s="281" t="s">
        <v>819</v>
      </c>
      <c r="D17" s="565">
        <v>0</v>
      </c>
      <c r="E17" s="565">
        <v>0</v>
      </c>
      <c r="F17" s="565">
        <f>SUM(D17-E17)</f>
        <v>0</v>
      </c>
      <c r="G17" s="565">
        <v>0</v>
      </c>
    </row>
    <row r="18" spans="1:7" ht="31.5">
      <c r="A18" s="770"/>
      <c r="B18" s="291" t="s">
        <v>959</v>
      </c>
      <c r="C18" s="281" t="s">
        <v>821</v>
      </c>
      <c r="D18" s="565">
        <v>0</v>
      </c>
      <c r="E18" s="565">
        <v>0</v>
      </c>
      <c r="F18" s="565">
        <f>SUM(D18-E18)</f>
        <v>0</v>
      </c>
      <c r="G18" s="565">
        <v>0</v>
      </c>
    </row>
    <row r="19" spans="1:7" ht="15.75" customHeight="1">
      <c r="A19" s="295" t="s">
        <v>940</v>
      </c>
      <c r="B19" s="289" t="s">
        <v>1039</v>
      </c>
      <c r="C19" s="282" t="s">
        <v>823</v>
      </c>
      <c r="D19" s="53">
        <f>SUM(D20:D27)</f>
        <v>1592103.91</v>
      </c>
      <c r="E19" s="53">
        <f>SUM(E20:E27)</f>
        <v>236.19</v>
      </c>
      <c r="F19" s="53">
        <f>SUM(F20:F27)</f>
        <v>1591867.72</v>
      </c>
      <c r="G19" s="567">
        <f>SUM(G20:G27)</f>
        <v>74349.40000000001</v>
      </c>
    </row>
    <row r="20" spans="1:7" ht="31.5">
      <c r="A20" s="769"/>
      <c r="B20" s="294" t="s">
        <v>960</v>
      </c>
      <c r="C20" s="281" t="s">
        <v>825</v>
      </c>
      <c r="D20" s="565">
        <v>23755.79</v>
      </c>
      <c r="E20" s="566">
        <v>236.19</v>
      </c>
      <c r="F20" s="565">
        <f>SUM(D20-E20)</f>
        <v>23519.600000000002</v>
      </c>
      <c r="G20" s="565">
        <v>23906.49</v>
      </c>
    </row>
    <row r="21" spans="1:7" ht="15.75" customHeight="1">
      <c r="A21" s="769"/>
      <c r="B21" s="291" t="s">
        <v>957</v>
      </c>
      <c r="C21" s="281" t="s">
        <v>826</v>
      </c>
      <c r="D21" s="565">
        <v>3881.89</v>
      </c>
      <c r="E21" s="566">
        <v>0</v>
      </c>
      <c r="F21" s="565">
        <f aca="true" t="shared" si="1" ref="F21:F27">SUM(D21-E21)</f>
        <v>3881.89</v>
      </c>
      <c r="G21" s="565">
        <v>0</v>
      </c>
    </row>
    <row r="22" spans="1:7" ht="15.75" customHeight="1">
      <c r="A22" s="769"/>
      <c r="B22" s="291" t="s">
        <v>961</v>
      </c>
      <c r="C22" s="281" t="s">
        <v>828</v>
      </c>
      <c r="D22" s="565"/>
      <c r="E22" s="566">
        <v>0</v>
      </c>
      <c r="F22" s="565">
        <f t="shared" si="1"/>
        <v>0</v>
      </c>
      <c r="G22" s="565">
        <v>0</v>
      </c>
    </row>
    <row r="23" spans="1:7" ht="15.75">
      <c r="A23" s="769"/>
      <c r="B23" s="291" t="s">
        <v>962</v>
      </c>
      <c r="C23" s="281" t="s">
        <v>830</v>
      </c>
      <c r="D23" s="565">
        <v>54026.78</v>
      </c>
      <c r="E23" s="566">
        <v>0</v>
      </c>
      <c r="F23" s="565">
        <f t="shared" si="1"/>
        <v>54026.78</v>
      </c>
      <c r="G23" s="565">
        <v>49246.31</v>
      </c>
    </row>
    <row r="24" spans="1:7" ht="31.5">
      <c r="A24" s="769"/>
      <c r="B24" s="291" t="s">
        <v>963</v>
      </c>
      <c r="C24" s="281" t="s">
        <v>832</v>
      </c>
      <c r="D24" s="565">
        <v>1511962.15</v>
      </c>
      <c r="E24" s="566">
        <v>0</v>
      </c>
      <c r="F24" s="565">
        <f t="shared" si="1"/>
        <v>1511962.15</v>
      </c>
      <c r="G24" s="565">
        <v>0</v>
      </c>
    </row>
    <row r="25" spans="1:7" ht="15.75" customHeight="1">
      <c r="A25" s="769"/>
      <c r="B25" s="291" t="s">
        <v>958</v>
      </c>
      <c r="C25" s="281" t="s">
        <v>841</v>
      </c>
      <c r="D25" s="565">
        <v>0</v>
      </c>
      <c r="E25" s="566">
        <v>0</v>
      </c>
      <c r="F25" s="565">
        <f t="shared" si="1"/>
        <v>0</v>
      </c>
      <c r="G25" s="565">
        <v>0</v>
      </c>
    </row>
    <row r="26" spans="1:7" ht="15.75" customHeight="1">
      <c r="A26" s="770"/>
      <c r="B26" s="291" t="s">
        <v>964</v>
      </c>
      <c r="C26" s="281" t="s">
        <v>843</v>
      </c>
      <c r="D26" s="565">
        <v>0</v>
      </c>
      <c r="E26" s="566">
        <v>0</v>
      </c>
      <c r="F26" s="565">
        <f t="shared" si="1"/>
        <v>0</v>
      </c>
      <c r="G26" s="565">
        <v>0</v>
      </c>
    </row>
    <row r="27" spans="1:7" ht="15.75" customHeight="1">
      <c r="A27" s="290"/>
      <c r="B27" s="291" t="s">
        <v>959</v>
      </c>
      <c r="C27" s="281" t="s">
        <v>844</v>
      </c>
      <c r="D27" s="565">
        <v>-1522.7</v>
      </c>
      <c r="E27" s="566"/>
      <c r="F27" s="565">
        <f t="shared" si="1"/>
        <v>-1522.7</v>
      </c>
      <c r="G27" s="565">
        <v>1196.6</v>
      </c>
    </row>
    <row r="28" spans="1:7" ht="15.75" customHeight="1">
      <c r="A28" s="295" t="s">
        <v>965</v>
      </c>
      <c r="B28" s="289" t="s">
        <v>1037</v>
      </c>
      <c r="C28" s="282" t="s">
        <v>846</v>
      </c>
      <c r="D28" s="53">
        <f>SUM(D29:D33)</f>
        <v>6302940.97</v>
      </c>
      <c r="E28" s="53">
        <f>SUM(E29:E33)</f>
        <v>0</v>
      </c>
      <c r="F28" s="53">
        <f>SUM(F29:F33)</f>
        <v>6302940.97</v>
      </c>
      <c r="G28" s="54">
        <f>SUM(G29:G33)</f>
        <v>5768438.12</v>
      </c>
    </row>
    <row r="29" spans="1:7" ht="15.75" customHeight="1">
      <c r="A29" s="769"/>
      <c r="B29" s="294" t="s">
        <v>966</v>
      </c>
      <c r="C29" s="281" t="s">
        <v>848</v>
      </c>
      <c r="D29" s="565">
        <v>1380</v>
      </c>
      <c r="E29" s="566">
        <v>0</v>
      </c>
      <c r="F29" s="565">
        <f>SUM(D29-E29)</f>
        <v>1380</v>
      </c>
      <c r="G29" s="565">
        <v>939</v>
      </c>
    </row>
    <row r="30" spans="1:7" ht="16.5" customHeight="1">
      <c r="A30" s="769"/>
      <c r="B30" s="291" t="s">
        <v>967</v>
      </c>
      <c r="C30" s="281" t="s">
        <v>850</v>
      </c>
      <c r="D30" s="565">
        <v>6301560.97</v>
      </c>
      <c r="E30" s="566">
        <v>0</v>
      </c>
      <c r="F30" s="565">
        <f>SUM(D30-E30)</f>
        <v>6301560.97</v>
      </c>
      <c r="G30" s="565">
        <v>5767499.12</v>
      </c>
    </row>
    <row r="31" spans="1:7" ht="31.5" customHeight="1">
      <c r="A31" s="769"/>
      <c r="B31" s="291" t="s">
        <v>968</v>
      </c>
      <c r="C31" s="281" t="s">
        <v>852</v>
      </c>
      <c r="D31" s="565">
        <v>0</v>
      </c>
      <c r="E31" s="566">
        <v>0</v>
      </c>
      <c r="F31" s="565">
        <f>SUM(D31-E31)</f>
        <v>0</v>
      </c>
      <c r="G31" s="565">
        <v>0</v>
      </c>
    </row>
    <row r="32" spans="1:7" ht="31.5" customHeight="1">
      <c r="A32" s="769"/>
      <c r="B32" s="291" t="s">
        <v>969</v>
      </c>
      <c r="C32" s="281" t="s">
        <v>854</v>
      </c>
      <c r="D32" s="565">
        <v>0</v>
      </c>
      <c r="E32" s="566">
        <v>0</v>
      </c>
      <c r="F32" s="565">
        <f>SUM(D32-E32)</f>
        <v>0</v>
      </c>
      <c r="G32" s="565">
        <v>0</v>
      </c>
    </row>
    <row r="33" spans="1:7" ht="31.5" customHeight="1" thickBot="1">
      <c r="A33" s="769"/>
      <c r="B33" s="296" t="s">
        <v>970</v>
      </c>
      <c r="C33" s="283" t="s">
        <v>856</v>
      </c>
      <c r="D33" s="565">
        <v>0</v>
      </c>
      <c r="E33" s="566">
        <v>0</v>
      </c>
      <c r="F33" s="565">
        <f>SUM(D33-E33)</f>
        <v>0</v>
      </c>
      <c r="G33" s="565">
        <v>0</v>
      </c>
    </row>
    <row r="34" spans="1:7" ht="33" customHeight="1" thickBot="1">
      <c r="A34" s="790" t="s">
        <v>971</v>
      </c>
      <c r="B34" s="791"/>
      <c r="C34" s="287" t="s">
        <v>858</v>
      </c>
      <c r="D34" s="560">
        <f>D35+D36</f>
        <v>32390.27</v>
      </c>
      <c r="E34" s="560">
        <f>E35+E36</f>
        <v>0</v>
      </c>
      <c r="F34" s="560">
        <f>F35+F36</f>
        <v>32390.27</v>
      </c>
      <c r="G34" s="561">
        <f>G35+G36</f>
        <v>37809.68</v>
      </c>
    </row>
    <row r="35" spans="1:7" ht="18" customHeight="1">
      <c r="A35" s="783" t="s">
        <v>923</v>
      </c>
      <c r="B35" s="294" t="s">
        <v>972</v>
      </c>
      <c r="C35" s="286" t="s">
        <v>860</v>
      </c>
      <c r="D35" s="568">
        <v>32390.27</v>
      </c>
      <c r="E35" s="569"/>
      <c r="F35" s="568">
        <f>SUM(D35-E35)</f>
        <v>32390.27</v>
      </c>
      <c r="G35" s="570">
        <v>36516.35</v>
      </c>
    </row>
    <row r="36" spans="1:7" ht="18" customHeight="1" thickBot="1">
      <c r="A36" s="784"/>
      <c r="B36" s="296" t="s">
        <v>973</v>
      </c>
      <c r="C36" s="283" t="s">
        <v>862</v>
      </c>
      <c r="D36" s="571"/>
      <c r="E36" s="572"/>
      <c r="F36" s="573">
        <f>SUM(D36-E36)</f>
        <v>0</v>
      </c>
      <c r="G36" s="574">
        <v>1293.33</v>
      </c>
    </row>
    <row r="37" spans="1:7" ht="18" customHeight="1" thickBot="1">
      <c r="A37" s="785" t="s">
        <v>1035</v>
      </c>
      <c r="B37" s="786"/>
      <c r="C37" s="284" t="s">
        <v>864</v>
      </c>
      <c r="D37" s="558">
        <f>'T24a_Aktíva_1'!D6+'T24b_Aktíva_2'!D6+'T24b_Aktíva_2'!D34</f>
        <v>36584290.08</v>
      </c>
      <c r="E37" s="558">
        <f>'T24a_Aktíva_1'!E6+'T24b_Aktíva_2'!E6+'T24b_Aktíva_2'!E34</f>
        <v>6103752.19</v>
      </c>
      <c r="F37" s="558">
        <f>'T24a_Aktíva_1'!F6+'T24b_Aktíva_2'!F6+'T24b_Aktíva_2'!F34</f>
        <v>30480537.89</v>
      </c>
      <c r="G37" s="559">
        <f>'T24a_Aktíva_1'!G6+'T24b_Aktíva_2'!G6+'T24b_Aktíva_2'!G34</f>
        <v>21770383.64</v>
      </c>
    </row>
    <row r="38" spans="1:7" ht="25.5" customHeight="1" thickBot="1">
      <c r="A38" s="781" t="s">
        <v>1036</v>
      </c>
      <c r="B38" s="782"/>
      <c r="C38" s="285">
        <v>992</v>
      </c>
      <c r="D38" s="560">
        <f>SUM(D6:D37)</f>
        <v>61150252.629999995</v>
      </c>
      <c r="E38" s="560">
        <f>SUM(E6:E37)</f>
        <v>6104460.760000001</v>
      </c>
      <c r="F38" s="560">
        <f>SUM(F6:F37)</f>
        <v>55045791.87</v>
      </c>
      <c r="G38" s="561">
        <f>SUM(G6:G37)</f>
        <v>40131642.66</v>
      </c>
    </row>
    <row r="39" spans="1:3" ht="18" customHeight="1">
      <c r="A39" s="239"/>
      <c r="B39" s="239"/>
      <c r="C39" s="240"/>
    </row>
    <row r="40" spans="1:3" ht="18" customHeight="1">
      <c r="A40" s="239"/>
      <c r="B40" s="239"/>
      <c r="C40" s="240"/>
    </row>
    <row r="41" ht="18" customHeight="1"/>
    <row r="42" ht="18" customHeight="1"/>
    <row r="43" ht="18" customHeight="1"/>
    <row r="44" ht="18" customHeight="1"/>
    <row r="45" ht="18" customHeight="1"/>
    <row r="46" ht="18" customHeight="1"/>
    <row r="47" ht="18" customHeight="1"/>
  </sheetData>
  <sheetProtection/>
  <mergeCells count="15">
    <mergeCell ref="A38:B38"/>
    <mergeCell ref="A35:A36"/>
    <mergeCell ref="A37:B37"/>
    <mergeCell ref="A2:G2"/>
    <mergeCell ref="A34:B34"/>
    <mergeCell ref="A1:G1"/>
    <mergeCell ref="A15:A18"/>
    <mergeCell ref="A20:A26"/>
    <mergeCell ref="A29:A33"/>
    <mergeCell ref="A3:B4"/>
    <mergeCell ref="C3:C4"/>
    <mergeCell ref="D3:F3"/>
    <mergeCell ref="A5:B5"/>
    <mergeCell ref="A6:B6"/>
    <mergeCell ref="A8:A13"/>
  </mergeCells>
  <printOptions/>
  <pageMargins left="0.3937007874015748" right="0.35433070866141736" top="0.52" bottom="0.984251968503937" header="0.5118110236220472" footer="0.5118110236220472"/>
  <pageSetup fitToHeight="1" fitToWidth="1"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sheetPr>
    <tabColor indexed="60"/>
    <pageSetUpPr fitToPage="1"/>
  </sheetPr>
  <dimension ref="A1:C92"/>
  <sheetViews>
    <sheetView zoomScale="90" zoomScaleNormal="90" zoomScaleSheetLayoutView="100" zoomScalePageLayoutView="0" workbookViewId="0" topLeftCell="A1">
      <pane ySplit="2" topLeftCell="BM72" activePane="bottomLeft" state="frozen"/>
      <selection pane="topLeft" activeCell="A1" sqref="A1"/>
      <selection pane="bottomLeft" activeCell="B70" sqref="B70"/>
    </sheetView>
  </sheetViews>
  <sheetFormatPr defaultColWidth="9.140625" defaultRowHeight="12.75"/>
  <cols>
    <col min="1" max="1" width="17.7109375" style="36" customWidth="1"/>
    <col min="2" max="2" width="110.7109375" style="11" customWidth="1"/>
    <col min="3" max="3" width="15.57421875" style="0" customWidth="1"/>
  </cols>
  <sheetData>
    <row r="1" spans="1:2" ht="19.5" thickBot="1">
      <c r="A1" s="610" t="s">
        <v>1307</v>
      </c>
      <c r="B1" s="611"/>
    </row>
    <row r="2" spans="1:2" ht="31.5">
      <c r="A2" s="309" t="s">
        <v>112</v>
      </c>
      <c r="B2" s="309" t="s">
        <v>206</v>
      </c>
    </row>
    <row r="3" spans="1:2" ht="150.75" customHeight="1">
      <c r="A3" s="310" t="s">
        <v>113</v>
      </c>
      <c r="B3" s="310" t="s">
        <v>234</v>
      </c>
    </row>
    <row r="4" spans="1:2" ht="56.25" customHeight="1">
      <c r="A4" s="311" t="s">
        <v>114</v>
      </c>
      <c r="B4" s="311" t="s">
        <v>482</v>
      </c>
    </row>
    <row r="5" spans="1:2" ht="47.25">
      <c r="A5" s="310" t="s">
        <v>433</v>
      </c>
      <c r="B5" s="310" t="s">
        <v>1333</v>
      </c>
    </row>
    <row r="6" spans="1:2" ht="302.25" customHeight="1">
      <c r="A6" s="311" t="s">
        <v>434</v>
      </c>
      <c r="B6" s="311" t="s">
        <v>715</v>
      </c>
    </row>
    <row r="7" spans="1:2" ht="47.25">
      <c r="A7" s="310" t="s">
        <v>435</v>
      </c>
      <c r="B7" s="310" t="s">
        <v>225</v>
      </c>
    </row>
    <row r="8" spans="1:2" ht="78.75">
      <c r="A8" s="312" t="s">
        <v>111</v>
      </c>
      <c r="B8" s="312" t="s">
        <v>1334</v>
      </c>
    </row>
    <row r="9" spans="1:2" ht="15.75">
      <c r="A9" s="313" t="s">
        <v>1469</v>
      </c>
      <c r="B9" s="313" t="s">
        <v>1335</v>
      </c>
    </row>
    <row r="10" spans="1:2" ht="31.5">
      <c r="A10" s="320" t="s">
        <v>512</v>
      </c>
      <c r="B10" s="314" t="s">
        <v>1470</v>
      </c>
    </row>
    <row r="11" spans="1:2" ht="78.75">
      <c r="A11" s="312" t="s">
        <v>105</v>
      </c>
      <c r="B11" s="312" t="s">
        <v>1336</v>
      </c>
    </row>
    <row r="12" spans="1:3" ht="244.5" customHeight="1">
      <c r="A12" s="315" t="s">
        <v>106</v>
      </c>
      <c r="B12" s="315" t="s">
        <v>1471</v>
      </c>
      <c r="C12" s="376" t="s">
        <v>1231</v>
      </c>
    </row>
    <row r="13" spans="1:2" ht="36" customHeight="1">
      <c r="A13" s="312" t="s">
        <v>107</v>
      </c>
      <c r="B13" s="312" t="s">
        <v>307</v>
      </c>
    </row>
    <row r="14" spans="1:2" ht="34.5" customHeight="1">
      <c r="A14" s="313" t="s">
        <v>108</v>
      </c>
      <c r="B14" s="313" t="s">
        <v>187</v>
      </c>
    </row>
    <row r="15" spans="1:2" ht="78.75">
      <c r="A15" s="313" t="s">
        <v>109</v>
      </c>
      <c r="B15" s="313" t="s">
        <v>308</v>
      </c>
    </row>
    <row r="16" spans="1:2" ht="15.75">
      <c r="A16" s="313" t="s">
        <v>427</v>
      </c>
      <c r="B16" s="313" t="s">
        <v>1337</v>
      </c>
    </row>
    <row r="17" spans="1:2" ht="47.25">
      <c r="A17" s="312" t="s">
        <v>412</v>
      </c>
      <c r="B17" s="312" t="s">
        <v>1338</v>
      </c>
    </row>
    <row r="18" spans="1:2" ht="72.75" customHeight="1">
      <c r="A18" s="313" t="s">
        <v>102</v>
      </c>
      <c r="B18" s="313" t="s">
        <v>1472</v>
      </c>
    </row>
    <row r="19" spans="1:2" ht="31.5">
      <c r="A19" s="312" t="s">
        <v>211</v>
      </c>
      <c r="B19" s="312" t="s">
        <v>150</v>
      </c>
    </row>
    <row r="20" spans="1:3" ht="15.75">
      <c r="A20" s="382" t="s">
        <v>618</v>
      </c>
      <c r="B20" s="313" t="s">
        <v>1339</v>
      </c>
      <c r="C20" s="383"/>
    </row>
    <row r="21" spans="1:2" ht="31.5">
      <c r="A21" s="313" t="s">
        <v>619</v>
      </c>
      <c r="B21" s="313" t="s">
        <v>428</v>
      </c>
    </row>
    <row r="22" spans="1:2" ht="51.75" customHeight="1">
      <c r="A22" s="312" t="s">
        <v>404</v>
      </c>
      <c r="B22" s="312" t="s">
        <v>1340</v>
      </c>
    </row>
    <row r="23" spans="1:2" ht="63">
      <c r="A23" s="313" t="s">
        <v>103</v>
      </c>
      <c r="B23" s="313" t="s">
        <v>621</v>
      </c>
    </row>
    <row r="24" spans="1:2" ht="31.5">
      <c r="A24" s="312" t="s">
        <v>615</v>
      </c>
      <c r="B24" s="312" t="s">
        <v>1029</v>
      </c>
    </row>
    <row r="25" spans="1:2" s="153" customFormat="1" ht="31.5">
      <c r="A25" s="313" t="s">
        <v>269</v>
      </c>
      <c r="B25" s="313" t="s">
        <v>1424</v>
      </c>
    </row>
    <row r="26" spans="1:2" ht="31.5">
      <c r="A26" s="312" t="s">
        <v>151</v>
      </c>
      <c r="B26" s="312" t="s">
        <v>152</v>
      </c>
    </row>
    <row r="27" spans="1:2" ht="78.75">
      <c r="A27" s="313" t="s">
        <v>153</v>
      </c>
      <c r="B27" s="313" t="s">
        <v>82</v>
      </c>
    </row>
    <row r="28" spans="1:2" ht="31.5">
      <c r="A28" s="312" t="s">
        <v>154</v>
      </c>
      <c r="B28" s="312" t="s">
        <v>608</v>
      </c>
    </row>
    <row r="29" spans="1:2" ht="15.75">
      <c r="A29" s="313" t="s">
        <v>155</v>
      </c>
      <c r="B29" s="313" t="s">
        <v>609</v>
      </c>
    </row>
    <row r="30" spans="1:2" ht="15.75">
      <c r="A30" s="312" t="s">
        <v>156</v>
      </c>
      <c r="B30" s="312" t="s">
        <v>40</v>
      </c>
    </row>
    <row r="31" spans="1:2" ht="37.5" customHeight="1">
      <c r="A31" s="313" t="s">
        <v>157</v>
      </c>
      <c r="B31" s="313" t="s">
        <v>1212</v>
      </c>
    </row>
    <row r="32" spans="1:2" ht="78.75">
      <c r="A32" s="312" t="s">
        <v>229</v>
      </c>
      <c r="B32" s="312" t="s">
        <v>1341</v>
      </c>
    </row>
    <row r="33" spans="1:2" ht="36.75" customHeight="1">
      <c r="A33" s="313" t="s">
        <v>610</v>
      </c>
      <c r="B33" s="313" t="s">
        <v>1342</v>
      </c>
    </row>
    <row r="34" spans="1:2" ht="63" customHeight="1">
      <c r="A34" s="312" t="s">
        <v>611</v>
      </c>
      <c r="B34" s="312" t="s">
        <v>1343</v>
      </c>
    </row>
    <row r="35" spans="1:3" ht="77.25" customHeight="1">
      <c r="A35" s="313" t="s">
        <v>612</v>
      </c>
      <c r="B35" s="313" t="s">
        <v>1423</v>
      </c>
      <c r="C35" s="384"/>
    </row>
    <row r="36" spans="1:2" ht="31.5">
      <c r="A36" s="312" t="s">
        <v>613</v>
      </c>
      <c r="B36" s="312" t="s">
        <v>1344</v>
      </c>
    </row>
    <row r="37" spans="1:2" ht="20.25" customHeight="1">
      <c r="A37" s="313" t="s">
        <v>614</v>
      </c>
      <c r="B37" s="313" t="s">
        <v>478</v>
      </c>
    </row>
    <row r="38" spans="1:2" ht="53.25" customHeight="1">
      <c r="A38" s="316" t="s">
        <v>405</v>
      </c>
      <c r="B38" s="316" t="s">
        <v>1345</v>
      </c>
    </row>
    <row r="39" spans="1:2" ht="68.25" customHeight="1">
      <c r="A39" s="313" t="s">
        <v>497</v>
      </c>
      <c r="B39" s="313" t="s">
        <v>622</v>
      </c>
    </row>
    <row r="40" spans="1:3" ht="68.25" customHeight="1">
      <c r="A40" s="395" t="s">
        <v>1453</v>
      </c>
      <c r="B40" s="395" t="s">
        <v>623</v>
      </c>
      <c r="C40" s="396" t="s">
        <v>624</v>
      </c>
    </row>
    <row r="41" spans="1:3" ht="84.75" customHeight="1">
      <c r="A41" s="316" t="s">
        <v>631</v>
      </c>
      <c r="B41" s="316" t="s">
        <v>625</v>
      </c>
      <c r="C41" s="168" t="s">
        <v>632</v>
      </c>
    </row>
    <row r="42" spans="1:2" ht="105" customHeight="1">
      <c r="A42" s="313" t="s">
        <v>1452</v>
      </c>
      <c r="B42" s="317" t="s">
        <v>626</v>
      </c>
    </row>
    <row r="43" spans="1:2" ht="52.5" customHeight="1">
      <c r="A43" s="316" t="s">
        <v>104</v>
      </c>
      <c r="B43" s="312" t="s">
        <v>627</v>
      </c>
    </row>
    <row r="44" spans="1:3" ht="51">
      <c r="A44" s="317" t="s">
        <v>437</v>
      </c>
      <c r="B44" s="317" t="s">
        <v>737</v>
      </c>
      <c r="C44" s="398" t="s">
        <v>633</v>
      </c>
    </row>
    <row r="45" spans="1:2" ht="31.5">
      <c r="A45" s="317" t="s">
        <v>421</v>
      </c>
      <c r="B45" s="317" t="s">
        <v>1347</v>
      </c>
    </row>
    <row r="46" spans="1:2" ht="31.5">
      <c r="A46" s="316" t="s">
        <v>158</v>
      </c>
      <c r="B46" s="316" t="s">
        <v>168</v>
      </c>
    </row>
    <row r="47" spans="1:2" ht="31.5">
      <c r="A47" s="313" t="s">
        <v>42</v>
      </c>
      <c r="B47" s="313" t="s">
        <v>1348</v>
      </c>
    </row>
    <row r="48" spans="1:3" ht="63">
      <c r="A48" s="316" t="s">
        <v>406</v>
      </c>
      <c r="B48" s="316" t="s">
        <v>730</v>
      </c>
      <c r="C48" s="397" t="s">
        <v>629</v>
      </c>
    </row>
    <row r="49" spans="1:2" ht="15.75">
      <c r="A49" s="316" t="s">
        <v>731</v>
      </c>
      <c r="B49" s="316" t="s">
        <v>1228</v>
      </c>
    </row>
    <row r="50" spans="1:2" ht="31.5">
      <c r="A50" s="313" t="s">
        <v>480</v>
      </c>
      <c r="B50" s="313" t="s">
        <v>43</v>
      </c>
    </row>
    <row r="51" spans="1:3" ht="50.25" customHeight="1">
      <c r="A51" s="317" t="s">
        <v>210</v>
      </c>
      <c r="B51" s="317" t="s">
        <v>1449</v>
      </c>
      <c r="C51" s="218" t="s">
        <v>628</v>
      </c>
    </row>
    <row r="52" spans="1:2" s="153" customFormat="1" ht="31.5">
      <c r="A52" s="317" t="s">
        <v>78</v>
      </c>
      <c r="B52" s="317" t="s">
        <v>1450</v>
      </c>
    </row>
    <row r="53" spans="1:3" s="153" customFormat="1" ht="31.5">
      <c r="A53" s="386" t="s">
        <v>714</v>
      </c>
      <c r="B53" s="386" t="s">
        <v>1437</v>
      </c>
      <c r="C53" s="389" t="s">
        <v>1434</v>
      </c>
    </row>
    <row r="54" spans="1:3" s="153" customFormat="1" ht="34.5">
      <c r="A54" s="386" t="s">
        <v>1435</v>
      </c>
      <c r="B54" s="387" t="s">
        <v>1430</v>
      </c>
      <c r="C54" s="389" t="s">
        <v>1434</v>
      </c>
    </row>
    <row r="55" spans="1:3" s="153" customFormat="1" ht="18.75">
      <c r="A55" s="386" t="s">
        <v>1436</v>
      </c>
      <c r="B55" s="387" t="s">
        <v>1431</v>
      </c>
      <c r="C55" s="389" t="s">
        <v>1434</v>
      </c>
    </row>
    <row r="56" spans="1:3" ht="15.75">
      <c r="A56" s="386" t="s">
        <v>305</v>
      </c>
      <c r="B56" s="386" t="s">
        <v>1438</v>
      </c>
      <c r="C56" s="389" t="s">
        <v>1434</v>
      </c>
    </row>
    <row r="57" spans="1:3" ht="31.5">
      <c r="A57" s="386" t="s">
        <v>169</v>
      </c>
      <c r="B57" s="386" t="s">
        <v>44</v>
      </c>
      <c r="C57" s="389" t="s">
        <v>1434</v>
      </c>
    </row>
    <row r="58" spans="1:3" ht="47.25">
      <c r="A58" s="316" t="s">
        <v>407</v>
      </c>
      <c r="B58" s="316" t="s">
        <v>61</v>
      </c>
      <c r="C58" s="153"/>
    </row>
    <row r="59" spans="1:2" ht="31.5">
      <c r="A59" s="313" t="s">
        <v>589</v>
      </c>
      <c r="B59" s="313" t="s">
        <v>590</v>
      </c>
    </row>
    <row r="60" spans="1:2" ht="32.25" customHeight="1">
      <c r="A60" s="316" t="s">
        <v>45</v>
      </c>
      <c r="B60" s="316" t="s">
        <v>672</v>
      </c>
    </row>
    <row r="61" spans="1:2" ht="32.25" customHeight="1">
      <c r="A61" s="419" t="s">
        <v>671</v>
      </c>
      <c r="B61" s="316" t="s">
        <v>673</v>
      </c>
    </row>
    <row r="62" spans="1:2" ht="31.5">
      <c r="A62" s="313" t="s">
        <v>588</v>
      </c>
      <c r="B62" s="313" t="s">
        <v>46</v>
      </c>
    </row>
    <row r="63" spans="1:2" s="158" customFormat="1" ht="31.5">
      <c r="A63" s="316" t="s">
        <v>408</v>
      </c>
      <c r="B63" s="316" t="s">
        <v>1349</v>
      </c>
    </row>
    <row r="64" spans="1:2" s="153" customFormat="1" ht="31.5">
      <c r="A64" s="313" t="s">
        <v>79</v>
      </c>
      <c r="B64" s="313" t="s">
        <v>80</v>
      </c>
    </row>
    <row r="65" spans="1:2" ht="31.5">
      <c r="A65" s="313" t="s">
        <v>170</v>
      </c>
      <c r="B65" s="313" t="s">
        <v>1350</v>
      </c>
    </row>
    <row r="66" spans="1:2" ht="34.5" customHeight="1">
      <c r="A66" s="316" t="s">
        <v>271</v>
      </c>
      <c r="B66" s="316" t="s">
        <v>1351</v>
      </c>
    </row>
    <row r="67" spans="1:2" ht="21" customHeight="1">
      <c r="A67" s="313" t="s">
        <v>272</v>
      </c>
      <c r="B67" s="313" t="s">
        <v>270</v>
      </c>
    </row>
    <row r="68" spans="1:2" ht="53.25" customHeight="1">
      <c r="A68" s="316" t="s">
        <v>429</v>
      </c>
      <c r="B68" s="316" t="s">
        <v>94</v>
      </c>
    </row>
    <row r="69" spans="1:2" ht="36" customHeight="1">
      <c r="A69" s="313" t="s">
        <v>477</v>
      </c>
      <c r="B69" s="313" t="s">
        <v>1352</v>
      </c>
    </row>
    <row r="70" spans="1:2" ht="21" customHeight="1">
      <c r="A70" s="420" t="s">
        <v>674</v>
      </c>
      <c r="B70" s="395" t="s">
        <v>675</v>
      </c>
    </row>
    <row r="71" spans="1:2" ht="21" customHeight="1">
      <c r="A71" s="420" t="s">
        <v>676</v>
      </c>
      <c r="B71" s="395" t="s">
        <v>675</v>
      </c>
    </row>
    <row r="72" spans="1:2" ht="84.75" customHeight="1">
      <c r="A72" s="316" t="s">
        <v>616</v>
      </c>
      <c r="B72" s="316" t="s">
        <v>1353</v>
      </c>
    </row>
    <row r="73" spans="1:3" ht="18" customHeight="1">
      <c r="A73" s="313" t="s">
        <v>484</v>
      </c>
      <c r="B73" s="313" t="s">
        <v>727</v>
      </c>
      <c r="C73" s="218"/>
    </row>
    <row r="74" spans="1:2" ht="19.5" customHeight="1">
      <c r="A74" s="316" t="s">
        <v>230</v>
      </c>
      <c r="B74" s="316" t="s">
        <v>436</v>
      </c>
    </row>
    <row r="75" spans="1:2" ht="21" customHeight="1">
      <c r="A75" s="313" t="s">
        <v>483</v>
      </c>
      <c r="B75" s="313" t="s">
        <v>231</v>
      </c>
    </row>
    <row r="76" spans="1:2" ht="31.5" customHeight="1">
      <c r="A76" s="316" t="s">
        <v>232</v>
      </c>
      <c r="B76" s="316" t="s">
        <v>251</v>
      </c>
    </row>
    <row r="77" spans="1:2" ht="35.25" customHeight="1">
      <c r="A77" s="313" t="s">
        <v>450</v>
      </c>
      <c r="B77" s="313" t="s">
        <v>451</v>
      </c>
    </row>
    <row r="78" spans="1:2" ht="35.25" customHeight="1">
      <c r="A78" s="316" t="s">
        <v>452</v>
      </c>
      <c r="B78" s="316" t="s">
        <v>453</v>
      </c>
    </row>
    <row r="79" spans="1:2" ht="47.25">
      <c r="A79" s="313" t="s">
        <v>454</v>
      </c>
      <c r="B79" s="313" t="s">
        <v>186</v>
      </c>
    </row>
    <row r="80" spans="1:2" ht="31.5">
      <c r="A80" s="313" t="s">
        <v>445</v>
      </c>
      <c r="B80" s="313" t="s">
        <v>1354</v>
      </c>
    </row>
    <row r="81" spans="1:2" ht="47.25">
      <c r="A81" s="316" t="s">
        <v>17</v>
      </c>
      <c r="B81" s="316" t="s">
        <v>1355</v>
      </c>
    </row>
    <row r="82" spans="1:2" ht="54" customHeight="1">
      <c r="A82" s="313" t="s">
        <v>16</v>
      </c>
      <c r="B82" s="313" t="s">
        <v>1356</v>
      </c>
    </row>
    <row r="83" spans="1:2" s="131" customFormat="1" ht="47.25">
      <c r="A83" s="316" t="s">
        <v>18</v>
      </c>
      <c r="B83" s="316" t="s">
        <v>1357</v>
      </c>
    </row>
    <row r="84" spans="1:2" ht="141.75">
      <c r="A84" s="317" t="s">
        <v>273</v>
      </c>
      <c r="B84" s="317" t="s">
        <v>1397</v>
      </c>
    </row>
    <row r="85" spans="1:2" ht="37.5" customHeight="1">
      <c r="A85" s="316" t="s">
        <v>159</v>
      </c>
      <c r="B85" s="316" t="s">
        <v>228</v>
      </c>
    </row>
    <row r="86" spans="1:2" ht="31.5">
      <c r="A86" s="317" t="s">
        <v>430</v>
      </c>
      <c r="B86" s="317" t="s">
        <v>470</v>
      </c>
    </row>
    <row r="87" spans="1:2" ht="66.75" customHeight="1" thickBot="1">
      <c r="A87" s="318" t="s">
        <v>194</v>
      </c>
      <c r="B87" s="318" t="s">
        <v>670</v>
      </c>
    </row>
    <row r="88" spans="1:2" ht="32.25" thickBot="1">
      <c r="A88" s="319" t="s">
        <v>989</v>
      </c>
      <c r="B88" s="319" t="s">
        <v>1030</v>
      </c>
    </row>
    <row r="89" spans="1:3" ht="32.25" thickBot="1">
      <c r="A89" s="318" t="s">
        <v>990</v>
      </c>
      <c r="B89" s="318" t="s">
        <v>1031</v>
      </c>
      <c r="C89" s="153"/>
    </row>
    <row r="90" spans="1:3" ht="32.25" thickBot="1">
      <c r="A90" s="319" t="s">
        <v>991</v>
      </c>
      <c r="B90" s="319" t="s">
        <v>1399</v>
      </c>
      <c r="C90" s="153"/>
    </row>
    <row r="91" spans="1:3" ht="32.25" thickBot="1">
      <c r="A91" s="318" t="s">
        <v>992</v>
      </c>
      <c r="B91" s="318" t="s">
        <v>1400</v>
      </c>
      <c r="C91" s="153"/>
    </row>
    <row r="92" ht="15.75">
      <c r="C92" s="153"/>
    </row>
  </sheetData>
  <sheetProtection/>
  <mergeCells count="1">
    <mergeCell ref="A1:B1"/>
  </mergeCells>
  <printOptions/>
  <pageMargins left="0.56" right="0.24" top="0.52" bottom="0.52" header="0.31" footer="0.22"/>
  <pageSetup fitToHeight="5" fitToWidth="1" horizontalDpi="600" verticalDpi="600" orientation="portrait" paperSize="9" scale="68" r:id="rId3"/>
  <legacyDrawing r:id="rId2"/>
</worksheet>
</file>

<file path=xl/worksheets/sheet30.xml><?xml version="1.0" encoding="utf-8"?>
<worksheet xmlns="http://schemas.openxmlformats.org/spreadsheetml/2006/main" xmlns:r="http://schemas.openxmlformats.org/officeDocument/2006/relationships">
  <sheetPr>
    <tabColor rgb="FF92D050"/>
    <pageSetUpPr fitToPage="1"/>
  </sheetPr>
  <dimension ref="A1:J54"/>
  <sheetViews>
    <sheetView zoomScale="75" zoomScaleNormal="75" zoomScalePageLayoutView="0" workbookViewId="0" topLeftCell="A1">
      <pane xSplit="5" ySplit="5" topLeftCell="F35" activePane="bottomRight" state="frozen"/>
      <selection pane="topLeft" activeCell="A1" sqref="A1"/>
      <selection pane="topRight" activeCell="F1" sqref="F1"/>
      <selection pane="bottomLeft" activeCell="A6" sqref="A6"/>
      <selection pane="bottomRight" activeCell="J53" sqref="J53"/>
    </sheetView>
  </sheetViews>
  <sheetFormatPr defaultColWidth="9.140625" defaultRowHeight="12.75"/>
  <cols>
    <col min="1" max="1" width="4.00390625" style="238" customWidth="1"/>
    <col min="2" max="2" width="60.140625" style="238" customWidth="1"/>
    <col min="3" max="3" width="6.57421875" style="238" customWidth="1"/>
    <col min="4" max="5" width="11.7109375" style="238" hidden="1" customWidth="1"/>
    <col min="6" max="6" width="18.00390625" style="242" customWidth="1"/>
    <col min="7" max="7" width="16.57421875" style="243" customWidth="1"/>
    <col min="8" max="16384" width="9.140625" style="238" customWidth="1"/>
  </cols>
  <sheetData>
    <row r="1" spans="1:7" ht="38.25" customHeight="1" thickBot="1">
      <c r="A1" s="766" t="s">
        <v>1296</v>
      </c>
      <c r="B1" s="767"/>
      <c r="C1" s="767"/>
      <c r="D1" s="767"/>
      <c r="E1" s="767"/>
      <c r="F1" s="767"/>
      <c r="G1" s="768"/>
    </row>
    <row r="2" spans="1:7" ht="33" customHeight="1" thickBot="1">
      <c r="A2" s="796" t="s">
        <v>320</v>
      </c>
      <c r="B2" s="797"/>
      <c r="C2" s="797"/>
      <c r="D2" s="797"/>
      <c r="E2" s="797"/>
      <c r="F2" s="797"/>
      <c r="G2" s="798"/>
    </row>
    <row r="3" spans="1:7" ht="35.25" customHeight="1">
      <c r="A3" s="801" t="s">
        <v>974</v>
      </c>
      <c r="B3" s="802"/>
      <c r="C3" s="802"/>
      <c r="D3" s="805" t="s">
        <v>948</v>
      </c>
      <c r="E3" s="806"/>
      <c r="F3" s="807"/>
      <c r="G3" s="811" t="s">
        <v>920</v>
      </c>
    </row>
    <row r="4" spans="1:7" ht="42.75" customHeight="1" thickBot="1">
      <c r="A4" s="803"/>
      <c r="B4" s="804"/>
      <c r="C4" s="804"/>
      <c r="D4" s="808"/>
      <c r="E4" s="809"/>
      <c r="F4" s="810"/>
      <c r="G4" s="812"/>
    </row>
    <row r="5" spans="1:7" ht="19.5" customHeight="1" thickBot="1">
      <c r="A5" s="813" t="s">
        <v>921</v>
      </c>
      <c r="B5" s="814"/>
      <c r="C5" s="345" t="s">
        <v>922</v>
      </c>
      <c r="D5" s="345">
        <v>1</v>
      </c>
      <c r="E5" s="345">
        <v>2</v>
      </c>
      <c r="F5" s="346">
        <v>5</v>
      </c>
      <c r="G5" s="347">
        <v>6</v>
      </c>
    </row>
    <row r="6" spans="1:10" ht="30.75" customHeight="1">
      <c r="A6" s="815" t="s">
        <v>1028</v>
      </c>
      <c r="B6" s="816"/>
      <c r="C6" s="445" t="s">
        <v>873</v>
      </c>
      <c r="D6" s="446">
        <f>D7+D13</f>
        <v>207980</v>
      </c>
      <c r="E6" s="446">
        <f>E7+E13</f>
        <v>0</v>
      </c>
      <c r="F6" s="562">
        <f>F7+F13+F17+F18</f>
        <v>9444505.52</v>
      </c>
      <c r="G6" s="563">
        <f>G7+G13+G17+G18</f>
        <v>9268690.1</v>
      </c>
      <c r="H6" s="444"/>
      <c r="I6" s="373"/>
      <c r="J6" s="373"/>
    </row>
    <row r="7" spans="1:7" ht="15.75">
      <c r="A7" s="297" t="s">
        <v>923</v>
      </c>
      <c r="B7" s="289" t="s">
        <v>1217</v>
      </c>
      <c r="C7" s="249" t="s">
        <v>874</v>
      </c>
      <c r="D7" s="245">
        <f>SUM(D8:D10)</f>
        <v>193386</v>
      </c>
      <c r="E7" s="245">
        <f>SUM(E8:E10)</f>
        <v>0</v>
      </c>
      <c r="F7" s="53">
        <f>SUM(F8:F12)</f>
        <v>6480444.77</v>
      </c>
      <c r="G7" s="54">
        <f>SUM(G8:G12)</f>
        <v>6622065.17</v>
      </c>
    </row>
    <row r="8" spans="1:7" ht="18" customHeight="1">
      <c r="A8" s="769"/>
      <c r="B8" s="291" t="s">
        <v>1218</v>
      </c>
      <c r="C8" s="246" t="s">
        <v>875</v>
      </c>
      <c r="D8" s="247">
        <v>169934</v>
      </c>
      <c r="E8" s="247"/>
      <c r="F8" s="535">
        <v>5432742.68</v>
      </c>
      <c r="G8" s="535">
        <v>5491106.78</v>
      </c>
    </row>
    <row r="9" spans="1:7" ht="15.75" customHeight="1">
      <c r="A9" s="769"/>
      <c r="B9" s="291" t="s">
        <v>996</v>
      </c>
      <c r="C9" s="246" t="s">
        <v>876</v>
      </c>
      <c r="D9" s="247"/>
      <c r="E9" s="247"/>
      <c r="F9" s="535">
        <v>271395.02</v>
      </c>
      <c r="G9" s="535">
        <v>413015.42</v>
      </c>
    </row>
    <row r="10" spans="1:7" ht="15.75">
      <c r="A10" s="770"/>
      <c r="B10" s="291" t="s">
        <v>1219</v>
      </c>
      <c r="C10" s="246" t="s">
        <v>877</v>
      </c>
      <c r="D10" s="247">
        <v>23452</v>
      </c>
      <c r="E10" s="247"/>
      <c r="F10" s="535">
        <v>776307.07</v>
      </c>
      <c r="G10" s="535">
        <v>717942.97</v>
      </c>
    </row>
    <row r="11" spans="1:7" ht="18" customHeight="1">
      <c r="A11" s="293"/>
      <c r="B11" s="291" t="s">
        <v>975</v>
      </c>
      <c r="C11" s="246" t="s">
        <v>878</v>
      </c>
      <c r="D11" s="247"/>
      <c r="E11" s="247"/>
      <c r="F11" s="535">
        <v>0</v>
      </c>
      <c r="G11" s="203">
        <v>0</v>
      </c>
    </row>
    <row r="12" spans="1:7" ht="15.75">
      <c r="A12" s="293"/>
      <c r="B12" s="291" t="s">
        <v>976</v>
      </c>
      <c r="C12" s="246" t="s">
        <v>879</v>
      </c>
      <c r="D12" s="247"/>
      <c r="E12" s="247"/>
      <c r="F12" s="535">
        <v>0</v>
      </c>
      <c r="G12" s="535">
        <v>0</v>
      </c>
    </row>
    <row r="13" spans="1:8" ht="18" customHeight="1">
      <c r="A13" s="298" t="s">
        <v>929</v>
      </c>
      <c r="B13" s="299" t="s">
        <v>997</v>
      </c>
      <c r="C13" s="249" t="s">
        <v>880</v>
      </c>
      <c r="D13" s="245">
        <f>SUM(D14:D16)</f>
        <v>14594</v>
      </c>
      <c r="E13" s="245">
        <f>SUM(E14:E16)</f>
        <v>0</v>
      </c>
      <c r="F13" s="53">
        <f>SUM(F14:F16)</f>
        <v>1113469.71</v>
      </c>
      <c r="G13" s="54">
        <f>SUM(G14:G16)</f>
        <v>1039844.95</v>
      </c>
      <c r="H13" s="434"/>
    </row>
    <row r="14" spans="1:7" ht="14.25" customHeight="1">
      <c r="A14" s="780"/>
      <c r="B14" s="291" t="s">
        <v>998</v>
      </c>
      <c r="C14" s="246" t="s">
        <v>881</v>
      </c>
      <c r="D14" s="247">
        <v>3949</v>
      </c>
      <c r="E14" s="247"/>
      <c r="F14" s="535">
        <v>1050226.68</v>
      </c>
      <c r="G14" s="535">
        <v>677921.23</v>
      </c>
    </row>
    <row r="15" spans="1:7" ht="15.75">
      <c r="A15" s="780"/>
      <c r="B15" s="291" t="s">
        <v>1000</v>
      </c>
      <c r="C15" s="246" t="s">
        <v>882</v>
      </c>
      <c r="D15" s="247">
        <v>-5033</v>
      </c>
      <c r="E15" s="247"/>
      <c r="F15" s="535"/>
      <c r="G15" s="535">
        <v>0</v>
      </c>
    </row>
    <row r="16" spans="1:7" ht="15.75">
      <c r="A16" s="780"/>
      <c r="B16" s="291" t="s">
        <v>999</v>
      </c>
      <c r="C16" s="246" t="s">
        <v>883</v>
      </c>
      <c r="D16" s="248">
        <v>15678</v>
      </c>
      <c r="E16" s="248"/>
      <c r="F16" s="535">
        <v>63243.03</v>
      </c>
      <c r="G16" s="535">
        <v>361923.72</v>
      </c>
    </row>
    <row r="17" spans="1:7" ht="36" customHeight="1">
      <c r="A17" s="292" t="s">
        <v>940</v>
      </c>
      <c r="B17" s="300" t="s">
        <v>977</v>
      </c>
      <c r="C17" s="249" t="s">
        <v>884</v>
      </c>
      <c r="D17" s="250"/>
      <c r="E17" s="250"/>
      <c r="F17" s="535">
        <v>1234474.53</v>
      </c>
      <c r="G17" s="535">
        <v>635909.9</v>
      </c>
    </row>
    <row r="18" spans="1:7" ht="31.5">
      <c r="A18" s="292" t="s">
        <v>965</v>
      </c>
      <c r="B18" s="299" t="s">
        <v>978</v>
      </c>
      <c r="C18" s="249" t="s">
        <v>885</v>
      </c>
      <c r="D18" s="251"/>
      <c r="E18" s="251"/>
      <c r="F18" s="575">
        <v>616116.51</v>
      </c>
      <c r="G18" s="575">
        <v>970870.08</v>
      </c>
    </row>
    <row r="19" spans="1:7" ht="15" customHeight="1">
      <c r="A19" s="799" t="s">
        <v>1025</v>
      </c>
      <c r="B19" s="800"/>
      <c r="C19" s="244" t="s">
        <v>886</v>
      </c>
      <c r="D19" s="248">
        <v>77905</v>
      </c>
      <c r="E19" s="248"/>
      <c r="F19" s="53">
        <f>F20+F24+F32+F42</f>
        <v>2863696.2900000005</v>
      </c>
      <c r="G19" s="54">
        <f>G20+G24+G32+G42</f>
        <v>1668655.4200000002</v>
      </c>
    </row>
    <row r="20" spans="1:7" ht="15.75">
      <c r="A20" s="295" t="s">
        <v>923</v>
      </c>
      <c r="B20" s="301" t="s">
        <v>980</v>
      </c>
      <c r="C20" s="249" t="s">
        <v>887</v>
      </c>
      <c r="D20" s="252"/>
      <c r="E20" s="252"/>
      <c r="F20" s="53">
        <f>SUM(F21:F23)</f>
        <v>246063.06</v>
      </c>
      <c r="G20" s="54">
        <f>SUM(G21:G23)</f>
        <v>279241.46</v>
      </c>
    </row>
    <row r="21" spans="1:7" ht="13.5" customHeight="1">
      <c r="A21" s="295"/>
      <c r="B21" s="294" t="s">
        <v>1001</v>
      </c>
      <c r="C21" s="246" t="s">
        <v>888</v>
      </c>
      <c r="D21" s="247"/>
      <c r="E21" s="247"/>
      <c r="F21" s="535">
        <v>0</v>
      </c>
      <c r="G21" s="535">
        <v>0</v>
      </c>
    </row>
    <row r="22" spans="1:7" ht="15.75">
      <c r="A22" s="295"/>
      <c r="B22" s="294" t="s">
        <v>1002</v>
      </c>
      <c r="C22" s="253" t="s">
        <v>889</v>
      </c>
      <c r="D22" s="247"/>
      <c r="E22" s="247"/>
      <c r="F22" s="535">
        <v>0</v>
      </c>
      <c r="G22" s="535">
        <v>0</v>
      </c>
    </row>
    <row r="23" spans="1:7" ht="15.75">
      <c r="A23" s="295"/>
      <c r="B23" s="294" t="s">
        <v>1003</v>
      </c>
      <c r="C23" s="253" t="s">
        <v>890</v>
      </c>
      <c r="D23" s="247"/>
      <c r="E23" s="247"/>
      <c r="F23" s="535">
        <v>246063.06</v>
      </c>
      <c r="G23" s="535">
        <v>279241.46</v>
      </c>
    </row>
    <row r="24" spans="1:7" ht="14.25" customHeight="1">
      <c r="A24" s="295" t="s">
        <v>929</v>
      </c>
      <c r="B24" s="289" t="s">
        <v>1004</v>
      </c>
      <c r="C24" s="249" t="s">
        <v>891</v>
      </c>
      <c r="D24" s="254">
        <f>SUM(D25:D31)</f>
        <v>327</v>
      </c>
      <c r="E24" s="254">
        <f>SUM(E25:E31)</f>
        <v>0</v>
      </c>
      <c r="F24" s="53">
        <f>SUM(F25:F31)</f>
        <v>24107.29</v>
      </c>
      <c r="G24" s="54">
        <f>SUM(G25:G31)</f>
        <v>13353.07</v>
      </c>
    </row>
    <row r="25" spans="1:7" ht="15.75">
      <c r="A25" s="769"/>
      <c r="B25" s="294" t="s">
        <v>1005</v>
      </c>
      <c r="C25" s="253" t="s">
        <v>892</v>
      </c>
      <c r="D25" s="247"/>
      <c r="E25" s="247"/>
      <c r="F25" s="535">
        <v>24107.29</v>
      </c>
      <c r="G25" s="535">
        <v>13353.07</v>
      </c>
    </row>
    <row r="26" spans="1:7" ht="15.75">
      <c r="A26" s="769"/>
      <c r="B26" s="294" t="s">
        <v>1006</v>
      </c>
      <c r="C26" s="253" t="s">
        <v>893</v>
      </c>
      <c r="D26" s="247"/>
      <c r="E26" s="247"/>
      <c r="F26" s="535">
        <v>0</v>
      </c>
      <c r="G26" s="535">
        <v>0</v>
      </c>
    </row>
    <row r="27" spans="1:7" ht="15.75">
      <c r="A27" s="769"/>
      <c r="B27" s="291" t="s">
        <v>1007</v>
      </c>
      <c r="C27" s="253" t="s">
        <v>894</v>
      </c>
      <c r="D27" s="247"/>
      <c r="E27" s="247"/>
      <c r="F27" s="535">
        <v>0</v>
      </c>
      <c r="G27" s="535">
        <v>0</v>
      </c>
    </row>
    <row r="28" spans="1:7" ht="15.75">
      <c r="A28" s="769"/>
      <c r="B28" s="291" t="s">
        <v>1008</v>
      </c>
      <c r="C28" s="253" t="s">
        <v>895</v>
      </c>
      <c r="D28" s="247"/>
      <c r="E28" s="247"/>
      <c r="F28" s="535">
        <v>0</v>
      </c>
      <c r="G28" s="535">
        <v>0</v>
      </c>
    </row>
    <row r="29" spans="1:7" ht="15.75">
      <c r="A29" s="769"/>
      <c r="B29" s="291" t="s">
        <v>1009</v>
      </c>
      <c r="C29" s="253" t="s">
        <v>896</v>
      </c>
      <c r="D29" s="247">
        <v>327</v>
      </c>
      <c r="E29" s="247"/>
      <c r="F29" s="535">
        <v>0</v>
      </c>
      <c r="G29" s="203">
        <v>0</v>
      </c>
    </row>
    <row r="30" spans="1:7" ht="15.75">
      <c r="A30" s="769"/>
      <c r="B30" s="291" t="s">
        <v>1010</v>
      </c>
      <c r="C30" s="253" t="s">
        <v>897</v>
      </c>
      <c r="D30" s="247"/>
      <c r="E30" s="247"/>
      <c r="F30" s="535">
        <v>0</v>
      </c>
      <c r="G30" s="535">
        <v>0</v>
      </c>
    </row>
    <row r="31" spans="1:7" ht="15.75">
      <c r="A31" s="769"/>
      <c r="B31" s="291" t="s">
        <v>985</v>
      </c>
      <c r="C31" s="253" t="s">
        <v>898</v>
      </c>
      <c r="D31" s="247"/>
      <c r="E31" s="247"/>
      <c r="F31" s="535">
        <v>0</v>
      </c>
      <c r="G31" s="535">
        <v>0</v>
      </c>
    </row>
    <row r="32" spans="1:7" ht="15.75">
      <c r="A32" s="295" t="s">
        <v>940</v>
      </c>
      <c r="B32" s="289" t="s">
        <v>981</v>
      </c>
      <c r="C32" s="249" t="s">
        <v>899</v>
      </c>
      <c r="D32" s="254">
        <f>SUM(D33:D41)</f>
        <v>306</v>
      </c>
      <c r="E32" s="254">
        <f>SUM(E33:E41)</f>
        <v>0</v>
      </c>
      <c r="F32" s="53">
        <f>SUM(F33:F41)</f>
        <v>2593525.9400000004</v>
      </c>
      <c r="G32" s="54">
        <f>SUM(G33:G41)</f>
        <v>1376060.8900000001</v>
      </c>
    </row>
    <row r="33" spans="1:7" ht="15.75">
      <c r="A33" s="769"/>
      <c r="B33" s="291" t="s">
        <v>982</v>
      </c>
      <c r="C33" s="253" t="s">
        <v>900</v>
      </c>
      <c r="D33" s="247">
        <v>133</v>
      </c>
      <c r="E33" s="247"/>
      <c r="F33" s="535">
        <v>1643786.5</v>
      </c>
      <c r="G33" s="203">
        <v>526942.82</v>
      </c>
    </row>
    <row r="34" spans="1:7" ht="15.75">
      <c r="A34" s="769"/>
      <c r="B34" s="291" t="s">
        <v>1011</v>
      </c>
      <c r="C34" s="253" t="s">
        <v>901</v>
      </c>
      <c r="D34" s="248">
        <v>25</v>
      </c>
      <c r="E34" s="248"/>
      <c r="F34" s="535">
        <v>545332.35</v>
      </c>
      <c r="G34" s="535">
        <v>498520.98</v>
      </c>
    </row>
    <row r="35" spans="1:7" ht="15.75">
      <c r="A35" s="769"/>
      <c r="B35" s="291" t="s">
        <v>1012</v>
      </c>
      <c r="C35" s="253" t="s">
        <v>902</v>
      </c>
      <c r="D35" s="247"/>
      <c r="E35" s="247"/>
      <c r="F35" s="535">
        <v>244006.22</v>
      </c>
      <c r="G35" s="535">
        <v>222707.01</v>
      </c>
    </row>
    <row r="36" spans="1:7" ht="15.75">
      <c r="A36" s="769"/>
      <c r="B36" s="291" t="s">
        <v>1013</v>
      </c>
      <c r="C36" s="253" t="s">
        <v>903</v>
      </c>
      <c r="D36" s="247"/>
      <c r="E36" s="247"/>
      <c r="F36" s="535">
        <v>145697.89</v>
      </c>
      <c r="G36" s="203">
        <v>116998.31</v>
      </c>
    </row>
    <row r="37" spans="1:7" ht="31.5">
      <c r="A37" s="769"/>
      <c r="B37" s="291" t="s">
        <v>1014</v>
      </c>
      <c r="C37" s="253" t="s">
        <v>904</v>
      </c>
      <c r="D37" s="247"/>
      <c r="E37" s="247"/>
      <c r="F37" s="535">
        <v>0</v>
      </c>
      <c r="G37" s="576">
        <v>0</v>
      </c>
    </row>
    <row r="38" spans="1:7" ht="30" customHeight="1">
      <c r="A38" s="769"/>
      <c r="B38" s="291" t="s">
        <v>1023</v>
      </c>
      <c r="C38" s="253" t="s">
        <v>905</v>
      </c>
      <c r="D38" s="247"/>
      <c r="E38" s="247"/>
      <c r="F38" s="535">
        <v>0</v>
      </c>
      <c r="G38" s="576">
        <v>0</v>
      </c>
    </row>
    <row r="39" spans="1:7" ht="15.75">
      <c r="A39" s="769"/>
      <c r="B39" s="291" t="s">
        <v>1015</v>
      </c>
      <c r="C39" s="253" t="s">
        <v>906</v>
      </c>
      <c r="D39" s="247"/>
      <c r="E39" s="247"/>
      <c r="F39" s="535">
        <v>0</v>
      </c>
      <c r="G39" s="576">
        <v>0</v>
      </c>
    </row>
    <row r="40" spans="1:7" ht="15.75">
      <c r="A40" s="769"/>
      <c r="B40" s="291" t="s">
        <v>1016</v>
      </c>
      <c r="C40" s="253" t="s">
        <v>907</v>
      </c>
      <c r="D40" s="247"/>
      <c r="E40" s="247"/>
      <c r="F40" s="535">
        <v>0</v>
      </c>
      <c r="G40" s="576">
        <v>0</v>
      </c>
    </row>
    <row r="41" spans="1:7" ht="15.75">
      <c r="A41" s="770"/>
      <c r="B41" s="291" t="s">
        <v>984</v>
      </c>
      <c r="C41" s="253" t="s">
        <v>908</v>
      </c>
      <c r="D41" s="247">
        <v>148</v>
      </c>
      <c r="E41" s="247"/>
      <c r="F41" s="535">
        <v>14702.98</v>
      </c>
      <c r="G41" s="576">
        <v>10891.77</v>
      </c>
    </row>
    <row r="42" spans="1:7" ht="15" customHeight="1">
      <c r="A42" s="297" t="s">
        <v>965</v>
      </c>
      <c r="B42" s="289" t="s">
        <v>1017</v>
      </c>
      <c r="C42" s="249" t="s">
        <v>909</v>
      </c>
      <c r="D42" s="254">
        <f>SUM(D43:D45)</f>
        <v>0</v>
      </c>
      <c r="E42" s="254">
        <f>SUM(E43:E45)</f>
        <v>0</v>
      </c>
      <c r="F42" s="53">
        <f>SUM(F43:F45)</f>
        <v>0</v>
      </c>
      <c r="G42" s="54">
        <f>SUM(G43:G45)</f>
        <v>0</v>
      </c>
    </row>
    <row r="43" spans="1:7" ht="15.75">
      <c r="A43" s="769"/>
      <c r="B43" s="291" t="s">
        <v>1018</v>
      </c>
      <c r="C43" s="253" t="s">
        <v>910</v>
      </c>
      <c r="D43" s="247"/>
      <c r="E43" s="247"/>
      <c r="F43" s="535">
        <v>0</v>
      </c>
      <c r="G43" s="535">
        <v>0</v>
      </c>
    </row>
    <row r="44" spans="1:7" ht="15.75">
      <c r="A44" s="769"/>
      <c r="B44" s="291" t="s">
        <v>983</v>
      </c>
      <c r="C44" s="253" t="s">
        <v>911</v>
      </c>
      <c r="D44" s="247"/>
      <c r="E44" s="247"/>
      <c r="F44" s="535">
        <v>0</v>
      </c>
      <c r="G44" s="535">
        <v>0</v>
      </c>
    </row>
    <row r="45" spans="1:7" ht="15.75">
      <c r="A45" s="770"/>
      <c r="B45" s="291" t="s">
        <v>1019</v>
      </c>
      <c r="C45" s="253" t="s">
        <v>912</v>
      </c>
      <c r="D45" s="247"/>
      <c r="E45" s="247"/>
      <c r="F45" s="535">
        <v>0</v>
      </c>
      <c r="G45" s="535">
        <v>0</v>
      </c>
    </row>
    <row r="46" spans="1:7" ht="14.25" customHeight="1">
      <c r="A46" s="792" t="s">
        <v>1020</v>
      </c>
      <c r="B46" s="793"/>
      <c r="C46" s="244" t="s">
        <v>913</v>
      </c>
      <c r="D46" s="255">
        <f>SUM(D47:D48)</f>
        <v>77272</v>
      </c>
      <c r="E46" s="255">
        <f>SUM(E47:E48)</f>
        <v>0</v>
      </c>
      <c r="F46" s="53">
        <f>SUM(F47:F48)</f>
        <v>18172336.08</v>
      </c>
      <c r="G46" s="54">
        <f>SUM(G47:G48)</f>
        <v>10833038.12</v>
      </c>
    </row>
    <row r="47" spans="1:7" ht="14.25" customHeight="1">
      <c r="A47" s="769"/>
      <c r="B47" s="291" t="s">
        <v>1021</v>
      </c>
      <c r="C47" s="253" t="s">
        <v>914</v>
      </c>
      <c r="D47" s="247"/>
      <c r="E47" s="247"/>
      <c r="F47" s="535">
        <v>6697.93</v>
      </c>
      <c r="G47" s="576">
        <v>3003.2</v>
      </c>
    </row>
    <row r="48" spans="1:7" ht="15.75">
      <c r="A48" s="769"/>
      <c r="B48" s="291" t="s">
        <v>1022</v>
      </c>
      <c r="C48" s="253" t="s">
        <v>915</v>
      </c>
      <c r="D48" s="247">
        <v>77272</v>
      </c>
      <c r="E48" s="247"/>
      <c r="F48" s="535">
        <v>18165638.15</v>
      </c>
      <c r="G48" s="576">
        <v>10830034.92</v>
      </c>
    </row>
    <row r="49" spans="1:7" ht="17.25" customHeight="1">
      <c r="A49" s="794" t="s">
        <v>1024</v>
      </c>
      <c r="B49" s="795"/>
      <c r="C49" s="256" t="s">
        <v>916</v>
      </c>
      <c r="D49" s="257">
        <f>D6+D19</f>
        <v>285885</v>
      </c>
      <c r="E49" s="257">
        <f>E6+E19</f>
        <v>0</v>
      </c>
      <c r="F49" s="53">
        <f>F6+F19+F46</f>
        <v>30480537.89</v>
      </c>
      <c r="G49" s="54">
        <f>G6+G19+G46</f>
        <v>21770383.64</v>
      </c>
    </row>
    <row r="50" spans="1:7" ht="20.25" customHeight="1" thickBot="1">
      <c r="A50" s="302"/>
      <c r="B50" s="303" t="s">
        <v>1216</v>
      </c>
      <c r="C50" s="258" t="s">
        <v>979</v>
      </c>
      <c r="D50" s="259">
        <f>SUM(D6:D49)</f>
        <v>1143540</v>
      </c>
      <c r="E50" s="259">
        <f>SUM(E6:E49)</f>
        <v>0</v>
      </c>
      <c r="F50" s="467">
        <f>SUM(F6:F49)</f>
        <v>101899224.44</v>
      </c>
      <c r="G50" s="57">
        <f>SUM(G6:G49)</f>
        <v>74641716.46000001</v>
      </c>
    </row>
    <row r="51" spans="1:7" ht="18" customHeight="1">
      <c r="A51" s="260"/>
      <c r="B51" s="260"/>
      <c r="C51" s="261"/>
      <c r="D51" s="260"/>
      <c r="E51" s="260"/>
      <c r="F51" s="262"/>
      <c r="G51" s="263"/>
    </row>
    <row r="52" spans="1:7" ht="18" customHeight="1">
      <c r="A52" s="260"/>
      <c r="B52" s="260"/>
      <c r="C52" s="261"/>
      <c r="D52" s="260"/>
      <c r="E52" s="260"/>
      <c r="F52" s="262"/>
      <c r="G52" s="263"/>
    </row>
    <row r="53" spans="1:7" ht="18" customHeight="1">
      <c r="A53" s="260"/>
      <c r="B53" s="260"/>
      <c r="C53" s="260"/>
      <c r="D53" s="260"/>
      <c r="E53" s="260"/>
      <c r="F53" s="262"/>
      <c r="G53" s="263"/>
    </row>
    <row r="54" spans="1:7" ht="18" customHeight="1">
      <c r="A54" s="260"/>
      <c r="B54" s="260"/>
      <c r="C54" s="260"/>
      <c r="D54" s="260"/>
      <c r="E54" s="260"/>
      <c r="F54" s="262"/>
      <c r="G54" s="263"/>
    </row>
    <row r="55" ht="18" customHeight="1"/>
  </sheetData>
  <sheetProtection/>
  <mergeCells count="17">
    <mergeCell ref="A1:G1"/>
    <mergeCell ref="A8:A10"/>
    <mergeCell ref="A14:A16"/>
    <mergeCell ref="A19:B19"/>
    <mergeCell ref="A3:B4"/>
    <mergeCell ref="C3:C4"/>
    <mergeCell ref="D3:F4"/>
    <mergeCell ref="G3:G4"/>
    <mergeCell ref="A5:B5"/>
    <mergeCell ref="A6:B6"/>
    <mergeCell ref="A46:B46"/>
    <mergeCell ref="A47:A48"/>
    <mergeCell ref="A49:B49"/>
    <mergeCell ref="A2:G2"/>
    <mergeCell ref="A25:A31"/>
    <mergeCell ref="A33:A41"/>
    <mergeCell ref="A43:A45"/>
  </mergeCells>
  <printOptions horizontalCentered="1" verticalCentered="1"/>
  <pageMargins left="0.35433070866141736" right="0.31496062992125984" top="0.5118110236220472" bottom="0.35" header="0.5118110236220472" footer="0.35433070866141736"/>
  <pageSetup fitToHeight="1" fitToWidth="1" horizontalDpi="600" verticalDpi="600" orientation="portrait" paperSize="9" scale="83" r:id="rId1"/>
</worksheet>
</file>

<file path=xl/worksheets/sheet31.xml><?xml version="1.0" encoding="utf-8"?>
<worksheet xmlns="http://schemas.openxmlformats.org/spreadsheetml/2006/main" xmlns:r="http://schemas.openxmlformats.org/officeDocument/2006/relationships">
  <dimension ref="A1:F67"/>
  <sheetViews>
    <sheetView zoomScalePageLayoutView="0" workbookViewId="0" topLeftCell="A1">
      <selection activeCell="A1" sqref="A1:F1"/>
    </sheetView>
  </sheetViews>
  <sheetFormatPr defaultColWidth="9.140625" defaultRowHeight="12.75"/>
  <cols>
    <col min="1" max="1" width="60.8515625" style="0" customWidth="1"/>
    <col min="2" max="2" width="8.8515625" style="0" customWidth="1"/>
    <col min="3" max="3" width="13.140625" style="0" customWidth="1"/>
    <col min="4" max="4" width="14.7109375" style="0" customWidth="1"/>
    <col min="5" max="5" width="14.28125" style="0" customWidth="1"/>
    <col min="6" max="6" width="13.7109375" style="0" customWidth="1"/>
  </cols>
  <sheetData>
    <row r="1" spans="1:6" ht="45.75" customHeight="1">
      <c r="A1" s="631" t="s">
        <v>871</v>
      </c>
      <c r="B1" s="632"/>
      <c r="C1" s="632"/>
      <c r="D1" s="632"/>
      <c r="E1" s="632"/>
      <c r="F1" s="818"/>
    </row>
    <row r="2" spans="1:6" ht="19.5" customHeight="1">
      <c r="A2" s="817" t="s">
        <v>712</v>
      </c>
      <c r="B2" s="817"/>
      <c r="C2" s="817"/>
      <c r="D2" s="817"/>
      <c r="E2" s="817"/>
      <c r="F2" s="817"/>
    </row>
    <row r="3" spans="1:6" ht="42" customHeight="1">
      <c r="A3" s="225" t="s">
        <v>739</v>
      </c>
      <c r="B3" s="226" t="s">
        <v>740</v>
      </c>
      <c r="C3" s="233" t="s">
        <v>917</v>
      </c>
      <c r="D3" s="226" t="s">
        <v>867</v>
      </c>
      <c r="E3" s="226" t="s">
        <v>868</v>
      </c>
      <c r="F3" s="226" t="s">
        <v>869</v>
      </c>
    </row>
    <row r="4" spans="1:6" ht="15.75">
      <c r="A4" s="227" t="s">
        <v>741</v>
      </c>
      <c r="B4" s="227" t="s">
        <v>742</v>
      </c>
      <c r="C4" s="228"/>
      <c r="D4" s="228"/>
      <c r="E4" s="228"/>
      <c r="F4" s="228"/>
    </row>
    <row r="5" spans="1:6" ht="15.75">
      <c r="A5" s="232" t="s">
        <v>743</v>
      </c>
      <c r="B5" s="227" t="s">
        <v>744</v>
      </c>
      <c r="C5" s="228"/>
      <c r="D5" s="228"/>
      <c r="E5" s="228"/>
      <c r="F5" s="228"/>
    </row>
    <row r="6" spans="1:6" ht="15.75">
      <c r="A6" s="227" t="s">
        <v>745</v>
      </c>
      <c r="B6" s="227" t="s">
        <v>746</v>
      </c>
      <c r="C6" s="228"/>
      <c r="D6" s="228"/>
      <c r="E6" s="228"/>
      <c r="F6" s="228"/>
    </row>
    <row r="7" spans="1:6" ht="15.75">
      <c r="A7" s="227" t="s">
        <v>747</v>
      </c>
      <c r="B7" s="227" t="s">
        <v>748</v>
      </c>
      <c r="C7" s="228"/>
      <c r="D7" s="228"/>
      <c r="E7" s="228"/>
      <c r="F7" s="228"/>
    </row>
    <row r="8" spans="1:6" ht="15.75">
      <c r="A8" s="231" t="s">
        <v>872</v>
      </c>
      <c r="B8" s="227" t="s">
        <v>749</v>
      </c>
      <c r="C8" s="228"/>
      <c r="D8" s="228"/>
      <c r="E8" s="228"/>
      <c r="F8" s="228"/>
    </row>
    <row r="9" spans="1:6" ht="15.75">
      <c r="A9" s="227" t="s">
        <v>750</v>
      </c>
      <c r="B9" s="227" t="s">
        <v>751</v>
      </c>
      <c r="C9" s="228"/>
      <c r="D9" s="228"/>
      <c r="E9" s="228"/>
      <c r="F9" s="228"/>
    </row>
    <row r="10" spans="1:6" ht="15.75">
      <c r="A10" s="227" t="s">
        <v>752</v>
      </c>
      <c r="B10" s="227" t="s">
        <v>753</v>
      </c>
      <c r="C10" s="228"/>
      <c r="D10" s="228"/>
      <c r="E10" s="228"/>
      <c r="F10" s="228"/>
    </row>
    <row r="11" spans="1:6" ht="15.75">
      <c r="A11" s="227" t="s">
        <v>754</v>
      </c>
      <c r="B11" s="227" t="s">
        <v>755</v>
      </c>
      <c r="C11" s="228"/>
      <c r="D11" s="228"/>
      <c r="E11" s="228"/>
      <c r="F11" s="228"/>
    </row>
    <row r="12" spans="1:6" ht="15.75">
      <c r="A12" s="232" t="s">
        <v>756</v>
      </c>
      <c r="B12" s="227" t="s">
        <v>757</v>
      </c>
      <c r="C12" s="228"/>
      <c r="D12" s="228"/>
      <c r="E12" s="228"/>
      <c r="F12" s="228"/>
    </row>
    <row r="13" spans="1:6" ht="15.75">
      <c r="A13" s="227" t="s">
        <v>758</v>
      </c>
      <c r="B13" s="227" t="s">
        <v>759</v>
      </c>
      <c r="C13" s="228"/>
      <c r="D13" s="228"/>
      <c r="E13" s="228"/>
      <c r="F13" s="228"/>
    </row>
    <row r="14" spans="1:6" ht="15.75">
      <c r="A14" s="227" t="s">
        <v>760</v>
      </c>
      <c r="B14" s="227" t="s">
        <v>761</v>
      </c>
      <c r="C14" s="228"/>
      <c r="D14" s="228"/>
      <c r="E14" s="228"/>
      <c r="F14" s="228"/>
    </row>
    <row r="15" spans="1:6" ht="15.75">
      <c r="A15" s="227" t="s">
        <v>762</v>
      </c>
      <c r="B15" s="227" t="s">
        <v>763</v>
      </c>
      <c r="C15" s="228"/>
      <c r="D15" s="228"/>
      <c r="E15" s="228"/>
      <c r="F15" s="228"/>
    </row>
    <row r="16" spans="1:6" ht="15.75">
      <c r="A16" s="227" t="s">
        <v>764</v>
      </c>
      <c r="B16" s="227" t="s">
        <v>765</v>
      </c>
      <c r="C16" s="228"/>
      <c r="D16" s="228"/>
      <c r="E16" s="228"/>
      <c r="F16" s="228"/>
    </row>
    <row r="17" spans="1:6" ht="15.75">
      <c r="A17" s="227" t="s">
        <v>766</v>
      </c>
      <c r="B17" s="227" t="s">
        <v>767</v>
      </c>
      <c r="C17" s="228"/>
      <c r="D17" s="228"/>
      <c r="E17" s="228"/>
      <c r="F17" s="228"/>
    </row>
    <row r="18" spans="1:6" ht="15.75">
      <c r="A18" s="227" t="s">
        <v>768</v>
      </c>
      <c r="B18" s="227" t="s">
        <v>769</v>
      </c>
      <c r="C18" s="228"/>
      <c r="D18" s="228"/>
      <c r="E18" s="228"/>
      <c r="F18" s="228"/>
    </row>
    <row r="19" spans="1:6" ht="15.75">
      <c r="A19" s="227" t="s">
        <v>770</v>
      </c>
      <c r="B19" s="227" t="s">
        <v>771</v>
      </c>
      <c r="C19" s="228"/>
      <c r="D19" s="228"/>
      <c r="E19" s="228"/>
      <c r="F19" s="228"/>
    </row>
    <row r="20" spans="1:6" ht="15.75">
      <c r="A20" s="227" t="s">
        <v>772</v>
      </c>
      <c r="B20" s="227" t="s">
        <v>773</v>
      </c>
      <c r="C20" s="228"/>
      <c r="D20" s="228"/>
      <c r="E20" s="228"/>
      <c r="F20" s="228"/>
    </row>
    <row r="21" spans="1:6" ht="15.75">
      <c r="A21" s="227" t="s">
        <v>774</v>
      </c>
      <c r="B21" s="227" t="s">
        <v>775</v>
      </c>
      <c r="C21" s="228"/>
      <c r="D21" s="228"/>
      <c r="E21" s="228"/>
      <c r="F21" s="228"/>
    </row>
    <row r="22" spans="1:6" ht="15.75">
      <c r="A22" s="227" t="s">
        <v>776</v>
      </c>
      <c r="B22" s="227" t="s">
        <v>777</v>
      </c>
      <c r="C22" s="228"/>
      <c r="D22" s="228"/>
      <c r="E22" s="228"/>
      <c r="F22" s="228"/>
    </row>
    <row r="23" spans="1:6" ht="15.75">
      <c r="A23" s="227" t="s">
        <v>778</v>
      </c>
      <c r="B23" s="227" t="s">
        <v>779</v>
      </c>
      <c r="C23" s="228"/>
      <c r="D23" s="228"/>
      <c r="E23" s="228"/>
      <c r="F23" s="228"/>
    </row>
    <row r="24" spans="1:6" ht="15.75">
      <c r="A24" s="232" t="s">
        <v>780</v>
      </c>
      <c r="B24" s="227" t="s">
        <v>781</v>
      </c>
      <c r="C24" s="228"/>
      <c r="D24" s="228"/>
      <c r="E24" s="228"/>
      <c r="F24" s="228"/>
    </row>
    <row r="25" spans="1:6" ht="15.75">
      <c r="A25" s="227" t="s">
        <v>782</v>
      </c>
      <c r="B25" s="227" t="s">
        <v>783</v>
      </c>
      <c r="C25" s="228"/>
      <c r="D25" s="228"/>
      <c r="E25" s="228"/>
      <c r="F25" s="228"/>
    </row>
    <row r="26" spans="1:6" ht="15.75">
      <c r="A26" s="227" t="s">
        <v>784</v>
      </c>
      <c r="B26" s="227" t="s">
        <v>785</v>
      </c>
      <c r="C26" s="228"/>
      <c r="D26" s="228"/>
      <c r="E26" s="228"/>
      <c r="F26" s="228"/>
    </row>
    <row r="27" spans="1:6" ht="15.75">
      <c r="A27" s="227" t="s">
        <v>786</v>
      </c>
      <c r="B27" s="227" t="s">
        <v>787</v>
      </c>
      <c r="C27" s="228"/>
      <c r="D27" s="228"/>
      <c r="E27" s="228"/>
      <c r="F27" s="228"/>
    </row>
    <row r="28" spans="1:6" ht="15.75">
      <c r="A28" s="227" t="s">
        <v>788</v>
      </c>
      <c r="B28" s="227" t="s">
        <v>789</v>
      </c>
      <c r="C28" s="228"/>
      <c r="D28" s="228"/>
      <c r="E28" s="228"/>
      <c r="F28" s="228"/>
    </row>
    <row r="29" spans="1:6" ht="15.75">
      <c r="A29" s="227" t="s">
        <v>790</v>
      </c>
      <c r="B29" s="227" t="s">
        <v>791</v>
      </c>
      <c r="C29" s="228"/>
      <c r="D29" s="228"/>
      <c r="E29" s="228"/>
      <c r="F29" s="228"/>
    </row>
    <row r="30" spans="1:6" ht="15.75">
      <c r="A30" s="227" t="s">
        <v>792</v>
      </c>
      <c r="B30" s="227" t="s">
        <v>793</v>
      </c>
      <c r="C30" s="228"/>
      <c r="D30" s="228"/>
      <c r="E30" s="228"/>
      <c r="F30" s="228"/>
    </row>
    <row r="31" spans="1:6" ht="15.75">
      <c r="A31" s="227" t="s">
        <v>794</v>
      </c>
      <c r="B31" s="227" t="s">
        <v>795</v>
      </c>
      <c r="C31" s="228"/>
      <c r="D31" s="228"/>
      <c r="E31" s="228"/>
      <c r="F31" s="228"/>
    </row>
    <row r="32" spans="1:6" ht="15.75">
      <c r="A32" s="227" t="s">
        <v>796</v>
      </c>
      <c r="B32" s="227" t="s">
        <v>797</v>
      </c>
      <c r="C32" s="228"/>
      <c r="D32" s="228"/>
      <c r="E32" s="228"/>
      <c r="F32" s="228"/>
    </row>
    <row r="33" spans="1:6" ht="15.75">
      <c r="A33" s="232" t="s">
        <v>798</v>
      </c>
      <c r="B33" s="227" t="s">
        <v>799</v>
      </c>
      <c r="C33" s="228"/>
      <c r="D33" s="228"/>
      <c r="E33" s="228"/>
      <c r="F33" s="228"/>
    </row>
    <row r="34" spans="1:6" ht="15.75">
      <c r="A34" s="227" t="s">
        <v>800</v>
      </c>
      <c r="B34" s="227" t="s">
        <v>801</v>
      </c>
      <c r="C34" s="228"/>
      <c r="D34" s="228"/>
      <c r="E34" s="228"/>
      <c r="F34" s="228"/>
    </row>
    <row r="35" spans="1:6" ht="15.75">
      <c r="A35" s="227" t="s">
        <v>802</v>
      </c>
      <c r="B35" s="227" t="s">
        <v>803</v>
      </c>
      <c r="C35" s="228"/>
      <c r="D35" s="228"/>
      <c r="E35" s="228"/>
      <c r="F35" s="228"/>
    </row>
    <row r="36" spans="1:6" ht="15.75">
      <c r="A36" s="227" t="s">
        <v>804</v>
      </c>
      <c r="B36" s="227" t="s">
        <v>805</v>
      </c>
      <c r="C36" s="228"/>
      <c r="D36" s="228"/>
      <c r="E36" s="228"/>
      <c r="F36" s="228"/>
    </row>
    <row r="37" spans="1:6" ht="15.75">
      <c r="A37" s="227" t="s">
        <v>806</v>
      </c>
      <c r="B37" s="227" t="s">
        <v>807</v>
      </c>
      <c r="C37" s="228"/>
      <c r="D37" s="228"/>
      <c r="E37" s="228"/>
      <c r="F37" s="228"/>
    </row>
    <row r="38" spans="1:6" ht="15.75">
      <c r="A38" s="227" t="s">
        <v>808</v>
      </c>
      <c r="B38" s="227" t="s">
        <v>809</v>
      </c>
      <c r="C38" s="228"/>
      <c r="D38" s="228"/>
      <c r="E38" s="228"/>
      <c r="F38" s="228"/>
    </row>
    <row r="39" spans="1:6" ht="15.75">
      <c r="A39" s="227" t="s">
        <v>810</v>
      </c>
      <c r="B39" s="227" t="s">
        <v>811</v>
      </c>
      <c r="C39" s="228"/>
      <c r="D39" s="228"/>
      <c r="E39" s="228"/>
      <c r="F39" s="228"/>
    </row>
    <row r="40" spans="1:6" ht="15.75">
      <c r="A40" s="232" t="s">
        <v>812</v>
      </c>
      <c r="B40" s="227" t="s">
        <v>813</v>
      </c>
      <c r="C40" s="228"/>
      <c r="D40" s="228"/>
      <c r="E40" s="228"/>
      <c r="F40" s="228"/>
    </row>
    <row r="41" spans="1:6" ht="15.75">
      <c r="A41" s="227" t="s">
        <v>814</v>
      </c>
      <c r="B41" s="227" t="s">
        <v>815</v>
      </c>
      <c r="C41" s="228"/>
      <c r="D41" s="228"/>
      <c r="E41" s="228"/>
      <c r="F41" s="228"/>
    </row>
    <row r="42" spans="1:6" ht="15.75">
      <c r="A42" s="227" t="s">
        <v>816</v>
      </c>
      <c r="B42" s="227" t="s">
        <v>817</v>
      </c>
      <c r="C42" s="228"/>
      <c r="D42" s="228"/>
      <c r="E42" s="228"/>
      <c r="F42" s="228"/>
    </row>
    <row r="43" spans="1:6" ht="15.75">
      <c r="A43" s="227" t="s">
        <v>818</v>
      </c>
      <c r="B43" s="227" t="s">
        <v>819</v>
      </c>
      <c r="C43" s="228"/>
      <c r="D43" s="228"/>
      <c r="E43" s="228"/>
      <c r="F43" s="228"/>
    </row>
    <row r="44" spans="1:6" ht="15.75">
      <c r="A44" s="227" t="s">
        <v>820</v>
      </c>
      <c r="B44" s="227" t="s">
        <v>821</v>
      </c>
      <c r="C44" s="228"/>
      <c r="D44" s="228"/>
      <c r="E44" s="228"/>
      <c r="F44" s="228"/>
    </row>
    <row r="45" spans="1:6" ht="15.75">
      <c r="A45" s="232" t="s">
        <v>822</v>
      </c>
      <c r="B45" s="227" t="s">
        <v>823</v>
      </c>
      <c r="C45" s="228"/>
      <c r="D45" s="228"/>
      <c r="E45" s="228"/>
      <c r="F45" s="228"/>
    </row>
    <row r="46" spans="1:6" ht="15.75">
      <c r="A46" s="227" t="s">
        <v>824</v>
      </c>
      <c r="B46" s="227" t="s">
        <v>825</v>
      </c>
      <c r="C46" s="228"/>
      <c r="D46" s="228"/>
      <c r="E46" s="228"/>
      <c r="F46" s="228"/>
    </row>
    <row r="47" spans="1:6" ht="15.75">
      <c r="A47" s="227" t="s">
        <v>816</v>
      </c>
      <c r="B47" s="227" t="s">
        <v>826</v>
      </c>
      <c r="C47" s="228"/>
      <c r="D47" s="228"/>
      <c r="E47" s="228"/>
      <c r="F47" s="228"/>
    </row>
    <row r="48" spans="1:6" ht="15.75">
      <c r="A48" s="227" t="s">
        <v>827</v>
      </c>
      <c r="B48" s="227" t="s">
        <v>828</v>
      </c>
      <c r="C48" s="228"/>
      <c r="D48" s="228"/>
      <c r="E48" s="228"/>
      <c r="F48" s="228"/>
    </row>
    <row r="49" spans="1:6" ht="15.75">
      <c r="A49" s="227" t="s">
        <v>829</v>
      </c>
      <c r="B49" s="227" t="s">
        <v>830</v>
      </c>
      <c r="C49" s="228"/>
      <c r="D49" s="228"/>
      <c r="E49" s="228"/>
      <c r="F49" s="228"/>
    </row>
    <row r="50" spans="1:6" ht="15.75">
      <c r="A50" s="227" t="s">
        <v>831</v>
      </c>
      <c r="B50" s="227" t="s">
        <v>832</v>
      </c>
      <c r="C50" s="228"/>
      <c r="D50" s="228"/>
      <c r="E50" s="228"/>
      <c r="F50" s="228"/>
    </row>
    <row r="51" spans="1:6" ht="15.75">
      <c r="A51" s="227" t="s">
        <v>818</v>
      </c>
      <c r="B51" s="227" t="s">
        <v>841</v>
      </c>
      <c r="C51" s="228"/>
      <c r="D51" s="228"/>
      <c r="E51" s="228"/>
      <c r="F51" s="228"/>
    </row>
    <row r="52" spans="1:6" ht="15.75">
      <c r="A52" s="227" t="s">
        <v>842</v>
      </c>
      <c r="B52" s="227" t="s">
        <v>843</v>
      </c>
      <c r="C52" s="228"/>
      <c r="D52" s="228"/>
      <c r="E52" s="228"/>
      <c r="F52" s="228"/>
    </row>
    <row r="53" spans="1:6" ht="15.75">
      <c r="A53" s="227" t="s">
        <v>820</v>
      </c>
      <c r="B53" s="227" t="s">
        <v>844</v>
      </c>
      <c r="C53" s="228"/>
      <c r="D53" s="228"/>
      <c r="E53" s="228"/>
      <c r="F53" s="228"/>
    </row>
    <row r="54" spans="1:6" ht="15.75">
      <c r="A54" s="232" t="s">
        <v>845</v>
      </c>
      <c r="B54" s="227" t="s">
        <v>846</v>
      </c>
      <c r="C54" s="228"/>
      <c r="D54" s="228"/>
      <c r="E54" s="228"/>
      <c r="F54" s="228"/>
    </row>
    <row r="55" spans="1:6" ht="15.75">
      <c r="A55" s="227" t="s">
        <v>847</v>
      </c>
      <c r="B55" s="227" t="s">
        <v>848</v>
      </c>
      <c r="C55" s="228"/>
      <c r="D55" s="228"/>
      <c r="E55" s="228"/>
      <c r="F55" s="228"/>
    </row>
    <row r="56" spans="1:6" ht="15.75">
      <c r="A56" s="227" t="s">
        <v>849</v>
      </c>
      <c r="B56" s="227" t="s">
        <v>850</v>
      </c>
      <c r="C56" s="228"/>
      <c r="D56" s="228"/>
      <c r="E56" s="228"/>
      <c r="F56" s="228"/>
    </row>
    <row r="57" spans="1:6" ht="15.75">
      <c r="A57" s="227" t="s">
        <v>851</v>
      </c>
      <c r="B57" s="227" t="s">
        <v>852</v>
      </c>
      <c r="C57" s="228"/>
      <c r="D57" s="228"/>
      <c r="E57" s="228"/>
      <c r="F57" s="228"/>
    </row>
    <row r="58" spans="1:6" ht="15.75">
      <c r="A58" s="227" t="s">
        <v>853</v>
      </c>
      <c r="B58" s="227" t="s">
        <v>854</v>
      </c>
      <c r="C58" s="228"/>
      <c r="D58" s="228"/>
      <c r="E58" s="228"/>
      <c r="F58" s="228"/>
    </row>
    <row r="59" spans="1:6" ht="15.75">
      <c r="A59" s="227" t="s">
        <v>855</v>
      </c>
      <c r="B59" s="227" t="s">
        <v>856</v>
      </c>
      <c r="C59" s="228"/>
      <c r="D59" s="228"/>
      <c r="E59" s="228"/>
      <c r="F59" s="228"/>
    </row>
    <row r="60" spans="1:6" ht="15.75">
      <c r="A60" s="227" t="s">
        <v>857</v>
      </c>
      <c r="B60" s="227" t="s">
        <v>858</v>
      </c>
      <c r="C60" s="228"/>
      <c r="D60" s="228"/>
      <c r="E60" s="228"/>
      <c r="F60" s="228"/>
    </row>
    <row r="61" spans="1:6" ht="15.75">
      <c r="A61" s="232" t="s">
        <v>859</v>
      </c>
      <c r="B61" s="227" t="s">
        <v>860</v>
      </c>
      <c r="C61" s="228"/>
      <c r="D61" s="228"/>
      <c r="E61" s="228"/>
      <c r="F61" s="228"/>
    </row>
    <row r="62" spans="1:6" ht="15.75">
      <c r="A62" s="227" t="s">
        <v>861</v>
      </c>
      <c r="B62" s="227" t="s">
        <v>862</v>
      </c>
      <c r="C62" s="228"/>
      <c r="D62" s="228"/>
      <c r="E62" s="228"/>
      <c r="F62" s="228"/>
    </row>
    <row r="63" spans="1:6" ht="15.75">
      <c r="A63" s="227" t="s">
        <v>863</v>
      </c>
      <c r="B63" s="227" t="s">
        <v>864</v>
      </c>
      <c r="C63" s="228"/>
      <c r="D63" s="228"/>
      <c r="E63" s="228"/>
      <c r="F63" s="228"/>
    </row>
    <row r="64" spans="1:6" ht="15.75">
      <c r="A64" s="229" t="s">
        <v>865</v>
      </c>
      <c r="B64" s="230"/>
      <c r="C64" s="228"/>
      <c r="D64" s="228"/>
      <c r="E64" s="228"/>
      <c r="F64" s="228"/>
    </row>
    <row r="65" spans="1:6" ht="15.75">
      <c r="A65" s="106"/>
      <c r="B65" s="106"/>
      <c r="C65" s="106"/>
      <c r="D65" s="106"/>
      <c r="E65" s="106"/>
      <c r="F65" s="106"/>
    </row>
    <row r="66" spans="1:6" ht="15.75">
      <c r="A66" s="106"/>
      <c r="B66" s="106"/>
      <c r="C66" s="106"/>
      <c r="D66" s="106"/>
      <c r="E66" s="106"/>
      <c r="F66" s="106"/>
    </row>
    <row r="67" spans="1:6" ht="15.75">
      <c r="A67" s="106"/>
      <c r="B67" s="106"/>
      <c r="C67" s="106"/>
      <c r="D67" s="106"/>
      <c r="E67" s="106"/>
      <c r="F67" s="106"/>
    </row>
  </sheetData>
  <sheetProtection/>
  <mergeCells count="2">
    <mergeCell ref="A2:F2"/>
    <mergeCell ref="A1:F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51"/>
  </sheetPr>
  <dimension ref="A1:D60"/>
  <sheetViews>
    <sheetView zoomScale="80" zoomScaleNormal="80"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B5" sqref="B5"/>
    </sheetView>
  </sheetViews>
  <sheetFormatPr defaultColWidth="9.140625" defaultRowHeight="12.75"/>
  <cols>
    <col min="1" max="1" width="9.421875" style="131" customWidth="1"/>
    <col min="2" max="2" width="34.421875" style="135" customWidth="1"/>
    <col min="3" max="3" width="163.140625" style="133" customWidth="1"/>
    <col min="4" max="4" width="9.140625" style="131" customWidth="1"/>
    <col min="5" max="5" width="15.57421875" style="131" customWidth="1"/>
    <col min="6" max="16384" width="9.140625" style="131" customWidth="1"/>
  </cols>
  <sheetData>
    <row r="1" spans="1:3" ht="29.25" customHeight="1" thickBot="1">
      <c r="A1" s="610" t="s">
        <v>1309</v>
      </c>
      <c r="B1" s="612"/>
      <c r="C1" s="611"/>
    </row>
    <row r="2" spans="1:3" s="162" customFormat="1" ht="48" customHeight="1">
      <c r="A2" s="160" t="s">
        <v>112</v>
      </c>
      <c r="B2" s="163" t="s">
        <v>446</v>
      </c>
      <c r="C2" s="161" t="s">
        <v>447</v>
      </c>
    </row>
    <row r="3" spans="1:3" ht="15.75">
      <c r="A3" s="212" t="s">
        <v>111</v>
      </c>
      <c r="B3" s="130" t="s">
        <v>1401</v>
      </c>
      <c r="C3" s="85" t="s">
        <v>1402</v>
      </c>
    </row>
    <row r="4" spans="1:3" ht="87" customHeight="1">
      <c r="A4" s="212" t="s">
        <v>448</v>
      </c>
      <c r="B4" s="130" t="s">
        <v>1465</v>
      </c>
      <c r="C4" s="85" t="s">
        <v>1468</v>
      </c>
    </row>
    <row r="5" spans="1:3" s="154" customFormat="1" ht="102" customHeight="1">
      <c r="A5" s="212" t="s">
        <v>105</v>
      </c>
      <c r="B5" s="130"/>
      <c r="C5" s="85" t="s">
        <v>1441</v>
      </c>
    </row>
    <row r="6" spans="1:3" s="154" customFormat="1" ht="46.5" customHeight="1">
      <c r="A6" s="212" t="s">
        <v>473</v>
      </c>
      <c r="B6" s="130"/>
      <c r="C6" s="132" t="s">
        <v>471</v>
      </c>
    </row>
    <row r="7" spans="1:3" ht="71.25" customHeight="1">
      <c r="A7" s="212" t="s">
        <v>412</v>
      </c>
      <c r="B7" s="130" t="s">
        <v>472</v>
      </c>
      <c r="C7" s="85" t="s">
        <v>1403</v>
      </c>
    </row>
    <row r="8" spans="1:3" ht="105.75" customHeight="1">
      <c r="A8" s="212" t="s">
        <v>211</v>
      </c>
      <c r="B8" s="130" t="s">
        <v>233</v>
      </c>
      <c r="C8" s="85" t="s">
        <v>142</v>
      </c>
    </row>
    <row r="9" spans="1:3" ht="103.5" customHeight="1">
      <c r="A9" s="212" t="s">
        <v>404</v>
      </c>
      <c r="B9" s="130" t="s">
        <v>400</v>
      </c>
      <c r="C9" s="85" t="s">
        <v>1404</v>
      </c>
    </row>
    <row r="10" spans="1:3" ht="27.75" customHeight="1">
      <c r="A10" s="212" t="s">
        <v>103</v>
      </c>
      <c r="B10" s="130" t="s">
        <v>135</v>
      </c>
      <c r="C10" s="85" t="s">
        <v>136</v>
      </c>
    </row>
    <row r="11" spans="1:4" ht="63">
      <c r="A11" s="212" t="s">
        <v>615</v>
      </c>
      <c r="B11" s="130" t="s">
        <v>1405</v>
      </c>
      <c r="C11" s="85" t="s">
        <v>1406</v>
      </c>
      <c r="D11" s="168"/>
    </row>
    <row r="12" spans="1:4" ht="63">
      <c r="A12" s="212" t="s">
        <v>405</v>
      </c>
      <c r="B12" s="130" t="s">
        <v>1458</v>
      </c>
      <c r="C12" s="85" t="s">
        <v>1459</v>
      </c>
      <c r="D12" s="394" t="s">
        <v>1460</v>
      </c>
    </row>
    <row r="13" spans="1:4" ht="38.25" customHeight="1">
      <c r="A13" s="212" t="s">
        <v>497</v>
      </c>
      <c r="B13" s="130" t="s">
        <v>1462</v>
      </c>
      <c r="C13" s="85" t="s">
        <v>1461</v>
      </c>
      <c r="D13" s="394" t="s">
        <v>1460</v>
      </c>
    </row>
    <row r="14" spans="1:3" ht="77.25" customHeight="1">
      <c r="A14" s="212" t="s">
        <v>42</v>
      </c>
      <c r="B14" s="130" t="s">
        <v>1407</v>
      </c>
      <c r="C14" s="85" t="s">
        <v>1408</v>
      </c>
    </row>
    <row r="15" spans="1:4" ht="99.75" customHeight="1">
      <c r="A15" s="212" t="s">
        <v>158</v>
      </c>
      <c r="B15" s="130" t="s">
        <v>1444</v>
      </c>
      <c r="C15" s="85" t="s">
        <v>1409</v>
      </c>
      <c r="D15" s="377" t="s">
        <v>1434</v>
      </c>
    </row>
    <row r="16" spans="1:3" ht="31.5">
      <c r="A16" s="212" t="s">
        <v>406</v>
      </c>
      <c r="B16" s="130" t="s">
        <v>1410</v>
      </c>
      <c r="C16" s="85" t="s">
        <v>1411</v>
      </c>
    </row>
    <row r="17" spans="1:3" ht="72.75" customHeight="1">
      <c r="A17" s="212" t="s">
        <v>138</v>
      </c>
      <c r="B17" s="130" t="s">
        <v>1412</v>
      </c>
      <c r="C17" s="85" t="s">
        <v>1413</v>
      </c>
    </row>
    <row r="18" spans="1:3" ht="54" customHeight="1">
      <c r="A18" s="212" t="s">
        <v>210</v>
      </c>
      <c r="B18" s="130" t="s">
        <v>1414</v>
      </c>
      <c r="C18" s="85" t="s">
        <v>1415</v>
      </c>
    </row>
    <row r="19" spans="1:3" ht="40.5" customHeight="1">
      <c r="A19" s="212" t="s">
        <v>78</v>
      </c>
      <c r="B19" s="130" t="s">
        <v>602</v>
      </c>
      <c r="C19" s="85" t="s">
        <v>306</v>
      </c>
    </row>
    <row r="20" spans="1:3" ht="42.75" customHeight="1">
      <c r="A20" s="212" t="s">
        <v>300</v>
      </c>
      <c r="B20" s="130" t="s">
        <v>1416</v>
      </c>
      <c r="C20" s="85" t="s">
        <v>1417</v>
      </c>
    </row>
    <row r="21" spans="1:3" ht="57" customHeight="1">
      <c r="A21" s="212" t="s">
        <v>407</v>
      </c>
      <c r="B21" s="130" t="s">
        <v>587</v>
      </c>
      <c r="C21" s="85" t="s">
        <v>1418</v>
      </c>
    </row>
    <row r="22" spans="1:3" ht="84.75" customHeight="1">
      <c r="A22" s="212" t="s">
        <v>408</v>
      </c>
      <c r="B22" s="130" t="s">
        <v>1419</v>
      </c>
      <c r="C22" s="85" t="s">
        <v>1420</v>
      </c>
    </row>
    <row r="23" spans="1:3" ht="102.75" customHeight="1">
      <c r="A23" s="212" t="s">
        <v>271</v>
      </c>
      <c r="B23" s="130" t="s">
        <v>596</v>
      </c>
      <c r="C23" s="85" t="s">
        <v>439</v>
      </c>
    </row>
    <row r="24" spans="1:4" ht="93" customHeight="1">
      <c r="A24" s="212" t="s">
        <v>250</v>
      </c>
      <c r="B24" s="130" t="s">
        <v>1463</v>
      </c>
      <c r="C24" s="85" t="s">
        <v>1445</v>
      </c>
      <c r="D24" s="377" t="s">
        <v>1434</v>
      </c>
    </row>
    <row r="25" spans="1:3" ht="25.5" customHeight="1">
      <c r="A25" s="212" t="s">
        <v>441</v>
      </c>
      <c r="B25" s="130" t="s">
        <v>149</v>
      </c>
      <c r="C25" s="85" t="s">
        <v>440</v>
      </c>
    </row>
    <row r="26" spans="1:3" ht="144" customHeight="1">
      <c r="A26" s="212" t="s">
        <v>443</v>
      </c>
      <c r="B26" s="130" t="s">
        <v>81</v>
      </c>
      <c r="C26" s="85" t="s">
        <v>1421</v>
      </c>
    </row>
    <row r="27" spans="1:4" ht="25.5" customHeight="1">
      <c r="A27" s="212" t="s">
        <v>442</v>
      </c>
      <c r="B27" s="130" t="s">
        <v>655</v>
      </c>
      <c r="C27" s="85" t="s">
        <v>656</v>
      </c>
      <c r="D27" s="377"/>
    </row>
    <row r="28" spans="1:3" ht="39.75" customHeight="1">
      <c r="A28" s="212" t="s">
        <v>444</v>
      </c>
      <c r="B28" s="130" t="s">
        <v>449</v>
      </c>
      <c r="C28" s="85" t="s">
        <v>178</v>
      </c>
    </row>
    <row r="29" spans="1:3" ht="21" customHeight="1">
      <c r="A29" s="438" t="s">
        <v>674</v>
      </c>
      <c r="B29" s="210"/>
      <c r="C29" s="439" t="s">
        <v>675</v>
      </c>
    </row>
    <row r="30" spans="1:3" ht="21" customHeight="1">
      <c r="A30" s="438" t="s">
        <v>676</v>
      </c>
      <c r="B30" s="210"/>
      <c r="C30" s="439" t="s">
        <v>675</v>
      </c>
    </row>
    <row r="31" spans="1:4" ht="94.5">
      <c r="A31" s="212" t="s">
        <v>616</v>
      </c>
      <c r="B31" s="130" t="s">
        <v>1448</v>
      </c>
      <c r="C31" s="132" t="s">
        <v>1422</v>
      </c>
      <c r="D31" s="377" t="s">
        <v>1434</v>
      </c>
    </row>
    <row r="32" spans="1:4" ht="73.5" customHeight="1">
      <c r="A32" s="212" t="s">
        <v>17</v>
      </c>
      <c r="B32" s="130"/>
      <c r="C32" s="85" t="s">
        <v>683</v>
      </c>
      <c r="D32" s="413"/>
    </row>
    <row r="33" spans="1:3" ht="86.25" customHeight="1">
      <c r="A33" s="212" t="s">
        <v>179</v>
      </c>
      <c r="B33" s="210"/>
      <c r="C33" s="132" t="s">
        <v>1464</v>
      </c>
    </row>
    <row r="34" spans="1:3" ht="64.5" customHeight="1">
      <c r="A34" s="212" t="s">
        <v>159</v>
      </c>
      <c r="B34" s="130" t="s">
        <v>141</v>
      </c>
      <c r="C34" s="132" t="s">
        <v>41</v>
      </c>
    </row>
    <row r="35" spans="1:4" ht="65.25" customHeight="1">
      <c r="A35" s="212" t="s">
        <v>430</v>
      </c>
      <c r="B35" s="130" t="s">
        <v>1447</v>
      </c>
      <c r="C35" s="85" t="s">
        <v>1446</v>
      </c>
      <c r="D35" s="377" t="s">
        <v>1434</v>
      </c>
    </row>
    <row r="36" spans="1:3" ht="99.75" customHeight="1">
      <c r="A36" s="212" t="s">
        <v>194</v>
      </c>
      <c r="B36" s="130" t="s">
        <v>667</v>
      </c>
      <c r="C36" s="85" t="s">
        <v>666</v>
      </c>
    </row>
    <row r="37" spans="1:4" ht="52.5" customHeight="1" thickBot="1">
      <c r="A37" s="213" t="s">
        <v>171</v>
      </c>
      <c r="B37" s="155" t="s">
        <v>668</v>
      </c>
      <c r="C37" s="159" t="s">
        <v>669</v>
      </c>
      <c r="D37" s="377"/>
    </row>
    <row r="38" ht="15.75">
      <c r="B38" s="133"/>
    </row>
    <row r="39" ht="15.75">
      <c r="B39" s="133"/>
    </row>
    <row r="40" ht="15.75">
      <c r="B40" s="134"/>
    </row>
    <row r="41" ht="15.75">
      <c r="B41" s="134"/>
    </row>
    <row r="42" ht="15.75">
      <c r="B42" s="134"/>
    </row>
    <row r="43" ht="15.75">
      <c r="B43" s="134"/>
    </row>
    <row r="44" ht="15.75">
      <c r="B44" s="134"/>
    </row>
    <row r="45" ht="15.75">
      <c r="B45" s="134"/>
    </row>
    <row r="46" ht="15.75">
      <c r="B46" s="134"/>
    </row>
    <row r="47" ht="15.75">
      <c r="B47" s="134"/>
    </row>
    <row r="48" ht="15.75">
      <c r="B48" s="134"/>
    </row>
    <row r="49" ht="15.75">
      <c r="B49" s="134"/>
    </row>
    <row r="50" ht="15.75">
      <c r="B50" s="134"/>
    </row>
    <row r="51" ht="15.75">
      <c r="B51" s="134"/>
    </row>
    <row r="52" ht="15.75">
      <c r="B52" s="134"/>
    </row>
    <row r="53" ht="15.75">
      <c r="B53" s="134"/>
    </row>
    <row r="54" ht="15.75">
      <c r="B54" s="134"/>
    </row>
    <row r="55" ht="15.75">
      <c r="B55" s="134"/>
    </row>
    <row r="56" ht="15.75">
      <c r="B56" s="134"/>
    </row>
    <row r="57" ht="15.75">
      <c r="B57" s="134"/>
    </row>
    <row r="58" ht="15.75">
      <c r="B58" s="134"/>
    </row>
    <row r="59" ht="15.75">
      <c r="B59" s="134"/>
    </row>
    <row r="60" ht="15.75">
      <c r="B60" s="134"/>
    </row>
  </sheetData>
  <sheetProtection/>
  <mergeCells count="1">
    <mergeCell ref="A1:C1"/>
  </mergeCells>
  <printOptions gridLines="1"/>
  <pageMargins left="0.47" right="0.2" top="0.5" bottom="0.43" header="0.39" footer="0.26"/>
  <pageSetup fitToHeight="5" fitToWidth="5"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sheetPr>
    <tabColor indexed="42"/>
    <pageSetUpPr fitToPage="1"/>
  </sheetPr>
  <dimension ref="A1:E23"/>
  <sheetViews>
    <sheetView tabSelected="1" zoomScale="75" zoomScaleNormal="7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C16" sqref="C16"/>
    </sheetView>
  </sheetViews>
  <sheetFormatPr defaultColWidth="9.140625" defaultRowHeight="12.75"/>
  <cols>
    <col min="1" max="1" width="9.140625" style="24" customWidth="1"/>
    <col min="2" max="2" width="77.8515625" style="52" customWidth="1"/>
    <col min="3" max="5" width="17.421875" style="19" customWidth="1"/>
    <col min="6" max="6" width="12.421875" style="19" customWidth="1"/>
    <col min="7" max="16384" width="9.140625" style="19" customWidth="1"/>
  </cols>
  <sheetData>
    <row r="1" spans="1:5" s="18" customFormat="1" ht="49.5" customHeight="1">
      <c r="A1" s="613" t="s">
        <v>1297</v>
      </c>
      <c r="B1" s="614"/>
      <c r="C1" s="614"/>
      <c r="D1" s="614"/>
      <c r="E1" s="615"/>
    </row>
    <row r="2" spans="1:5" s="18" customFormat="1" ht="34.5" customHeight="1">
      <c r="A2" s="616" t="s">
        <v>320</v>
      </c>
      <c r="B2" s="617"/>
      <c r="C2" s="617"/>
      <c r="D2" s="617"/>
      <c r="E2" s="618"/>
    </row>
    <row r="3" spans="1:5" ht="43.5" customHeight="1">
      <c r="A3" s="30" t="s">
        <v>87</v>
      </c>
      <c r="B3" s="48" t="s">
        <v>86</v>
      </c>
      <c r="C3" s="14" t="s">
        <v>217</v>
      </c>
      <c r="D3" s="14" t="s">
        <v>218</v>
      </c>
      <c r="E3" s="35" t="s">
        <v>115</v>
      </c>
    </row>
    <row r="4" spans="1:5" ht="17.25" customHeight="1">
      <c r="A4" s="31"/>
      <c r="B4" s="48"/>
      <c r="C4" s="38" t="s">
        <v>197</v>
      </c>
      <c r="D4" s="38" t="s">
        <v>198</v>
      </c>
      <c r="E4" s="39" t="s">
        <v>422</v>
      </c>
    </row>
    <row r="5" spans="1:5" ht="15.75">
      <c r="A5" s="31">
        <v>1</v>
      </c>
      <c r="B5" s="48" t="s">
        <v>295</v>
      </c>
      <c r="C5" s="53">
        <f>C6</f>
        <v>9113744</v>
      </c>
      <c r="D5" s="53">
        <f>D6</f>
        <v>1023878</v>
      </c>
      <c r="E5" s="54">
        <f>C5+D5</f>
        <v>10137622</v>
      </c>
    </row>
    <row r="6" spans="1:5" ht="15.75">
      <c r="A6" s="31">
        <f>A5+1</f>
        <v>2</v>
      </c>
      <c r="B6" s="27" t="s">
        <v>172</v>
      </c>
      <c r="C6" s="55">
        <v>9113744</v>
      </c>
      <c r="D6" s="55">
        <v>1023878</v>
      </c>
      <c r="E6" s="54">
        <f>C6+D6</f>
        <v>10137622</v>
      </c>
    </row>
    <row r="7" spans="1:5" ht="15.75" customHeight="1">
      <c r="A7" s="31">
        <f>A6+1</f>
        <v>3</v>
      </c>
      <c r="B7" s="48" t="s">
        <v>296</v>
      </c>
      <c r="C7" s="53">
        <f>C8+C9+C10+C11+C12</f>
        <v>889385</v>
      </c>
      <c r="D7" s="53">
        <f>D8+D9+D10+D11+D12</f>
        <v>37998</v>
      </c>
      <c r="E7" s="54">
        <f>C7+D7</f>
        <v>927383</v>
      </c>
    </row>
    <row r="8" spans="1:5" ht="15.75">
      <c r="A8" s="31">
        <f aca="true" t="shared" si="0" ref="A8:A19">A7+1</f>
        <v>4</v>
      </c>
      <c r="B8" s="27" t="s">
        <v>173</v>
      </c>
      <c r="C8" s="55">
        <v>627914</v>
      </c>
      <c r="D8" s="55">
        <v>0</v>
      </c>
      <c r="E8" s="54">
        <f>C8+D8</f>
        <v>627914</v>
      </c>
    </row>
    <row r="9" spans="1:5" ht="15.75">
      <c r="A9" s="31">
        <f t="shared" si="0"/>
        <v>5</v>
      </c>
      <c r="B9" s="27" t="s">
        <v>174</v>
      </c>
      <c r="C9" s="55">
        <v>173097</v>
      </c>
      <c r="D9" s="55">
        <v>22517</v>
      </c>
      <c r="E9" s="54">
        <f>C9+D9</f>
        <v>195614</v>
      </c>
    </row>
    <row r="10" spans="1:5" ht="15.75">
      <c r="A10" s="31">
        <f t="shared" si="0"/>
        <v>6</v>
      </c>
      <c r="B10" s="27" t="s">
        <v>175</v>
      </c>
      <c r="C10" s="55">
        <v>0</v>
      </c>
      <c r="D10" s="55">
        <v>0</v>
      </c>
      <c r="E10" s="54">
        <f aca="true" t="shared" si="1" ref="E10:E19">C10+D10</f>
        <v>0</v>
      </c>
    </row>
    <row r="11" spans="1:5" ht="15.75">
      <c r="A11" s="31">
        <f t="shared" si="0"/>
        <v>7</v>
      </c>
      <c r="B11" s="27" t="s">
        <v>176</v>
      </c>
      <c r="C11" s="55">
        <v>0</v>
      </c>
      <c r="D11" s="55">
        <v>0</v>
      </c>
      <c r="E11" s="54">
        <f t="shared" si="1"/>
        <v>0</v>
      </c>
    </row>
    <row r="12" spans="1:5" ht="15.75">
      <c r="A12" s="31">
        <f t="shared" si="0"/>
        <v>8</v>
      </c>
      <c r="B12" s="27" t="s">
        <v>603</v>
      </c>
      <c r="C12" s="55">
        <v>88374</v>
      </c>
      <c r="D12" s="55">
        <v>15481</v>
      </c>
      <c r="E12" s="54">
        <f t="shared" si="1"/>
        <v>103855</v>
      </c>
    </row>
    <row r="13" spans="1:5" ht="15.75" customHeight="1">
      <c r="A13" s="31">
        <f t="shared" si="0"/>
        <v>9</v>
      </c>
      <c r="B13" s="48" t="s">
        <v>297</v>
      </c>
      <c r="C13" s="53">
        <f>C14</f>
        <v>0</v>
      </c>
      <c r="D13" s="53">
        <f>D14</f>
        <v>0</v>
      </c>
      <c r="E13" s="54">
        <f t="shared" si="1"/>
        <v>0</v>
      </c>
    </row>
    <row r="14" spans="1:5" ht="15.75">
      <c r="A14" s="31">
        <f t="shared" si="0"/>
        <v>10</v>
      </c>
      <c r="B14" s="27" t="s">
        <v>604</v>
      </c>
      <c r="C14" s="55">
        <v>0</v>
      </c>
      <c r="D14" s="55">
        <v>0</v>
      </c>
      <c r="E14" s="54">
        <f t="shared" si="1"/>
        <v>0</v>
      </c>
    </row>
    <row r="15" spans="1:5" ht="15.75">
      <c r="A15" s="31">
        <f t="shared" si="0"/>
        <v>11</v>
      </c>
      <c r="B15" s="48" t="s">
        <v>298</v>
      </c>
      <c r="C15" s="53">
        <f>SUM(C16:C18)</f>
        <v>1063332</v>
      </c>
      <c r="D15" s="53">
        <f>SUM(D16:D18)</f>
        <v>0</v>
      </c>
      <c r="E15" s="54">
        <f t="shared" si="1"/>
        <v>1063332</v>
      </c>
    </row>
    <row r="16" spans="1:5" ht="15.75">
      <c r="A16" s="31">
        <f t="shared" si="0"/>
        <v>12</v>
      </c>
      <c r="B16" s="27" t="s">
        <v>605</v>
      </c>
      <c r="C16" s="55">
        <v>685895</v>
      </c>
      <c r="D16" s="55">
        <v>0</v>
      </c>
      <c r="E16" s="54">
        <f t="shared" si="1"/>
        <v>685895</v>
      </c>
    </row>
    <row r="17" spans="1:5" ht="15.75">
      <c r="A17" s="31">
        <f t="shared" si="0"/>
        <v>13</v>
      </c>
      <c r="B17" s="27" t="s">
        <v>606</v>
      </c>
      <c r="C17" s="55">
        <v>250100</v>
      </c>
      <c r="D17" s="55">
        <v>0</v>
      </c>
      <c r="E17" s="54">
        <f t="shared" si="1"/>
        <v>250100</v>
      </c>
    </row>
    <row r="18" spans="1:5" ht="15.75">
      <c r="A18" s="31">
        <f t="shared" si="0"/>
        <v>14</v>
      </c>
      <c r="B18" s="27" t="s">
        <v>607</v>
      </c>
      <c r="C18" s="55">
        <v>127337</v>
      </c>
      <c r="D18" s="55">
        <v>0</v>
      </c>
      <c r="E18" s="54">
        <f t="shared" si="1"/>
        <v>127337</v>
      </c>
    </row>
    <row r="19" spans="1:5" ht="16.5" thickBot="1">
      <c r="A19" s="32">
        <f t="shared" si="0"/>
        <v>15</v>
      </c>
      <c r="B19" s="50" t="s">
        <v>299</v>
      </c>
      <c r="C19" s="56">
        <f>C5+C7+C13+C15</f>
        <v>11066461</v>
      </c>
      <c r="D19" s="56">
        <f>D5+D7+D13+D15</f>
        <v>1061876</v>
      </c>
      <c r="E19" s="57">
        <f t="shared" si="1"/>
        <v>12128337</v>
      </c>
    </row>
    <row r="20" spans="1:4" ht="15.75">
      <c r="A20" s="20"/>
      <c r="B20" s="51"/>
      <c r="C20" s="619"/>
      <c r="D20" s="619"/>
    </row>
    <row r="21" spans="1:2" ht="15.75">
      <c r="A21" s="23"/>
      <c r="B21" s="164"/>
    </row>
    <row r="23" ht="15.75">
      <c r="B23" s="52" t="s">
        <v>617</v>
      </c>
    </row>
  </sheetData>
  <sheetProtection selectLockedCells="1"/>
  <protectedRanges>
    <protectedRange sqref="C8:D12 C16:C18 C14:D14 C6:D6" name="Rozsah2"/>
    <protectedRange sqref="C19:D19" name="Rozsah1"/>
  </protectedRanges>
  <mergeCells count="3">
    <mergeCell ref="A1:E1"/>
    <mergeCell ref="A2:E2"/>
    <mergeCell ref="C20:D20"/>
  </mergeCells>
  <printOptions gridLines="1"/>
  <pageMargins left="0.7480314960629921" right="0.7480314960629921" top="0.984251968503937" bottom="0.984251968503937" header="0.5118110236220472" footer="0.5118110236220472"/>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indexed="42"/>
    <pageSetUpPr fitToPage="1"/>
  </sheetPr>
  <dimension ref="A1:G55"/>
  <sheetViews>
    <sheetView zoomScale="75" zoomScaleNormal="75" zoomScalePageLayoutView="0" workbookViewId="0" topLeftCell="A1">
      <pane xSplit="2" ySplit="4" topLeftCell="C38" activePane="bottomRight" state="frozen"/>
      <selection pane="topLeft" activeCell="A1" sqref="A1"/>
      <selection pane="topRight" activeCell="C1" sqref="C1"/>
      <selection pane="bottomLeft" activeCell="A5" sqref="A5"/>
      <selection pane="bottomRight" activeCell="C43" sqref="C43"/>
    </sheetView>
  </sheetViews>
  <sheetFormatPr defaultColWidth="9.140625" defaultRowHeight="12.75"/>
  <cols>
    <col min="1" max="1" width="10.140625" style="3" customWidth="1"/>
    <col min="2" max="2" width="83.00390625" style="61" customWidth="1"/>
    <col min="3" max="3" width="15.421875" style="1" customWidth="1"/>
    <col min="4" max="4" width="14.28125" style="1" customWidth="1"/>
    <col min="5" max="5" width="14.7109375" style="1" customWidth="1"/>
    <col min="6" max="16384" width="9.140625" style="1" customWidth="1"/>
  </cols>
  <sheetData>
    <row r="1" spans="1:7" ht="49.5" customHeight="1">
      <c r="A1" s="613" t="s">
        <v>646</v>
      </c>
      <c r="B1" s="620"/>
      <c r="C1" s="620"/>
      <c r="D1" s="620"/>
      <c r="E1" s="621"/>
      <c r="F1" s="7"/>
      <c r="G1" s="7"/>
    </row>
    <row r="2" spans="1:5" s="18" customFormat="1" ht="38.25" customHeight="1">
      <c r="A2" s="622" t="s">
        <v>321</v>
      </c>
      <c r="B2" s="623"/>
      <c r="C2" s="623"/>
      <c r="D2" s="623"/>
      <c r="E2" s="624"/>
    </row>
    <row r="3" spans="1:5" s="10" customFormat="1" ht="35.25" customHeight="1">
      <c r="A3" s="30" t="s">
        <v>87</v>
      </c>
      <c r="B3" s="123" t="s">
        <v>252</v>
      </c>
      <c r="C3" s="14" t="s">
        <v>217</v>
      </c>
      <c r="D3" s="14" t="s">
        <v>218</v>
      </c>
      <c r="E3" s="35" t="s">
        <v>115</v>
      </c>
    </row>
    <row r="4" spans="1:5" s="19" customFormat="1" ht="17.25" customHeight="1">
      <c r="A4" s="31"/>
      <c r="B4" s="48"/>
      <c r="C4" s="38" t="s">
        <v>197</v>
      </c>
      <c r="D4" s="38" t="s">
        <v>198</v>
      </c>
      <c r="E4" s="39" t="s">
        <v>422</v>
      </c>
    </row>
    <row r="5" spans="1:5" ht="15.75">
      <c r="A5" s="33">
        <v>1</v>
      </c>
      <c r="B5" s="58" t="s">
        <v>486</v>
      </c>
      <c r="C5" s="447">
        <f>SUM(C6:C8)</f>
        <v>90116.11</v>
      </c>
      <c r="D5" s="447">
        <f>SUM(D6:D8)</f>
        <v>0</v>
      </c>
      <c r="E5" s="448">
        <f>C5+D5</f>
        <v>90116.11</v>
      </c>
    </row>
    <row r="6" spans="1:5" ht="15.75">
      <c r="A6" s="33" t="s">
        <v>239</v>
      </c>
      <c r="B6" s="59" t="s">
        <v>331</v>
      </c>
      <c r="C6" s="55">
        <v>4000</v>
      </c>
      <c r="D6" s="55">
        <v>0</v>
      </c>
      <c r="E6" s="465">
        <f aca="true" t="shared" si="0" ref="E6:E51">C6+D6</f>
        <v>4000</v>
      </c>
    </row>
    <row r="7" spans="1:5" ht="15.75">
      <c r="A7" s="33" t="s">
        <v>706</v>
      </c>
      <c r="B7" s="59" t="s">
        <v>332</v>
      </c>
      <c r="C7" s="55">
        <v>2000</v>
      </c>
      <c r="D7" s="55">
        <v>0</v>
      </c>
      <c r="E7" s="465">
        <f t="shared" si="0"/>
        <v>2000</v>
      </c>
    </row>
    <row r="8" spans="1:5" ht="31.5">
      <c r="A8" s="33" t="s">
        <v>1358</v>
      </c>
      <c r="B8" s="59" t="s">
        <v>333</v>
      </c>
      <c r="C8" s="55">
        <v>84116.11</v>
      </c>
      <c r="D8" s="55">
        <v>0</v>
      </c>
      <c r="E8" s="465">
        <f t="shared" si="0"/>
        <v>84116.11</v>
      </c>
    </row>
    <row r="9" spans="1:5" ht="15.75">
      <c r="A9" s="33"/>
      <c r="B9" s="59"/>
      <c r="C9" s="55"/>
      <c r="D9" s="55"/>
      <c r="E9" s="465">
        <f t="shared" si="0"/>
        <v>0</v>
      </c>
    </row>
    <row r="10" spans="1:5" ht="15.75">
      <c r="A10" s="33">
        <v>2</v>
      </c>
      <c r="B10" s="58" t="s">
        <v>487</v>
      </c>
      <c r="C10" s="67">
        <f>SUM(C11:C32)</f>
        <v>8604.82</v>
      </c>
      <c r="D10" s="67">
        <f>SUM(D12:D32)</f>
        <v>0</v>
      </c>
      <c r="E10" s="465">
        <f t="shared" si="0"/>
        <v>8604.82</v>
      </c>
    </row>
    <row r="11" spans="1:5" ht="15.75">
      <c r="A11" s="33" t="s">
        <v>240</v>
      </c>
      <c r="B11" s="59" t="s">
        <v>334</v>
      </c>
      <c r="C11" s="55">
        <v>200</v>
      </c>
      <c r="D11" s="55">
        <v>0</v>
      </c>
      <c r="E11" s="465">
        <f t="shared" si="0"/>
        <v>200</v>
      </c>
    </row>
    <row r="12" spans="1:5" ht="15.75">
      <c r="A12" s="33" t="s">
        <v>707</v>
      </c>
      <c r="B12" s="59" t="s">
        <v>335</v>
      </c>
      <c r="C12" s="55">
        <v>200</v>
      </c>
      <c r="D12" s="55">
        <v>0</v>
      </c>
      <c r="E12" s="465">
        <f t="shared" si="0"/>
        <v>200</v>
      </c>
    </row>
    <row r="13" spans="1:5" ht="15.75">
      <c r="A13" s="33" t="s">
        <v>1359</v>
      </c>
      <c r="B13" s="59" t="s">
        <v>336</v>
      </c>
      <c r="C13" s="55">
        <v>300</v>
      </c>
      <c r="D13" s="55">
        <v>0</v>
      </c>
      <c r="E13" s="465">
        <f t="shared" si="0"/>
        <v>300</v>
      </c>
    </row>
    <row r="14" spans="1:5" ht="15.75">
      <c r="A14" s="33" t="s">
        <v>1360</v>
      </c>
      <c r="B14" s="59" t="s">
        <v>337</v>
      </c>
      <c r="C14" s="55">
        <v>300</v>
      </c>
      <c r="D14" s="55">
        <v>0</v>
      </c>
      <c r="E14" s="465">
        <f t="shared" si="0"/>
        <v>300</v>
      </c>
    </row>
    <row r="15" spans="1:5" ht="15.75">
      <c r="A15" s="33" t="s">
        <v>1361</v>
      </c>
      <c r="B15" s="59" t="s">
        <v>338</v>
      </c>
      <c r="C15" s="55">
        <v>300</v>
      </c>
      <c r="D15" s="55">
        <v>0</v>
      </c>
      <c r="E15" s="465">
        <f t="shared" si="0"/>
        <v>300</v>
      </c>
    </row>
    <row r="16" spans="1:5" ht="15.75">
      <c r="A16" s="33" t="s">
        <v>1362</v>
      </c>
      <c r="B16" s="59" t="s">
        <v>339</v>
      </c>
      <c r="C16" s="55">
        <v>300</v>
      </c>
      <c r="D16" s="55">
        <v>0</v>
      </c>
      <c r="E16" s="465">
        <f t="shared" si="0"/>
        <v>300</v>
      </c>
    </row>
    <row r="17" spans="1:5" ht="15.75">
      <c r="A17" s="33" t="s">
        <v>1363</v>
      </c>
      <c r="B17" s="59" t="s">
        <v>340</v>
      </c>
      <c r="C17" s="55">
        <v>650</v>
      </c>
      <c r="D17" s="55">
        <v>0</v>
      </c>
      <c r="E17" s="465">
        <f t="shared" si="0"/>
        <v>650</v>
      </c>
    </row>
    <row r="18" spans="1:5" ht="31.5">
      <c r="A18" s="33" t="s">
        <v>1364</v>
      </c>
      <c r="B18" s="59" t="s">
        <v>341</v>
      </c>
      <c r="C18" s="55">
        <v>150</v>
      </c>
      <c r="D18" s="55">
        <v>0</v>
      </c>
      <c r="E18" s="465">
        <f t="shared" si="0"/>
        <v>150</v>
      </c>
    </row>
    <row r="19" spans="1:5" ht="15.75">
      <c r="A19" s="33" t="s">
        <v>1365</v>
      </c>
      <c r="B19" s="59" t="s">
        <v>342</v>
      </c>
      <c r="C19" s="55">
        <v>300</v>
      </c>
      <c r="D19" s="55">
        <v>0</v>
      </c>
      <c r="E19" s="465">
        <f t="shared" si="0"/>
        <v>300</v>
      </c>
    </row>
    <row r="20" spans="1:5" ht="15.75">
      <c r="A20" s="33" t="s">
        <v>1366</v>
      </c>
      <c r="B20" s="59" t="s">
        <v>343</v>
      </c>
      <c r="C20" s="55">
        <v>250</v>
      </c>
      <c r="D20" s="55">
        <v>0</v>
      </c>
      <c r="E20" s="465">
        <f t="shared" si="0"/>
        <v>250</v>
      </c>
    </row>
    <row r="21" spans="1:5" ht="15.75">
      <c r="A21" s="33" t="s">
        <v>1367</v>
      </c>
      <c r="B21" s="59" t="s">
        <v>344</v>
      </c>
      <c r="C21" s="55">
        <v>1000</v>
      </c>
      <c r="D21" s="55">
        <v>0</v>
      </c>
      <c r="E21" s="465">
        <f t="shared" si="0"/>
        <v>1000</v>
      </c>
    </row>
    <row r="22" spans="1:5" ht="15.75">
      <c r="A22" s="33" t="s">
        <v>1368</v>
      </c>
      <c r="B22" s="59" t="s">
        <v>345</v>
      </c>
      <c r="C22" s="55">
        <v>199.82</v>
      </c>
      <c r="D22" s="55">
        <v>0</v>
      </c>
      <c r="E22" s="465">
        <f t="shared" si="0"/>
        <v>199.82</v>
      </c>
    </row>
    <row r="23" spans="1:5" ht="15.75">
      <c r="A23" s="33" t="s">
        <v>1369</v>
      </c>
      <c r="B23" s="59" t="s">
        <v>348</v>
      </c>
      <c r="C23" s="55">
        <v>425</v>
      </c>
      <c r="D23" s="55">
        <v>0</v>
      </c>
      <c r="E23" s="465">
        <f t="shared" si="0"/>
        <v>425</v>
      </c>
    </row>
    <row r="24" spans="1:5" ht="31.5">
      <c r="A24" s="33" t="s">
        <v>1371</v>
      </c>
      <c r="B24" s="59" t="s">
        <v>349</v>
      </c>
      <c r="C24" s="55">
        <v>400</v>
      </c>
      <c r="D24" s="55">
        <v>0</v>
      </c>
      <c r="E24" s="465">
        <f t="shared" si="0"/>
        <v>400</v>
      </c>
    </row>
    <row r="25" spans="1:5" ht="15.75">
      <c r="A25" s="33" t="s">
        <v>1373</v>
      </c>
      <c r="B25" s="59" t="s">
        <v>350</v>
      </c>
      <c r="C25" s="55">
        <v>200</v>
      </c>
      <c r="D25" s="55">
        <v>0</v>
      </c>
      <c r="E25" s="465">
        <f t="shared" si="0"/>
        <v>200</v>
      </c>
    </row>
    <row r="26" spans="1:5" ht="15.75">
      <c r="A26" s="33" t="s">
        <v>1375</v>
      </c>
      <c r="B26" s="59" t="s">
        <v>351</v>
      </c>
      <c r="C26" s="55">
        <v>350</v>
      </c>
      <c r="D26" s="55">
        <v>0</v>
      </c>
      <c r="E26" s="465">
        <f t="shared" si="0"/>
        <v>350</v>
      </c>
    </row>
    <row r="27" spans="1:5" ht="15.75">
      <c r="A27" s="33" t="s">
        <v>1377</v>
      </c>
      <c r="B27" s="59" t="s">
        <v>352</v>
      </c>
      <c r="C27" s="55">
        <v>200</v>
      </c>
      <c r="D27" s="55">
        <v>0</v>
      </c>
      <c r="E27" s="465">
        <f t="shared" si="0"/>
        <v>200</v>
      </c>
    </row>
    <row r="28" spans="1:5" ht="31.5">
      <c r="A28" s="33" t="s">
        <v>1378</v>
      </c>
      <c r="B28" s="59" t="s">
        <v>353</v>
      </c>
      <c r="C28" s="55">
        <v>630</v>
      </c>
      <c r="D28" s="55">
        <v>0</v>
      </c>
      <c r="E28" s="465">
        <f t="shared" si="0"/>
        <v>630</v>
      </c>
    </row>
    <row r="29" spans="1:5" ht="15.75">
      <c r="A29" s="33" t="s">
        <v>1379</v>
      </c>
      <c r="B29" s="59" t="s">
        <v>1370</v>
      </c>
      <c r="C29" s="55">
        <v>150</v>
      </c>
      <c r="D29" s="55">
        <v>0</v>
      </c>
      <c r="E29" s="465">
        <f t="shared" si="0"/>
        <v>150</v>
      </c>
    </row>
    <row r="30" spans="1:5" ht="15.75">
      <c r="A30" s="33" t="s">
        <v>1380</v>
      </c>
      <c r="B30" s="59" t="s">
        <v>1372</v>
      </c>
      <c r="C30" s="55">
        <v>800</v>
      </c>
      <c r="D30" s="55">
        <v>0</v>
      </c>
      <c r="E30" s="465">
        <f t="shared" si="0"/>
        <v>800</v>
      </c>
    </row>
    <row r="31" spans="1:5" ht="15.75">
      <c r="A31" s="33" t="s">
        <v>1381</v>
      </c>
      <c r="B31" s="59" t="s">
        <v>1374</v>
      </c>
      <c r="C31" s="55">
        <v>1000</v>
      </c>
      <c r="D31" s="55">
        <v>0</v>
      </c>
      <c r="E31" s="465">
        <f t="shared" si="0"/>
        <v>1000</v>
      </c>
    </row>
    <row r="32" spans="1:5" ht="15.75">
      <c r="A32" s="33" t="s">
        <v>1382</v>
      </c>
      <c r="B32" s="59" t="s">
        <v>1376</v>
      </c>
      <c r="C32" s="55">
        <v>300</v>
      </c>
      <c r="D32" s="55">
        <v>0</v>
      </c>
      <c r="E32" s="465">
        <f t="shared" si="0"/>
        <v>300</v>
      </c>
    </row>
    <row r="33" spans="1:5" ht="15.75">
      <c r="A33" s="33"/>
      <c r="B33" s="59"/>
      <c r="C33" s="55"/>
      <c r="D33" s="55"/>
      <c r="E33" s="465">
        <f t="shared" si="0"/>
        <v>0</v>
      </c>
    </row>
    <row r="34" spans="1:5" ht="15.75">
      <c r="A34" s="33">
        <v>3</v>
      </c>
      <c r="B34" s="58" t="s">
        <v>166</v>
      </c>
      <c r="C34" s="67">
        <f>SUM(C35:C36)</f>
        <v>0</v>
      </c>
      <c r="D34" s="67">
        <f>SUM(D37:D37)</f>
        <v>0</v>
      </c>
      <c r="E34" s="465">
        <f t="shared" si="0"/>
        <v>0</v>
      </c>
    </row>
    <row r="35" spans="1:5" ht="15.75">
      <c r="A35" s="33" t="s">
        <v>242</v>
      </c>
      <c r="B35" s="199"/>
      <c r="C35" s="55">
        <v>0</v>
      </c>
      <c r="D35" s="55">
        <v>0</v>
      </c>
      <c r="E35" s="465">
        <f t="shared" si="0"/>
        <v>0</v>
      </c>
    </row>
    <row r="36" spans="1:5" ht="15.75">
      <c r="A36" s="33" t="s">
        <v>708</v>
      </c>
      <c r="B36" s="199"/>
      <c r="C36" s="55"/>
      <c r="D36" s="55"/>
      <c r="E36" s="465">
        <f t="shared" si="0"/>
        <v>0</v>
      </c>
    </row>
    <row r="37" spans="1:5" ht="15.75">
      <c r="A37" s="33"/>
      <c r="B37" s="59"/>
      <c r="C37" s="55"/>
      <c r="D37" s="55"/>
      <c r="E37" s="465">
        <f t="shared" si="0"/>
        <v>0</v>
      </c>
    </row>
    <row r="38" spans="1:5" ht="15.75">
      <c r="A38" s="33">
        <v>4</v>
      </c>
      <c r="B38" s="58" t="s">
        <v>167</v>
      </c>
      <c r="C38" s="67">
        <f>SUM(C39:C51)</f>
        <v>261337.30000000002</v>
      </c>
      <c r="D38" s="67">
        <f>SUM(D39:D51)</f>
        <v>0</v>
      </c>
      <c r="E38" s="465">
        <f t="shared" si="0"/>
        <v>261337.30000000002</v>
      </c>
    </row>
    <row r="39" spans="1:5" ht="31.5">
      <c r="A39" s="33" t="s">
        <v>139</v>
      </c>
      <c r="B39" s="59" t="s">
        <v>346</v>
      </c>
      <c r="C39" s="203">
        <v>96980</v>
      </c>
      <c r="D39" s="203">
        <v>0</v>
      </c>
      <c r="E39" s="465">
        <f t="shared" si="0"/>
        <v>96980</v>
      </c>
    </row>
    <row r="40" spans="1:5" ht="15.75">
      <c r="A40" s="33" t="s">
        <v>709</v>
      </c>
      <c r="B40" s="59" t="s">
        <v>347</v>
      </c>
      <c r="C40" s="203">
        <v>4434</v>
      </c>
      <c r="D40" s="203">
        <v>0</v>
      </c>
      <c r="E40" s="465">
        <f t="shared" si="0"/>
        <v>4434</v>
      </c>
    </row>
    <row r="41" spans="1:5" ht="15.75">
      <c r="A41" s="33" t="s">
        <v>1383</v>
      </c>
      <c r="B41" s="59" t="s">
        <v>354</v>
      </c>
      <c r="C41" s="203">
        <v>3617.05</v>
      </c>
      <c r="D41" s="203">
        <v>0</v>
      </c>
      <c r="E41" s="465">
        <f t="shared" si="0"/>
        <v>3617.05</v>
      </c>
    </row>
    <row r="42" spans="1:5" ht="31.5">
      <c r="A42" s="33" t="s">
        <v>1384</v>
      </c>
      <c r="B42" s="59" t="s">
        <v>355</v>
      </c>
      <c r="C42" s="203">
        <v>6427.32</v>
      </c>
      <c r="D42" s="203">
        <v>0</v>
      </c>
      <c r="E42" s="465">
        <f t="shared" si="0"/>
        <v>6427.32</v>
      </c>
    </row>
    <row r="43" spans="1:5" ht="15.75">
      <c r="A43" s="33" t="s">
        <v>1385</v>
      </c>
      <c r="B43" s="59" t="s">
        <v>356</v>
      </c>
      <c r="C43" s="55">
        <v>162.34</v>
      </c>
      <c r="D43" s="55">
        <v>0</v>
      </c>
      <c r="E43" s="465">
        <f t="shared" si="0"/>
        <v>162.34</v>
      </c>
    </row>
    <row r="44" spans="1:5" ht="31.5">
      <c r="A44" s="33" t="s">
        <v>1386</v>
      </c>
      <c r="B44" s="129" t="s">
        <v>357</v>
      </c>
      <c r="C44" s="466">
        <v>3400.88</v>
      </c>
      <c r="D44" s="466">
        <v>0</v>
      </c>
      <c r="E44" s="465">
        <f t="shared" si="0"/>
        <v>3400.88</v>
      </c>
    </row>
    <row r="45" spans="1:5" ht="15.75">
      <c r="A45" s="33" t="s">
        <v>1387</v>
      </c>
      <c r="B45" s="129" t="s">
        <v>358</v>
      </c>
      <c r="C45" s="466">
        <v>13322.8</v>
      </c>
      <c r="D45" s="466">
        <v>0</v>
      </c>
      <c r="E45" s="465">
        <f t="shared" si="0"/>
        <v>13322.8</v>
      </c>
    </row>
    <row r="46" spans="1:5" ht="15.75">
      <c r="A46" s="33" t="s">
        <v>1388</v>
      </c>
      <c r="B46" s="450" t="s">
        <v>359</v>
      </c>
      <c r="C46" s="466">
        <v>1500</v>
      </c>
      <c r="D46" s="466">
        <v>0</v>
      </c>
      <c r="E46" s="465">
        <f t="shared" si="0"/>
        <v>1500</v>
      </c>
    </row>
    <row r="47" spans="1:5" ht="15.75">
      <c r="A47" s="33" t="s">
        <v>1389</v>
      </c>
      <c r="B47" s="451" t="s">
        <v>360</v>
      </c>
      <c r="C47" s="466">
        <v>5527.31</v>
      </c>
      <c r="D47" s="466">
        <v>0</v>
      </c>
      <c r="E47" s="465">
        <f t="shared" si="0"/>
        <v>5527.31</v>
      </c>
    </row>
    <row r="48" spans="1:5" ht="15.75">
      <c r="A48" s="33" t="s">
        <v>1391</v>
      </c>
      <c r="B48" s="129" t="s">
        <v>361</v>
      </c>
      <c r="C48" s="466">
        <v>57792.4</v>
      </c>
      <c r="D48" s="466">
        <v>0</v>
      </c>
      <c r="E48" s="465">
        <f t="shared" si="0"/>
        <v>57792.4</v>
      </c>
    </row>
    <row r="49" spans="1:5" ht="15.75">
      <c r="A49" s="33" t="s">
        <v>1393</v>
      </c>
      <c r="B49" s="59" t="s">
        <v>1390</v>
      </c>
      <c r="C49" s="203">
        <v>3000</v>
      </c>
      <c r="D49" s="203">
        <v>0</v>
      </c>
      <c r="E49" s="465">
        <f t="shared" si="0"/>
        <v>3000</v>
      </c>
    </row>
    <row r="50" spans="1:5" ht="15.75">
      <c r="A50" s="33" t="s">
        <v>1395</v>
      </c>
      <c r="B50" s="199" t="s">
        <v>1392</v>
      </c>
      <c r="C50" s="55">
        <v>15097.2</v>
      </c>
      <c r="D50" s="203">
        <v>0</v>
      </c>
      <c r="E50" s="465">
        <f t="shared" si="0"/>
        <v>15097.2</v>
      </c>
    </row>
    <row r="51" spans="1:5" ht="15.75">
      <c r="A51" s="33" t="s">
        <v>1396</v>
      </c>
      <c r="B51" s="199" t="s">
        <v>1394</v>
      </c>
      <c r="C51" s="55">
        <v>50076</v>
      </c>
      <c r="D51" s="203">
        <v>0</v>
      </c>
      <c r="E51" s="465">
        <f t="shared" si="0"/>
        <v>50076</v>
      </c>
    </row>
    <row r="52" spans="1:5" ht="15.75">
      <c r="A52" s="33"/>
      <c r="B52" s="59"/>
      <c r="C52" s="203"/>
      <c r="D52" s="203"/>
      <c r="E52" s="465"/>
    </row>
    <row r="53" spans="1:5" ht="16.5" thickBot="1">
      <c r="A53" s="34">
        <v>5</v>
      </c>
      <c r="B53" s="60" t="s">
        <v>220</v>
      </c>
      <c r="C53" s="467">
        <f>C5+C10+C34+C38</f>
        <v>360058.23</v>
      </c>
      <c r="D53" s="467">
        <f>D5+D10+D34+D38</f>
        <v>0</v>
      </c>
      <c r="E53" s="468">
        <f>C53+D53</f>
        <v>360058.23</v>
      </c>
    </row>
    <row r="55" ht="15.75">
      <c r="B55" s="164"/>
    </row>
  </sheetData>
  <sheetProtection/>
  <mergeCells count="2">
    <mergeCell ref="A1:E1"/>
    <mergeCell ref="A2:E2"/>
  </mergeCells>
  <printOptions gridLines="1"/>
  <pageMargins left="0.7480314960629921" right="0.7480314960629921" top="0.984251968503937" bottom="0.984251968503937" header="0.5118110236220472" footer="0.5118110236220472"/>
  <pageSetup fitToHeight="1" fitToWidth="1" horizontalDpi="600" verticalDpi="600" orientation="landscape" paperSize="9" scale="45" r:id="rId1"/>
</worksheet>
</file>

<file path=xl/worksheets/sheet7.xml><?xml version="1.0" encoding="utf-8"?>
<worksheet xmlns="http://schemas.openxmlformats.org/spreadsheetml/2006/main" xmlns:r="http://schemas.openxmlformats.org/officeDocument/2006/relationships">
  <sheetPr>
    <tabColor indexed="42"/>
  </sheetPr>
  <dimension ref="A1:I62"/>
  <sheetViews>
    <sheetView zoomScale="80" zoomScaleNormal="80" zoomScalePageLayoutView="0" workbookViewId="0" topLeftCell="A1">
      <pane xSplit="2" ySplit="5" topLeftCell="C48" activePane="bottomRight" state="frozen"/>
      <selection pane="topLeft" activeCell="A1" sqref="A1"/>
      <selection pane="topRight" activeCell="A1" sqref="A1"/>
      <selection pane="bottomLeft" activeCell="A1" sqref="A1"/>
      <selection pane="bottomRight" activeCell="A62" sqref="A62:H62"/>
    </sheetView>
  </sheetViews>
  <sheetFormatPr defaultColWidth="9.140625" defaultRowHeight="12.75"/>
  <cols>
    <col min="1" max="1" width="7.8515625" style="3" customWidth="1"/>
    <col min="2" max="2" width="62.140625" style="189" customWidth="1"/>
    <col min="3" max="3" width="17.7109375" style="190" bestFit="1" customWidth="1"/>
    <col min="4" max="4" width="16.57421875" style="190" customWidth="1"/>
    <col min="5" max="5" width="17.7109375" style="190" bestFit="1" customWidth="1"/>
    <col min="6" max="6" width="19.140625" style="190" customWidth="1"/>
    <col min="7" max="7" width="16.421875" style="190" bestFit="1" customWidth="1"/>
    <col min="8" max="8" width="20.140625" style="190" customWidth="1"/>
    <col min="9" max="9" width="11.00390625" style="1" customWidth="1"/>
    <col min="10" max="16384" width="9.140625" style="1" customWidth="1"/>
  </cols>
  <sheetData>
    <row r="1" spans="1:8" ht="34.5" customHeight="1">
      <c r="A1" s="595" t="s">
        <v>1234</v>
      </c>
      <c r="B1" s="596"/>
      <c r="C1" s="596"/>
      <c r="D1" s="596"/>
      <c r="E1" s="596"/>
      <c r="F1" s="596"/>
      <c r="G1" s="596"/>
      <c r="H1" s="590"/>
    </row>
    <row r="2" spans="1:8" ht="31.5" customHeight="1">
      <c r="A2" s="616" t="s">
        <v>322</v>
      </c>
      <c r="B2" s="617"/>
      <c r="C2" s="617"/>
      <c r="D2" s="617"/>
      <c r="E2" s="617"/>
      <c r="F2" s="617"/>
      <c r="G2" s="617"/>
      <c r="H2" s="618"/>
    </row>
    <row r="3" spans="1:8" ht="24" customHeight="1">
      <c r="A3" s="588" t="s">
        <v>87</v>
      </c>
      <c r="B3" s="589" t="s">
        <v>252</v>
      </c>
      <c r="C3" s="591" t="s">
        <v>1298</v>
      </c>
      <c r="D3" s="587"/>
      <c r="E3" s="591" t="s">
        <v>1299</v>
      </c>
      <c r="F3" s="587"/>
      <c r="G3" s="591" t="s">
        <v>1300</v>
      </c>
      <c r="H3" s="585"/>
    </row>
    <row r="4" spans="1:8" s="10" customFormat="1" ht="31.5">
      <c r="A4" s="588"/>
      <c r="B4" s="589"/>
      <c r="C4" s="14" t="s">
        <v>253</v>
      </c>
      <c r="D4" s="14" t="s">
        <v>254</v>
      </c>
      <c r="E4" s="14" t="s">
        <v>253</v>
      </c>
      <c r="F4" s="14" t="s">
        <v>254</v>
      </c>
      <c r="G4" s="14" t="s">
        <v>253</v>
      </c>
      <c r="H4" s="29" t="s">
        <v>254</v>
      </c>
    </row>
    <row r="5" spans="1:8" s="10" customFormat="1" ht="15.75">
      <c r="A5" s="30"/>
      <c r="B5" s="48"/>
      <c r="C5" s="14" t="s">
        <v>197</v>
      </c>
      <c r="D5" s="14" t="s">
        <v>198</v>
      </c>
      <c r="E5" s="14" t="s">
        <v>199</v>
      </c>
      <c r="F5" s="14" t="s">
        <v>207</v>
      </c>
      <c r="G5" s="14" t="s">
        <v>423</v>
      </c>
      <c r="H5" s="29" t="s">
        <v>424</v>
      </c>
    </row>
    <row r="6" spans="1:8" ht="15.75">
      <c r="A6" s="33">
        <v>1</v>
      </c>
      <c r="B6" s="80" t="s">
        <v>160</v>
      </c>
      <c r="C6" s="67">
        <f>SUM(C7:C10)</f>
        <v>16177.55</v>
      </c>
      <c r="D6" s="67">
        <f>SUM(D7:D10)</f>
        <v>0</v>
      </c>
      <c r="E6" s="67">
        <f>SUM(E7:E10)</f>
        <v>0</v>
      </c>
      <c r="F6" s="67">
        <f>SUM(F7:F10)</f>
        <v>19387.88</v>
      </c>
      <c r="G6" s="469">
        <f>E6-C6</f>
        <v>-16177.55</v>
      </c>
      <c r="H6" s="470">
        <f aca="true" t="shared" si="0" ref="G6:H57">F6-D6</f>
        <v>19387.88</v>
      </c>
    </row>
    <row r="7" spans="1:8" ht="15.75">
      <c r="A7" s="33">
        <f>A6+1</f>
        <v>2</v>
      </c>
      <c r="B7" s="65" t="s">
        <v>185</v>
      </c>
      <c r="C7" s="471">
        <v>0</v>
      </c>
      <c r="D7" s="471">
        <v>0</v>
      </c>
      <c r="E7" s="471">
        <v>0</v>
      </c>
      <c r="F7" s="471">
        <v>0</v>
      </c>
      <c r="G7" s="469">
        <f t="shared" si="0"/>
        <v>0</v>
      </c>
      <c r="H7" s="470">
        <f t="shared" si="0"/>
        <v>0</v>
      </c>
    </row>
    <row r="8" spans="1:8" ht="15.75">
      <c r="A8" s="33">
        <f aca="true" t="shared" si="1" ref="A8:A57">A7+1</f>
        <v>3</v>
      </c>
      <c r="B8" s="65" t="s">
        <v>215</v>
      </c>
      <c r="C8" s="471">
        <v>0</v>
      </c>
      <c r="D8" s="471">
        <v>0</v>
      </c>
      <c r="E8" s="471">
        <v>0</v>
      </c>
      <c r="F8" s="471">
        <v>0</v>
      </c>
      <c r="G8" s="469">
        <f t="shared" si="0"/>
        <v>0</v>
      </c>
      <c r="H8" s="470">
        <f t="shared" si="0"/>
        <v>0</v>
      </c>
    </row>
    <row r="9" spans="1:8" ht="15.75">
      <c r="A9" s="33">
        <f t="shared" si="1"/>
        <v>4</v>
      </c>
      <c r="B9" s="65" t="s">
        <v>463</v>
      </c>
      <c r="C9" s="471">
        <v>0</v>
      </c>
      <c r="D9" s="471">
        <v>0</v>
      </c>
      <c r="E9" s="471">
        <v>0</v>
      </c>
      <c r="F9" s="471">
        <v>0</v>
      </c>
      <c r="G9" s="469">
        <f t="shared" si="0"/>
        <v>0</v>
      </c>
      <c r="H9" s="470">
        <f t="shared" si="0"/>
        <v>0</v>
      </c>
    </row>
    <row r="10" spans="1:8" ht="15.75">
      <c r="A10" s="33">
        <f t="shared" si="1"/>
        <v>5</v>
      </c>
      <c r="B10" s="65" t="s">
        <v>214</v>
      </c>
      <c r="C10" s="471">
        <v>16177.55</v>
      </c>
      <c r="D10" s="471">
        <v>0</v>
      </c>
      <c r="E10" s="471">
        <v>0</v>
      </c>
      <c r="F10" s="471">
        <v>19387.88</v>
      </c>
      <c r="G10" s="469">
        <f t="shared" si="0"/>
        <v>-16177.55</v>
      </c>
      <c r="H10" s="470">
        <f t="shared" si="0"/>
        <v>19387.88</v>
      </c>
    </row>
    <row r="11" spans="1:8" ht="15.75">
      <c r="A11" s="33">
        <f t="shared" si="1"/>
        <v>6</v>
      </c>
      <c r="B11" s="80" t="s">
        <v>20</v>
      </c>
      <c r="C11" s="67">
        <f>SUM(C12:C15)</f>
        <v>299108.44999999995</v>
      </c>
      <c r="D11" s="67">
        <f>SUM(D12:D15)</f>
        <v>100214.35</v>
      </c>
      <c r="E11" s="67">
        <f>SUM(E12:E15)</f>
        <v>475778.27</v>
      </c>
      <c r="F11" s="67">
        <f>SUM(F12:F15)</f>
        <v>105543.89</v>
      </c>
      <c r="G11" s="469">
        <f t="shared" si="0"/>
        <v>176669.82000000007</v>
      </c>
      <c r="H11" s="470">
        <f t="shared" si="0"/>
        <v>5329.539999999994</v>
      </c>
    </row>
    <row r="12" spans="1:8" ht="15.75">
      <c r="A12" s="33">
        <f t="shared" si="1"/>
        <v>7</v>
      </c>
      <c r="B12" s="65" t="s">
        <v>509</v>
      </c>
      <c r="C12" s="471">
        <v>0</v>
      </c>
      <c r="D12" s="471">
        <v>0</v>
      </c>
      <c r="E12" s="471"/>
      <c r="F12" s="471">
        <v>0</v>
      </c>
      <c r="G12" s="469">
        <f t="shared" si="0"/>
        <v>0</v>
      </c>
      <c r="H12" s="470">
        <f t="shared" si="0"/>
        <v>0</v>
      </c>
    </row>
    <row r="13" spans="1:8" ht="15.75">
      <c r="A13" s="33">
        <f t="shared" si="1"/>
        <v>8</v>
      </c>
      <c r="B13" s="65" t="s">
        <v>510</v>
      </c>
      <c r="C13" s="471">
        <v>142108.18</v>
      </c>
      <c r="D13" s="471">
        <v>0</v>
      </c>
      <c r="E13" s="471">
        <v>156230.88</v>
      </c>
      <c r="F13" s="471">
        <v>0</v>
      </c>
      <c r="G13" s="469">
        <f t="shared" si="0"/>
        <v>14122.700000000012</v>
      </c>
      <c r="H13" s="470">
        <f t="shared" si="0"/>
        <v>0</v>
      </c>
    </row>
    <row r="14" spans="1:8" ht="31.5">
      <c r="A14" s="33">
        <f>A13+1</f>
        <v>9</v>
      </c>
      <c r="B14" s="65" t="s">
        <v>511</v>
      </c>
      <c r="C14" s="471">
        <v>81347.59</v>
      </c>
      <c r="D14" s="471">
        <v>5493.18</v>
      </c>
      <c r="E14" s="471">
        <v>81991.04</v>
      </c>
      <c r="F14" s="471">
        <v>9944.53</v>
      </c>
      <c r="G14" s="469">
        <f t="shared" si="0"/>
        <v>643.4499999999971</v>
      </c>
      <c r="H14" s="470">
        <f t="shared" si="0"/>
        <v>4451.35</v>
      </c>
    </row>
    <row r="15" spans="1:8" ht="15.75">
      <c r="A15" s="33">
        <f t="shared" si="1"/>
        <v>10</v>
      </c>
      <c r="B15" s="65" t="s">
        <v>515</v>
      </c>
      <c r="C15" s="471">
        <v>75652.68</v>
      </c>
      <c r="D15" s="471">
        <v>94721.17</v>
      </c>
      <c r="E15" s="471">
        <v>237556.35</v>
      </c>
      <c r="F15" s="471">
        <v>95599.36</v>
      </c>
      <c r="G15" s="469">
        <f t="shared" si="0"/>
        <v>161903.67</v>
      </c>
      <c r="H15" s="470">
        <f t="shared" si="0"/>
        <v>878.1900000000023</v>
      </c>
    </row>
    <row r="16" spans="1:8" ht="15.75">
      <c r="A16" s="33">
        <f t="shared" si="1"/>
        <v>11</v>
      </c>
      <c r="B16" s="80" t="s">
        <v>413</v>
      </c>
      <c r="C16" s="471">
        <v>0</v>
      </c>
      <c r="D16" s="471">
        <v>42608</v>
      </c>
      <c r="E16" s="471">
        <v>0</v>
      </c>
      <c r="F16" s="471">
        <v>53189.86</v>
      </c>
      <c r="G16" s="469">
        <f t="shared" si="0"/>
        <v>0</v>
      </c>
      <c r="H16" s="470">
        <f t="shared" si="0"/>
        <v>10581.86</v>
      </c>
    </row>
    <row r="17" spans="1:8" ht="15.75">
      <c r="A17" s="33">
        <f t="shared" si="1"/>
        <v>12</v>
      </c>
      <c r="B17" s="80" t="s">
        <v>259</v>
      </c>
      <c r="C17" s="471">
        <v>0</v>
      </c>
      <c r="D17" s="471">
        <v>0</v>
      </c>
      <c r="E17" s="471">
        <v>0</v>
      </c>
      <c r="F17" s="471">
        <v>0</v>
      </c>
      <c r="G17" s="469">
        <f t="shared" si="0"/>
        <v>0</v>
      </c>
      <c r="H17" s="470">
        <f t="shared" si="0"/>
        <v>0</v>
      </c>
    </row>
    <row r="18" spans="1:8" ht="15.75">
      <c r="A18" s="33">
        <f t="shared" si="1"/>
        <v>13</v>
      </c>
      <c r="B18" s="80" t="s">
        <v>260</v>
      </c>
      <c r="C18" s="471">
        <v>0</v>
      </c>
      <c r="D18" s="471">
        <v>0</v>
      </c>
      <c r="E18" s="471">
        <v>0</v>
      </c>
      <c r="F18" s="471">
        <v>0</v>
      </c>
      <c r="G18" s="469">
        <f t="shared" si="0"/>
        <v>0</v>
      </c>
      <c r="H18" s="470">
        <f t="shared" si="0"/>
        <v>0</v>
      </c>
    </row>
    <row r="19" spans="1:8" ht="15.75">
      <c r="A19" s="33">
        <f t="shared" si="1"/>
        <v>14</v>
      </c>
      <c r="B19" s="80" t="s">
        <v>261</v>
      </c>
      <c r="C19" s="471">
        <v>0</v>
      </c>
      <c r="D19" s="471">
        <v>0</v>
      </c>
      <c r="E19" s="471">
        <v>0</v>
      </c>
      <c r="F19" s="471">
        <v>0</v>
      </c>
      <c r="G19" s="469">
        <f t="shared" si="0"/>
        <v>0</v>
      </c>
      <c r="H19" s="470">
        <f t="shared" si="0"/>
        <v>0</v>
      </c>
    </row>
    <row r="20" spans="1:8" ht="15.75">
      <c r="A20" s="33">
        <f t="shared" si="1"/>
        <v>15</v>
      </c>
      <c r="B20" s="80" t="s">
        <v>262</v>
      </c>
      <c r="C20" s="471">
        <v>0</v>
      </c>
      <c r="D20" s="471">
        <v>0</v>
      </c>
      <c r="E20" s="471">
        <v>0</v>
      </c>
      <c r="F20" s="471">
        <v>0</v>
      </c>
      <c r="G20" s="469">
        <f t="shared" si="0"/>
        <v>0</v>
      </c>
      <c r="H20" s="470">
        <f t="shared" si="0"/>
        <v>0</v>
      </c>
    </row>
    <row r="21" spans="1:8" ht="15.75">
      <c r="A21" s="33">
        <f t="shared" si="1"/>
        <v>16</v>
      </c>
      <c r="B21" s="80" t="s">
        <v>383</v>
      </c>
      <c r="C21" s="67">
        <f>SUM(C22:C23)</f>
        <v>13.43</v>
      </c>
      <c r="D21" s="67">
        <f>SUM(D22:D23)</f>
        <v>147.52</v>
      </c>
      <c r="E21" s="67">
        <f>SUM(E22:E23)</f>
        <v>12.5</v>
      </c>
      <c r="F21" s="67">
        <f>SUM(F22:F23)</f>
        <v>85.93</v>
      </c>
      <c r="G21" s="469">
        <f t="shared" si="0"/>
        <v>-0.9299999999999997</v>
      </c>
      <c r="H21" s="470">
        <f t="shared" si="0"/>
        <v>-61.59</v>
      </c>
    </row>
    <row r="22" spans="1:8" ht="15.75">
      <c r="A22" s="33">
        <f t="shared" si="1"/>
        <v>17</v>
      </c>
      <c r="B22" s="65" t="s">
        <v>516</v>
      </c>
      <c r="C22" s="471">
        <v>0</v>
      </c>
      <c r="D22" s="471">
        <v>0</v>
      </c>
      <c r="E22" s="471">
        <v>0</v>
      </c>
      <c r="F22" s="471">
        <v>0</v>
      </c>
      <c r="G22" s="469">
        <f t="shared" si="0"/>
        <v>0</v>
      </c>
      <c r="H22" s="470">
        <f t="shared" si="0"/>
        <v>0</v>
      </c>
    </row>
    <row r="23" spans="1:8" ht="15.75">
      <c r="A23" s="33">
        <f t="shared" si="1"/>
        <v>18</v>
      </c>
      <c r="B23" s="181" t="s">
        <v>517</v>
      </c>
      <c r="C23" s="471">
        <v>13.43</v>
      </c>
      <c r="D23" s="472">
        <v>147.52</v>
      </c>
      <c r="E23" s="471">
        <v>12.5</v>
      </c>
      <c r="F23" s="472">
        <v>85.93</v>
      </c>
      <c r="G23" s="469">
        <f t="shared" si="0"/>
        <v>-0.9299999999999997</v>
      </c>
      <c r="H23" s="470">
        <f t="shared" si="0"/>
        <v>-61.59</v>
      </c>
    </row>
    <row r="24" spans="1:8" ht="15.75">
      <c r="A24" s="33">
        <f t="shared" si="1"/>
        <v>19</v>
      </c>
      <c r="B24" s="80" t="s">
        <v>263</v>
      </c>
      <c r="C24" s="471">
        <v>45.79</v>
      </c>
      <c r="D24" s="471">
        <v>0.01</v>
      </c>
      <c r="E24" s="471">
        <v>174.53</v>
      </c>
      <c r="F24" s="471">
        <v>0</v>
      </c>
      <c r="G24" s="469">
        <f t="shared" si="0"/>
        <v>128.74</v>
      </c>
      <c r="H24" s="470">
        <f t="shared" si="0"/>
        <v>-0.01</v>
      </c>
    </row>
    <row r="25" spans="1:8" ht="15.75" customHeight="1">
      <c r="A25" s="33">
        <f t="shared" si="1"/>
        <v>20</v>
      </c>
      <c r="B25" s="80" t="s">
        <v>384</v>
      </c>
      <c r="C25" s="67">
        <f>SUM(C26:C38)</f>
        <v>1811199.06</v>
      </c>
      <c r="D25" s="67">
        <f>SUM(D26:D38)</f>
        <v>6011.33</v>
      </c>
      <c r="E25" s="67">
        <f>SUM(E26:E38)</f>
        <v>1717256.23</v>
      </c>
      <c r="F25" s="67">
        <f>SUM(F26:F38)</f>
        <v>21294.2</v>
      </c>
      <c r="G25" s="469">
        <f t="shared" si="0"/>
        <v>-93942.83000000007</v>
      </c>
      <c r="H25" s="470">
        <f t="shared" si="0"/>
        <v>15282.87</v>
      </c>
    </row>
    <row r="26" spans="1:8" ht="15.75" customHeight="1">
      <c r="A26" s="33">
        <f t="shared" si="1"/>
        <v>21</v>
      </c>
      <c r="B26" s="65" t="s">
        <v>519</v>
      </c>
      <c r="C26" s="471">
        <v>242870.63</v>
      </c>
      <c r="D26" s="471">
        <v>0</v>
      </c>
      <c r="E26" s="471">
        <v>251243.3</v>
      </c>
      <c r="F26" s="471">
        <v>0</v>
      </c>
      <c r="G26" s="469">
        <f t="shared" si="0"/>
        <v>8372.669999999984</v>
      </c>
      <c r="H26" s="470">
        <f t="shared" si="0"/>
        <v>0</v>
      </c>
    </row>
    <row r="27" spans="1:8" ht="15.75">
      <c r="A27" s="33">
        <f t="shared" si="1"/>
        <v>22</v>
      </c>
      <c r="B27" s="65" t="s">
        <v>518</v>
      </c>
      <c r="C27" s="471">
        <v>434288.73</v>
      </c>
      <c r="D27" s="471">
        <v>0</v>
      </c>
      <c r="E27" s="471">
        <v>440440.6</v>
      </c>
      <c r="F27" s="471">
        <v>0</v>
      </c>
      <c r="G27" s="469">
        <f t="shared" si="0"/>
        <v>6151.869999999995</v>
      </c>
      <c r="H27" s="470">
        <f t="shared" si="0"/>
        <v>0</v>
      </c>
    </row>
    <row r="28" spans="1:8" ht="15.75">
      <c r="A28" s="33">
        <f t="shared" si="1"/>
        <v>23</v>
      </c>
      <c r="B28" s="65" t="s">
        <v>520</v>
      </c>
      <c r="C28" s="471">
        <v>22537.98</v>
      </c>
      <c r="D28" s="471">
        <v>0</v>
      </c>
      <c r="E28" s="471">
        <v>22648.24</v>
      </c>
      <c r="F28" s="471">
        <v>0</v>
      </c>
      <c r="G28" s="469">
        <f t="shared" si="0"/>
        <v>110.26000000000204</v>
      </c>
      <c r="H28" s="470">
        <f t="shared" si="0"/>
        <v>0</v>
      </c>
    </row>
    <row r="29" spans="1:8" ht="15.75">
      <c r="A29" s="33">
        <f t="shared" si="1"/>
        <v>24</v>
      </c>
      <c r="B29" s="65" t="s">
        <v>521</v>
      </c>
      <c r="C29" s="471">
        <v>0</v>
      </c>
      <c r="D29" s="471">
        <v>588.22</v>
      </c>
      <c r="E29" s="471">
        <v>0</v>
      </c>
      <c r="F29" s="471">
        <v>0</v>
      </c>
      <c r="G29" s="469">
        <f t="shared" si="0"/>
        <v>0</v>
      </c>
      <c r="H29" s="470">
        <f t="shared" si="0"/>
        <v>-588.22</v>
      </c>
    </row>
    <row r="30" spans="1:8" ht="15.75">
      <c r="A30" s="33">
        <f t="shared" si="1"/>
        <v>25</v>
      </c>
      <c r="B30" s="65" t="s">
        <v>522</v>
      </c>
      <c r="C30" s="471">
        <v>0</v>
      </c>
      <c r="D30" s="471">
        <v>0</v>
      </c>
      <c r="E30" s="471">
        <v>0</v>
      </c>
      <c r="F30" s="471">
        <v>0</v>
      </c>
      <c r="G30" s="469">
        <f t="shared" si="0"/>
        <v>0</v>
      </c>
      <c r="H30" s="470">
        <f t="shared" si="0"/>
        <v>0</v>
      </c>
    </row>
    <row r="31" spans="1:8" ht="15.75">
      <c r="A31" s="33">
        <f t="shared" si="1"/>
        <v>26</v>
      </c>
      <c r="B31" s="65" t="s">
        <v>523</v>
      </c>
      <c r="C31" s="471">
        <v>0</v>
      </c>
      <c r="D31" s="471">
        <v>0</v>
      </c>
      <c r="E31" s="471">
        <v>0</v>
      </c>
      <c r="F31" s="471">
        <v>0</v>
      </c>
      <c r="G31" s="469">
        <f t="shared" si="0"/>
        <v>0</v>
      </c>
      <c r="H31" s="470">
        <f t="shared" si="0"/>
        <v>0</v>
      </c>
    </row>
    <row r="32" spans="1:8" ht="15.75">
      <c r="A32" s="33">
        <f t="shared" si="1"/>
        <v>27</v>
      </c>
      <c r="B32" s="65" t="s">
        <v>524</v>
      </c>
      <c r="C32" s="471">
        <v>0</v>
      </c>
      <c r="D32" s="471">
        <v>0</v>
      </c>
      <c r="E32" s="471">
        <v>0</v>
      </c>
      <c r="F32" s="471">
        <v>0</v>
      </c>
      <c r="G32" s="469">
        <f t="shared" si="0"/>
        <v>0</v>
      </c>
      <c r="H32" s="470">
        <f t="shared" si="0"/>
        <v>0</v>
      </c>
    </row>
    <row r="33" spans="1:8" ht="15.75">
      <c r="A33" s="33">
        <f t="shared" si="1"/>
        <v>28</v>
      </c>
      <c r="B33" s="65" t="s">
        <v>525</v>
      </c>
      <c r="C33" s="471">
        <v>0</v>
      </c>
      <c r="D33" s="471">
        <v>0</v>
      </c>
      <c r="E33" s="471">
        <v>0</v>
      </c>
      <c r="F33" s="471">
        <v>0</v>
      </c>
      <c r="G33" s="469">
        <f t="shared" si="0"/>
        <v>0</v>
      </c>
      <c r="H33" s="470">
        <f t="shared" si="0"/>
        <v>0</v>
      </c>
    </row>
    <row r="34" spans="1:8" ht="15.75">
      <c r="A34" s="33">
        <f t="shared" si="1"/>
        <v>29</v>
      </c>
      <c r="B34" s="65" t="s">
        <v>526</v>
      </c>
      <c r="C34" s="471">
        <v>0</v>
      </c>
      <c r="D34" s="471">
        <v>0</v>
      </c>
      <c r="E34" s="471">
        <v>0</v>
      </c>
      <c r="F34" s="471">
        <v>0</v>
      </c>
      <c r="G34" s="469">
        <f t="shared" si="0"/>
        <v>0</v>
      </c>
      <c r="H34" s="470">
        <f t="shared" si="0"/>
        <v>0</v>
      </c>
    </row>
    <row r="35" spans="1:8" ht="31.5">
      <c r="A35" s="33">
        <f t="shared" si="1"/>
        <v>30</v>
      </c>
      <c r="B35" s="65" t="s">
        <v>527</v>
      </c>
      <c r="C35" s="471">
        <v>0</v>
      </c>
      <c r="D35" s="471">
        <v>0</v>
      </c>
      <c r="E35" s="471">
        <v>0</v>
      </c>
      <c r="F35" s="471">
        <v>0</v>
      </c>
      <c r="G35" s="469">
        <f t="shared" si="0"/>
        <v>0</v>
      </c>
      <c r="H35" s="470">
        <f t="shared" si="0"/>
        <v>0</v>
      </c>
    </row>
    <row r="36" spans="1:9" ht="31.5">
      <c r="A36" s="401">
        <f t="shared" si="1"/>
        <v>31</v>
      </c>
      <c r="B36" s="402" t="s">
        <v>636</v>
      </c>
      <c r="C36" s="471">
        <v>0</v>
      </c>
      <c r="D36" s="471">
        <v>0</v>
      </c>
      <c r="E36" s="471">
        <v>0</v>
      </c>
      <c r="F36" s="471">
        <v>0</v>
      </c>
      <c r="G36" s="469">
        <f t="shared" si="0"/>
        <v>0</v>
      </c>
      <c r="H36" s="470">
        <f t="shared" si="0"/>
        <v>0</v>
      </c>
      <c r="I36" s="400" t="s">
        <v>684</v>
      </c>
    </row>
    <row r="37" spans="1:8" ht="15.75">
      <c r="A37" s="33">
        <f t="shared" si="1"/>
        <v>32</v>
      </c>
      <c r="B37" s="65" t="s">
        <v>528</v>
      </c>
      <c r="C37" s="471">
        <v>0</v>
      </c>
      <c r="D37" s="471">
        <v>0</v>
      </c>
      <c r="E37" s="471">
        <v>0</v>
      </c>
      <c r="F37" s="471">
        <v>0</v>
      </c>
      <c r="G37" s="469">
        <f t="shared" si="0"/>
        <v>0</v>
      </c>
      <c r="H37" s="470">
        <f t="shared" si="0"/>
        <v>0</v>
      </c>
    </row>
    <row r="38" spans="1:8" ht="15.75">
      <c r="A38" s="33">
        <f t="shared" si="1"/>
        <v>33</v>
      </c>
      <c r="B38" s="65" t="s">
        <v>529</v>
      </c>
      <c r="C38" s="471">
        <v>1111501.72</v>
      </c>
      <c r="D38" s="471">
        <v>5423.11</v>
      </c>
      <c r="E38" s="471">
        <v>1002924.09</v>
      </c>
      <c r="F38" s="471">
        <v>21294.2</v>
      </c>
      <c r="G38" s="469">
        <f t="shared" si="0"/>
        <v>-108577.63</v>
      </c>
      <c r="H38" s="470">
        <f t="shared" si="0"/>
        <v>15871.09</v>
      </c>
    </row>
    <row r="39" spans="1:8" ht="15.75">
      <c r="A39" s="33">
        <f t="shared" si="1"/>
        <v>34</v>
      </c>
      <c r="B39" s="80" t="s">
        <v>274</v>
      </c>
      <c r="C39" s="471">
        <v>0</v>
      </c>
      <c r="D39" s="471">
        <v>0</v>
      </c>
      <c r="E39" s="471">
        <v>0</v>
      </c>
      <c r="F39" s="471">
        <v>0</v>
      </c>
      <c r="G39" s="469">
        <f t="shared" si="0"/>
        <v>0</v>
      </c>
      <c r="H39" s="470">
        <f t="shared" si="0"/>
        <v>0</v>
      </c>
    </row>
    <row r="40" spans="1:8" ht="15.75">
      <c r="A40" s="33">
        <f t="shared" si="1"/>
        <v>35</v>
      </c>
      <c r="B40" s="80" t="s">
        <v>598</v>
      </c>
      <c r="C40" s="471">
        <v>0</v>
      </c>
      <c r="D40" s="471">
        <v>0</v>
      </c>
      <c r="E40" s="471">
        <v>0</v>
      </c>
      <c r="F40" s="471">
        <v>0</v>
      </c>
      <c r="G40" s="469">
        <f t="shared" si="0"/>
        <v>0</v>
      </c>
      <c r="H40" s="470">
        <f t="shared" si="0"/>
        <v>0</v>
      </c>
    </row>
    <row r="41" spans="1:8" ht="15.75">
      <c r="A41" s="33">
        <f t="shared" si="1"/>
        <v>36</v>
      </c>
      <c r="B41" s="80" t="s">
        <v>592</v>
      </c>
      <c r="C41" s="471">
        <v>0</v>
      </c>
      <c r="D41" s="471">
        <v>0</v>
      </c>
      <c r="E41" s="471">
        <v>0</v>
      </c>
      <c r="F41" s="471">
        <v>0</v>
      </c>
      <c r="G41" s="469">
        <f t="shared" si="0"/>
        <v>0</v>
      </c>
      <c r="H41" s="470">
        <f t="shared" si="0"/>
        <v>0</v>
      </c>
    </row>
    <row r="42" spans="1:8" ht="23.25" customHeight="1">
      <c r="A42" s="33">
        <f t="shared" si="1"/>
        <v>37</v>
      </c>
      <c r="B42" s="80" t="s">
        <v>246</v>
      </c>
      <c r="C42" s="471">
        <v>0</v>
      </c>
      <c r="D42" s="471">
        <v>0</v>
      </c>
      <c r="E42" s="471">
        <v>0</v>
      </c>
      <c r="F42" s="471">
        <v>0</v>
      </c>
      <c r="G42" s="469">
        <f t="shared" si="0"/>
        <v>0</v>
      </c>
      <c r="H42" s="470">
        <f t="shared" si="0"/>
        <v>0</v>
      </c>
    </row>
    <row r="43" spans="1:8" ht="15.75">
      <c r="A43" s="33">
        <f t="shared" si="1"/>
        <v>38</v>
      </c>
      <c r="B43" s="80" t="s">
        <v>162</v>
      </c>
      <c r="C43" s="471">
        <v>0</v>
      </c>
      <c r="D43" s="471">
        <v>0</v>
      </c>
      <c r="E43" s="471">
        <v>0</v>
      </c>
      <c r="F43" s="471">
        <v>0</v>
      </c>
      <c r="G43" s="469">
        <f t="shared" si="0"/>
        <v>0</v>
      </c>
      <c r="H43" s="470">
        <f t="shared" si="0"/>
        <v>0</v>
      </c>
    </row>
    <row r="44" spans="1:8" ht="18.75">
      <c r="A44" s="33">
        <f t="shared" si="1"/>
        <v>39</v>
      </c>
      <c r="B44" s="80" t="s">
        <v>22</v>
      </c>
      <c r="C44" s="473">
        <f>SUM(C45:C48)</f>
        <v>52218.03</v>
      </c>
      <c r="D44" s="473">
        <f>SUM(D45:D48)</f>
        <v>0</v>
      </c>
      <c r="E44" s="473">
        <f>SUM(E45:E48)</f>
        <v>350246.94</v>
      </c>
      <c r="F44" s="473">
        <f>SUM(F45:F48)</f>
        <v>0</v>
      </c>
      <c r="G44" s="469">
        <f t="shared" si="0"/>
        <v>298028.91000000003</v>
      </c>
      <c r="H44" s="470">
        <f t="shared" si="0"/>
        <v>0</v>
      </c>
    </row>
    <row r="45" spans="1:8" ht="15.75">
      <c r="A45" s="33">
        <f>A44+1</f>
        <v>40</v>
      </c>
      <c r="B45" s="65" t="s">
        <v>131</v>
      </c>
      <c r="C45" s="471">
        <v>0</v>
      </c>
      <c r="D45" s="471">
        <v>0</v>
      </c>
      <c r="E45" s="471">
        <v>0</v>
      </c>
      <c r="F45" s="471">
        <v>0</v>
      </c>
      <c r="G45" s="469">
        <f t="shared" si="0"/>
        <v>0</v>
      </c>
      <c r="H45" s="470">
        <f t="shared" si="0"/>
        <v>0</v>
      </c>
    </row>
    <row r="46" spans="1:8" ht="15.75">
      <c r="A46" s="33">
        <f t="shared" si="1"/>
        <v>41</v>
      </c>
      <c r="B46" s="65" t="s">
        <v>530</v>
      </c>
      <c r="C46" s="471">
        <v>1810</v>
      </c>
      <c r="D46" s="471">
        <v>0</v>
      </c>
      <c r="E46" s="471">
        <v>43116.25</v>
      </c>
      <c r="F46" s="471">
        <v>0</v>
      </c>
      <c r="G46" s="469">
        <f t="shared" si="0"/>
        <v>41306.25</v>
      </c>
      <c r="H46" s="470">
        <f t="shared" si="0"/>
        <v>0</v>
      </c>
    </row>
    <row r="47" spans="1:8" ht="18.75">
      <c r="A47" s="33">
        <f t="shared" si="1"/>
        <v>42</v>
      </c>
      <c r="B47" s="65" t="s">
        <v>132</v>
      </c>
      <c r="C47" s="471">
        <v>0</v>
      </c>
      <c r="D47" s="471">
        <v>0</v>
      </c>
      <c r="E47" s="471">
        <v>0</v>
      </c>
      <c r="F47" s="471">
        <v>0</v>
      </c>
      <c r="G47" s="469">
        <f t="shared" si="0"/>
        <v>0</v>
      </c>
      <c r="H47" s="470">
        <f t="shared" si="0"/>
        <v>0</v>
      </c>
    </row>
    <row r="48" spans="1:8" ht="15.75">
      <c r="A48" s="33">
        <f t="shared" si="1"/>
        <v>43</v>
      </c>
      <c r="B48" s="65" t="s">
        <v>24</v>
      </c>
      <c r="C48" s="471">
        <v>50408.03</v>
      </c>
      <c r="D48" s="471">
        <v>0</v>
      </c>
      <c r="E48" s="471">
        <v>307130.69</v>
      </c>
      <c r="F48" s="471">
        <v>0</v>
      </c>
      <c r="G48" s="469">
        <f t="shared" si="0"/>
        <v>256722.66</v>
      </c>
      <c r="H48" s="470">
        <f t="shared" si="0"/>
        <v>0</v>
      </c>
    </row>
    <row r="49" spans="1:8" ht="15.75">
      <c r="A49" s="33">
        <f t="shared" si="1"/>
        <v>44</v>
      </c>
      <c r="B49" s="80" t="s">
        <v>275</v>
      </c>
      <c r="C49" s="471">
        <v>0</v>
      </c>
      <c r="D49" s="471">
        <v>0</v>
      </c>
      <c r="E49" s="471">
        <v>0</v>
      </c>
      <c r="F49" s="471">
        <v>0</v>
      </c>
      <c r="G49" s="469">
        <f t="shared" si="0"/>
        <v>0</v>
      </c>
      <c r="H49" s="470">
        <f t="shared" si="0"/>
        <v>0</v>
      </c>
    </row>
    <row r="50" spans="1:8" ht="15.75">
      <c r="A50" s="33">
        <f t="shared" si="1"/>
        <v>45</v>
      </c>
      <c r="B50" s="80" t="s">
        <v>593</v>
      </c>
      <c r="C50" s="471">
        <v>0</v>
      </c>
      <c r="D50" s="471">
        <v>12713.59</v>
      </c>
      <c r="E50" s="471">
        <v>0</v>
      </c>
      <c r="F50" s="471">
        <v>30419.29</v>
      </c>
      <c r="G50" s="469">
        <f t="shared" si="0"/>
        <v>0</v>
      </c>
      <c r="H50" s="470">
        <f t="shared" si="0"/>
        <v>17705.7</v>
      </c>
    </row>
    <row r="51" spans="1:8" ht="15.75">
      <c r="A51" s="33">
        <f t="shared" si="1"/>
        <v>46</v>
      </c>
      <c r="B51" s="80" t="s">
        <v>52</v>
      </c>
      <c r="C51" s="474" t="s">
        <v>235</v>
      </c>
      <c r="D51" s="474" t="s">
        <v>235</v>
      </c>
      <c r="E51" s="45" t="s">
        <v>235</v>
      </c>
      <c r="F51" s="45" t="s">
        <v>235</v>
      </c>
      <c r="G51" s="475" t="s">
        <v>617</v>
      </c>
      <c r="H51" s="476" t="s">
        <v>617</v>
      </c>
    </row>
    <row r="52" spans="1:8" ht="15.75">
      <c r="A52" s="33">
        <f t="shared" si="1"/>
        <v>47</v>
      </c>
      <c r="B52" s="204" t="s">
        <v>599</v>
      </c>
      <c r="C52" s="471">
        <v>0</v>
      </c>
      <c r="D52" s="471">
        <v>0</v>
      </c>
      <c r="E52" s="471">
        <v>0</v>
      </c>
      <c r="F52" s="471">
        <v>0</v>
      </c>
      <c r="G52" s="469">
        <f t="shared" si="0"/>
        <v>0</v>
      </c>
      <c r="H52" s="470">
        <f aca="true" t="shared" si="2" ref="H52:H57">F52-D52</f>
        <v>0</v>
      </c>
    </row>
    <row r="53" spans="1:8" ht="15.75">
      <c r="A53" s="33">
        <f t="shared" si="1"/>
        <v>48</v>
      </c>
      <c r="B53" s="80" t="s">
        <v>600</v>
      </c>
      <c r="C53" s="471">
        <v>0</v>
      </c>
      <c r="D53" s="471">
        <v>7212.41</v>
      </c>
      <c r="E53" s="471">
        <v>0</v>
      </c>
      <c r="F53" s="471">
        <v>9875.78</v>
      </c>
      <c r="G53" s="469">
        <f t="shared" si="0"/>
        <v>0</v>
      </c>
      <c r="H53" s="470">
        <f t="shared" si="2"/>
        <v>2663.370000000001</v>
      </c>
    </row>
    <row r="54" spans="1:8" ht="15.75">
      <c r="A54" s="33">
        <f t="shared" si="1"/>
        <v>49</v>
      </c>
      <c r="B54" s="80" t="s">
        <v>601</v>
      </c>
      <c r="C54" s="471">
        <v>11744884.85</v>
      </c>
      <c r="D54" s="471">
        <v>0</v>
      </c>
      <c r="E54" s="471">
        <v>13268923.07</v>
      </c>
      <c r="F54" s="471">
        <v>0</v>
      </c>
      <c r="G54" s="469">
        <f t="shared" si="0"/>
        <v>1524038.2200000007</v>
      </c>
      <c r="H54" s="470">
        <f t="shared" si="2"/>
        <v>0</v>
      </c>
    </row>
    <row r="55" spans="1:8" ht="15.75">
      <c r="A55" s="33">
        <f t="shared" si="1"/>
        <v>50</v>
      </c>
      <c r="B55" s="182" t="s">
        <v>216</v>
      </c>
      <c r="C55" s="477"/>
      <c r="D55" s="477"/>
      <c r="E55" s="477"/>
      <c r="F55" s="477"/>
      <c r="G55" s="469">
        <f t="shared" si="0"/>
        <v>0</v>
      </c>
      <c r="H55" s="470">
        <f t="shared" si="2"/>
        <v>0</v>
      </c>
    </row>
    <row r="56" spans="1:8" ht="15.75">
      <c r="A56" s="33">
        <f t="shared" si="1"/>
        <v>51</v>
      </c>
      <c r="B56" s="182" t="s">
        <v>23</v>
      </c>
      <c r="C56" s="478">
        <v>555937.77</v>
      </c>
      <c r="D56" s="478">
        <v>0</v>
      </c>
      <c r="E56" s="478">
        <v>822039.8</v>
      </c>
      <c r="F56" s="478">
        <v>0</v>
      </c>
      <c r="G56" s="469">
        <f t="shared" si="0"/>
        <v>266102.03</v>
      </c>
      <c r="H56" s="470">
        <f t="shared" si="2"/>
        <v>0</v>
      </c>
    </row>
    <row r="57" spans="1:8" s="183" customFormat="1" ht="48" thickBot="1">
      <c r="A57" s="34">
        <f t="shared" si="1"/>
        <v>52</v>
      </c>
      <c r="B57" s="188" t="s">
        <v>19</v>
      </c>
      <c r="C57" s="68">
        <f>C6+C11+SUM(C16:C21)+C24+C25+SUM(C39:C44)+SUM(C49:C54)</f>
        <v>13923647.16</v>
      </c>
      <c r="D57" s="68">
        <f>D6+D11+SUM(D16:D21)+D24+D25+SUM(D39:D44)+SUM(D49:D54)</f>
        <v>168907.21</v>
      </c>
      <c r="E57" s="68">
        <f>E6+E11+SUM(E16:E21)+E24+E25+SUM(E39:E44)+SUM(E49:E54)</f>
        <v>15812391.540000001</v>
      </c>
      <c r="F57" s="68">
        <f>F6+F11+SUM(F16:F21)+F24+F25+SUM(F39:F44)+SUM(F49:F54)</f>
        <v>239796.83000000002</v>
      </c>
      <c r="G57" s="479">
        <f t="shared" si="0"/>
        <v>1888744.3800000008</v>
      </c>
      <c r="H57" s="480">
        <f t="shared" si="2"/>
        <v>70889.62000000002</v>
      </c>
    </row>
    <row r="58" spans="2:8" ht="15.75">
      <c r="B58" s="3"/>
      <c r="C58" s="3"/>
      <c r="D58" s="3"/>
      <c r="E58" s="3"/>
      <c r="F58" s="3"/>
      <c r="G58" s="3"/>
      <c r="H58" s="3"/>
    </row>
    <row r="59" spans="1:8" ht="33" customHeight="1">
      <c r="A59" s="592" t="s">
        <v>134</v>
      </c>
      <c r="B59" s="593"/>
      <c r="C59" s="593"/>
      <c r="D59" s="593"/>
      <c r="E59" s="593"/>
      <c r="F59" s="593"/>
      <c r="G59" s="593"/>
      <c r="H59" s="594"/>
    </row>
    <row r="60" spans="1:8" ht="30.75" customHeight="1">
      <c r="A60" s="597" t="s">
        <v>133</v>
      </c>
      <c r="B60" s="598"/>
      <c r="C60" s="598"/>
      <c r="D60" s="598"/>
      <c r="E60" s="598"/>
      <c r="F60" s="598"/>
      <c r="G60" s="598"/>
      <c r="H60" s="599"/>
    </row>
    <row r="61" ht="15.75">
      <c r="A61" s="463" t="s">
        <v>0</v>
      </c>
    </row>
    <row r="62" spans="1:8" ht="31.5" customHeight="1">
      <c r="A62" s="625" t="s">
        <v>1443</v>
      </c>
      <c r="B62" s="625"/>
      <c r="C62" s="625"/>
      <c r="D62" s="625"/>
      <c r="E62" s="625"/>
      <c r="F62" s="625"/>
      <c r="G62" s="625"/>
      <c r="H62" s="625"/>
    </row>
    <row r="63" ht="42" customHeight="1"/>
  </sheetData>
  <sheetProtection/>
  <mergeCells count="10">
    <mergeCell ref="A62:H62"/>
    <mergeCell ref="A60:H60"/>
    <mergeCell ref="A59:H59"/>
    <mergeCell ref="A1:H1"/>
    <mergeCell ref="C3:D3"/>
    <mergeCell ref="E3:F3"/>
    <mergeCell ref="A3:A4"/>
    <mergeCell ref="B3:B4"/>
    <mergeCell ref="G3:H3"/>
    <mergeCell ref="A2:H2"/>
  </mergeCells>
  <printOptions gridLines="1"/>
  <pageMargins left="0.5118110236220472" right="0.31496062992125984" top="0.4330708661417323" bottom="0.48" header="0.3937007874015748" footer="0.2362204724409449"/>
  <pageSetup fitToHeight="2" fitToWidth="2"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tabColor indexed="42"/>
    <pageSetUpPr fitToPage="1"/>
  </sheetPr>
  <dimension ref="A1:G23"/>
  <sheetViews>
    <sheetView zoomScale="90" zoomScaleNormal="9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D14" sqref="D14"/>
    </sheetView>
  </sheetViews>
  <sheetFormatPr defaultColWidth="9.140625" defaultRowHeight="12.75"/>
  <cols>
    <col min="1" max="1" width="9.140625" style="3" customWidth="1"/>
    <col min="2" max="2" width="79.421875" style="6" customWidth="1"/>
    <col min="3" max="3" width="16.140625" style="1" customWidth="1"/>
    <col min="4" max="4" width="16.00390625" style="1" customWidth="1"/>
    <col min="5" max="16384" width="9.140625" style="1" customWidth="1"/>
  </cols>
  <sheetData>
    <row r="1" spans="1:4" ht="49.5" customHeight="1">
      <c r="A1" s="613" t="s">
        <v>1235</v>
      </c>
      <c r="B1" s="620"/>
      <c r="C1" s="620"/>
      <c r="D1" s="621"/>
    </row>
    <row r="2" spans="1:4" ht="34.5" customHeight="1">
      <c r="A2" s="616" t="s">
        <v>323</v>
      </c>
      <c r="B2" s="617"/>
      <c r="C2" s="617"/>
      <c r="D2" s="618"/>
    </row>
    <row r="3" spans="1:4" s="10" customFormat="1" ht="31.5">
      <c r="A3" s="30" t="s">
        <v>87</v>
      </c>
      <c r="B3" s="17" t="s">
        <v>252</v>
      </c>
      <c r="C3" s="14" t="s">
        <v>1253</v>
      </c>
      <c r="D3" s="29" t="s">
        <v>1301</v>
      </c>
    </row>
    <row r="4" spans="1:4" s="10" customFormat="1" ht="15.75">
      <c r="A4" s="30"/>
      <c r="B4" s="17"/>
      <c r="C4" s="14" t="s">
        <v>197</v>
      </c>
      <c r="D4" s="29" t="s">
        <v>198</v>
      </c>
    </row>
    <row r="5" spans="1:4" ht="15.75">
      <c r="A5" s="33">
        <v>1</v>
      </c>
      <c r="B5" s="48" t="s">
        <v>385</v>
      </c>
      <c r="C5" s="53">
        <f>C6+C7</f>
        <v>242870.63</v>
      </c>
      <c r="D5" s="54">
        <f>D6+D7</f>
        <v>251243.3</v>
      </c>
    </row>
    <row r="6" spans="1:4" ht="31.5">
      <c r="A6" s="33">
        <v>2</v>
      </c>
      <c r="B6" s="27" t="s">
        <v>386</v>
      </c>
      <c r="C6" s="55">
        <v>234870.63</v>
      </c>
      <c r="D6" s="62">
        <v>227243.3</v>
      </c>
    </row>
    <row r="7" spans="1:4" ht="15.75">
      <c r="A7" s="33">
        <v>3</v>
      </c>
      <c r="B7" s="27" t="s">
        <v>387</v>
      </c>
      <c r="C7" s="203">
        <v>8000</v>
      </c>
      <c r="D7" s="205">
        <v>24000</v>
      </c>
    </row>
    <row r="8" spans="1:4" ht="15.75">
      <c r="A8" s="33">
        <v>4</v>
      </c>
      <c r="B8" s="48" t="s">
        <v>243</v>
      </c>
      <c r="C8" s="67">
        <f>SUM(C9:C12)</f>
        <v>434288.73</v>
      </c>
      <c r="D8" s="202">
        <f>SUM(D9:D12)</f>
        <v>440440.60000000003</v>
      </c>
    </row>
    <row r="9" spans="1:4" ht="15.75">
      <c r="A9" s="33">
        <v>5</v>
      </c>
      <c r="B9" s="27" t="s">
        <v>388</v>
      </c>
      <c r="C9" s="55">
        <v>315843.85</v>
      </c>
      <c r="D9" s="62">
        <v>330002.7</v>
      </c>
    </row>
    <row r="10" spans="1:4" ht="15.75">
      <c r="A10" s="33">
        <v>6</v>
      </c>
      <c r="B10" s="27" t="s">
        <v>389</v>
      </c>
      <c r="C10" s="55">
        <v>39512.19</v>
      </c>
      <c r="D10" s="62">
        <v>41388.88</v>
      </c>
    </row>
    <row r="11" spans="1:4" ht="15.75">
      <c r="A11" s="33">
        <v>7</v>
      </c>
      <c r="B11" s="27" t="s">
        <v>390</v>
      </c>
      <c r="C11" s="55">
        <v>8695.61</v>
      </c>
      <c r="D11" s="62">
        <v>7089.78</v>
      </c>
    </row>
    <row r="12" spans="1:4" ht="15.75">
      <c r="A12" s="33">
        <v>8</v>
      </c>
      <c r="B12" s="27" t="s">
        <v>391</v>
      </c>
      <c r="C12" s="55">
        <v>70237.08</v>
      </c>
      <c r="D12" s="62">
        <v>61959.24</v>
      </c>
    </row>
    <row r="13" spans="1:4" ht="15.75">
      <c r="A13" s="33">
        <v>9</v>
      </c>
      <c r="B13" s="70" t="s">
        <v>143</v>
      </c>
      <c r="C13" s="67">
        <f>C6*0.2</f>
        <v>46974.126000000004</v>
      </c>
      <c r="D13" s="202">
        <f>D6*0.2</f>
        <v>45448.66</v>
      </c>
    </row>
    <row r="14" spans="1:4" ht="16.5" thickBot="1">
      <c r="A14" s="34">
        <v>10</v>
      </c>
      <c r="B14" s="71" t="s">
        <v>258</v>
      </c>
      <c r="C14" s="481">
        <v>46974.13</v>
      </c>
      <c r="D14" s="482">
        <v>60742.91</v>
      </c>
    </row>
    <row r="15" ht="15.75">
      <c r="B15" s="9"/>
    </row>
    <row r="16" spans="1:4" ht="50.25" customHeight="1">
      <c r="A16" s="586" t="s">
        <v>1</v>
      </c>
      <c r="B16" s="586"/>
      <c r="C16" s="586"/>
      <c r="D16" s="586"/>
    </row>
    <row r="17" spans="1:4" ht="64.5" customHeight="1">
      <c r="A17" s="586" t="s">
        <v>2</v>
      </c>
      <c r="B17" s="586"/>
      <c r="C17" s="586"/>
      <c r="D17" s="586"/>
    </row>
    <row r="18" spans="1:7" ht="33" customHeight="1">
      <c r="A18" s="586" t="s">
        <v>4</v>
      </c>
      <c r="B18" s="586"/>
      <c r="C18" s="586"/>
      <c r="D18" s="586"/>
      <c r="E18" s="464"/>
      <c r="F18"/>
      <c r="G18"/>
    </row>
    <row r="19" spans="1:7" ht="34.5" customHeight="1">
      <c r="A19" s="586" t="s">
        <v>3</v>
      </c>
      <c r="B19" s="586"/>
      <c r="C19" s="586"/>
      <c r="D19" s="586"/>
      <c r="E19"/>
      <c r="F19"/>
      <c r="G19" s="464"/>
    </row>
    <row r="20" ht="15.75">
      <c r="B20" s="9"/>
    </row>
    <row r="21" ht="15.75">
      <c r="B21" s="9"/>
    </row>
    <row r="22" ht="15.75">
      <c r="B22" s="9"/>
    </row>
    <row r="23" ht="15.75">
      <c r="B23" s="9"/>
    </row>
  </sheetData>
  <sheetProtection/>
  <mergeCells count="6">
    <mergeCell ref="A17:D17"/>
    <mergeCell ref="A18:D18"/>
    <mergeCell ref="A19:D19"/>
    <mergeCell ref="A1:D1"/>
    <mergeCell ref="A2:D2"/>
    <mergeCell ref="A16:D16"/>
  </mergeCells>
  <printOptions gridLines="1"/>
  <pageMargins left="0.85" right="0.7480314960629921" top="0.984251968503937" bottom="0.984251968503937" header="0.5118110236220472" footer="0.5118110236220472"/>
  <pageSetup fitToHeight="1" fitToWidth="1" horizontalDpi="600" verticalDpi="600" orientation="landscape" paperSize="9" scale="92" r:id="rId1"/>
</worksheet>
</file>

<file path=xl/worksheets/sheet9.xml><?xml version="1.0" encoding="utf-8"?>
<worksheet xmlns="http://schemas.openxmlformats.org/spreadsheetml/2006/main" xmlns:r="http://schemas.openxmlformats.org/officeDocument/2006/relationships">
  <sheetPr>
    <tabColor indexed="42"/>
  </sheetPr>
  <dimension ref="A1:I991"/>
  <sheetViews>
    <sheetView zoomScale="75" zoomScaleNormal="75" zoomScalePageLayoutView="0" workbookViewId="0" topLeftCell="A1">
      <pane xSplit="2" ySplit="5" topLeftCell="C91" activePane="bottomRight" state="frozen"/>
      <selection pane="topLeft" activeCell="A1" sqref="A1"/>
      <selection pane="topRight" activeCell="A1" sqref="A1"/>
      <selection pane="bottomLeft" activeCell="A1" sqref="A1"/>
      <selection pane="bottomRight" activeCell="A105" sqref="A105:H105"/>
    </sheetView>
  </sheetViews>
  <sheetFormatPr defaultColWidth="9.140625" defaultRowHeight="12.75"/>
  <cols>
    <col min="1" max="1" width="8.421875" style="3" customWidth="1"/>
    <col min="2" max="2" width="74.140625" style="179" customWidth="1"/>
    <col min="3" max="3" width="17.28125" style="1" bestFit="1" customWidth="1"/>
    <col min="4" max="4" width="15.8515625" style="1" customWidth="1"/>
    <col min="5" max="5" width="17.28125" style="1" bestFit="1" customWidth="1"/>
    <col min="6" max="6" width="16.8515625" style="1" customWidth="1"/>
    <col min="7" max="7" width="16.140625" style="1" bestFit="1" customWidth="1"/>
    <col min="8" max="8" width="17.00390625" style="1" customWidth="1"/>
    <col min="9" max="16384" width="9.140625" style="1" customWidth="1"/>
  </cols>
  <sheetData>
    <row r="1" spans="1:8" ht="34.5" customHeight="1" thickBot="1">
      <c r="A1" s="583" t="s">
        <v>1236</v>
      </c>
      <c r="B1" s="584"/>
      <c r="C1" s="584"/>
      <c r="D1" s="584"/>
      <c r="E1" s="584"/>
      <c r="F1" s="584"/>
      <c r="G1" s="584"/>
      <c r="H1" s="577"/>
    </row>
    <row r="2" spans="1:8" ht="32.25" customHeight="1">
      <c r="A2" s="628" t="s">
        <v>324</v>
      </c>
      <c r="B2" s="629"/>
      <c r="C2" s="629"/>
      <c r="D2" s="629"/>
      <c r="E2" s="629"/>
      <c r="F2" s="629"/>
      <c r="G2" s="629"/>
      <c r="H2" s="630"/>
    </row>
    <row r="3" spans="1:8" s="10" customFormat="1" ht="31.5" customHeight="1">
      <c r="A3" s="588" t="s">
        <v>87</v>
      </c>
      <c r="B3" s="578" t="s">
        <v>252</v>
      </c>
      <c r="C3" s="626" t="s">
        <v>1302</v>
      </c>
      <c r="D3" s="626"/>
      <c r="E3" s="626" t="s">
        <v>1299</v>
      </c>
      <c r="F3" s="626"/>
      <c r="G3" s="626" t="s">
        <v>1300</v>
      </c>
      <c r="H3" s="627"/>
    </row>
    <row r="4" spans="1:8" ht="31.5" customHeight="1">
      <c r="A4" s="588"/>
      <c r="B4" s="579"/>
      <c r="C4" s="14" t="s">
        <v>253</v>
      </c>
      <c r="D4" s="14" t="s">
        <v>254</v>
      </c>
      <c r="E4" s="14" t="s">
        <v>253</v>
      </c>
      <c r="F4" s="14" t="s">
        <v>254</v>
      </c>
      <c r="G4" s="14" t="s">
        <v>253</v>
      </c>
      <c r="H4" s="29" t="s">
        <v>254</v>
      </c>
    </row>
    <row r="5" spans="1:8" ht="15.75">
      <c r="A5" s="33"/>
      <c r="B5" s="180"/>
      <c r="C5" s="40" t="s">
        <v>197</v>
      </c>
      <c r="D5" s="40" t="s">
        <v>198</v>
      </c>
      <c r="E5" s="40" t="s">
        <v>199</v>
      </c>
      <c r="F5" s="40" t="s">
        <v>207</v>
      </c>
      <c r="G5" s="40" t="s">
        <v>423</v>
      </c>
      <c r="H5" s="92" t="s">
        <v>424</v>
      </c>
    </row>
    <row r="6" spans="1:8" ht="15.75">
      <c r="A6" s="33">
        <v>1</v>
      </c>
      <c r="B6" s="80" t="s">
        <v>219</v>
      </c>
      <c r="C6" s="67">
        <f>SUM(C7:C18)</f>
        <v>653882.4400000002</v>
      </c>
      <c r="D6" s="67">
        <f>SUM(D7:D18)</f>
        <v>24195.9</v>
      </c>
      <c r="E6" s="67">
        <f>SUM(E7:E18)</f>
        <v>1329843.3900000001</v>
      </c>
      <c r="F6" s="67">
        <f>SUM(F7:F18)</f>
        <v>18937.16</v>
      </c>
      <c r="G6" s="67">
        <f>E6-C6</f>
        <v>675960.95</v>
      </c>
      <c r="H6" s="202">
        <f>F6-D6</f>
        <v>-5258.740000000002</v>
      </c>
    </row>
    <row r="7" spans="1:8" ht="17.25" customHeight="1">
      <c r="A7" s="33">
        <f>A6+1</f>
        <v>2</v>
      </c>
      <c r="B7" s="65" t="s">
        <v>531</v>
      </c>
      <c r="C7" s="55">
        <v>87712.47</v>
      </c>
      <c r="D7" s="55">
        <v>90.61</v>
      </c>
      <c r="E7" s="55">
        <v>128493.58</v>
      </c>
      <c r="F7" s="55">
        <v>1118.21</v>
      </c>
      <c r="G7" s="483">
        <f>E7-C7</f>
        <v>40781.11</v>
      </c>
      <c r="H7" s="484">
        <f>F7-D7</f>
        <v>1027.6000000000001</v>
      </c>
    </row>
    <row r="8" spans="1:8" ht="30" customHeight="1">
      <c r="A8" s="33">
        <f aca="true" t="shared" si="0" ref="A8:A71">A7+1</f>
        <v>3</v>
      </c>
      <c r="B8" s="181" t="s">
        <v>532</v>
      </c>
      <c r="C8" s="55">
        <v>7416.83</v>
      </c>
      <c r="D8" s="55">
        <v>0</v>
      </c>
      <c r="E8" s="55">
        <v>11579.96</v>
      </c>
      <c r="F8" s="55">
        <v>0</v>
      </c>
      <c r="G8" s="483">
        <f aca="true" t="shared" si="1" ref="G8:G71">E8-C8</f>
        <v>4163.129999999999</v>
      </c>
      <c r="H8" s="484">
        <f aca="true" t="shared" si="2" ref="H8:H71">F8-D8</f>
        <v>0</v>
      </c>
    </row>
    <row r="9" spans="1:8" ht="15.75">
      <c r="A9" s="33">
        <f t="shared" si="0"/>
        <v>4</v>
      </c>
      <c r="B9" s="65" t="s">
        <v>533</v>
      </c>
      <c r="C9" s="55">
        <v>74892.02</v>
      </c>
      <c r="D9" s="55">
        <v>417.17</v>
      </c>
      <c r="E9" s="55">
        <v>66122.24</v>
      </c>
      <c r="F9" s="55">
        <v>193.29</v>
      </c>
      <c r="G9" s="483">
        <f t="shared" si="1"/>
        <v>-8769.779999999999</v>
      </c>
      <c r="H9" s="484">
        <f t="shared" si="2"/>
        <v>-223.88000000000002</v>
      </c>
    </row>
    <row r="10" spans="1:8" ht="15.75">
      <c r="A10" s="33">
        <f t="shared" si="0"/>
        <v>5</v>
      </c>
      <c r="B10" s="65" t="s">
        <v>534</v>
      </c>
      <c r="C10" s="55">
        <v>19050.11</v>
      </c>
      <c r="D10" s="55">
        <v>296.34</v>
      </c>
      <c r="E10" s="55">
        <v>16270.32</v>
      </c>
      <c r="F10" s="55">
        <v>38.05</v>
      </c>
      <c r="G10" s="483">
        <f t="shared" si="1"/>
        <v>-2779.790000000001</v>
      </c>
      <c r="H10" s="484">
        <f t="shared" si="2"/>
        <v>-258.28999999999996</v>
      </c>
    </row>
    <row r="11" spans="1:8" ht="15.75">
      <c r="A11" s="33">
        <f t="shared" si="0"/>
        <v>6</v>
      </c>
      <c r="B11" s="65" t="s">
        <v>535</v>
      </c>
      <c r="C11" s="55">
        <v>17078.33</v>
      </c>
      <c r="D11" s="55">
        <v>345.67</v>
      </c>
      <c r="E11" s="55">
        <v>13808.18</v>
      </c>
      <c r="F11" s="55">
        <v>118</v>
      </c>
      <c r="G11" s="483">
        <f t="shared" si="1"/>
        <v>-3270.1500000000015</v>
      </c>
      <c r="H11" s="484">
        <f t="shared" si="2"/>
        <v>-227.67000000000002</v>
      </c>
    </row>
    <row r="12" spans="1:8" ht="15.75">
      <c r="A12" s="33">
        <f t="shared" si="0"/>
        <v>7</v>
      </c>
      <c r="B12" s="65" t="s">
        <v>536</v>
      </c>
      <c r="C12" s="55">
        <v>15746.34</v>
      </c>
      <c r="D12" s="55">
        <v>1085.52</v>
      </c>
      <c r="E12" s="55">
        <v>21943.64</v>
      </c>
      <c r="F12" s="55">
        <v>2359.26</v>
      </c>
      <c r="G12" s="483">
        <f t="shared" si="1"/>
        <v>6197.299999999999</v>
      </c>
      <c r="H12" s="484">
        <f t="shared" si="2"/>
        <v>1273.7400000000002</v>
      </c>
    </row>
    <row r="13" spans="1:8" ht="31.5">
      <c r="A13" s="33">
        <f t="shared" si="0"/>
        <v>8</v>
      </c>
      <c r="B13" s="65" t="s">
        <v>537</v>
      </c>
      <c r="C13" s="55">
        <v>2335.7</v>
      </c>
      <c r="D13" s="55">
        <v>26.62</v>
      </c>
      <c r="E13" s="55">
        <v>4128.51</v>
      </c>
      <c r="F13" s="55">
        <v>50.81</v>
      </c>
      <c r="G13" s="483">
        <f t="shared" si="1"/>
        <v>1792.8100000000004</v>
      </c>
      <c r="H13" s="484">
        <f t="shared" si="2"/>
        <v>24.19</v>
      </c>
    </row>
    <row r="14" spans="1:8" ht="15.75">
      <c r="A14" s="33">
        <f t="shared" si="0"/>
        <v>9</v>
      </c>
      <c r="B14" s="65" t="s">
        <v>538</v>
      </c>
      <c r="C14" s="55">
        <v>168180.87</v>
      </c>
      <c r="D14" s="55">
        <v>7433.74</v>
      </c>
      <c r="E14" s="55">
        <v>184364.96</v>
      </c>
      <c r="F14" s="55">
        <v>9964.38</v>
      </c>
      <c r="G14" s="483">
        <f t="shared" si="1"/>
        <v>16184.089999999997</v>
      </c>
      <c r="H14" s="484">
        <f t="shared" si="2"/>
        <v>2530.6399999999994</v>
      </c>
    </row>
    <row r="15" spans="1:8" ht="15.75">
      <c r="A15" s="33">
        <f t="shared" si="0"/>
        <v>10</v>
      </c>
      <c r="B15" s="49" t="s">
        <v>539</v>
      </c>
      <c r="C15" s="55">
        <v>80577.29</v>
      </c>
      <c r="D15" s="55">
        <v>69.5</v>
      </c>
      <c r="E15" s="55">
        <v>672614.79</v>
      </c>
      <c r="F15" s="55">
        <v>0</v>
      </c>
      <c r="G15" s="483">
        <f t="shared" si="1"/>
        <v>592037.5</v>
      </c>
      <c r="H15" s="484">
        <f t="shared" si="2"/>
        <v>-69.5</v>
      </c>
    </row>
    <row r="16" spans="1:8" ht="15.75" customHeight="1">
      <c r="A16" s="33">
        <f t="shared" si="0"/>
        <v>11</v>
      </c>
      <c r="B16" s="65" t="s">
        <v>540</v>
      </c>
      <c r="C16" s="55">
        <v>71366.99</v>
      </c>
      <c r="D16" s="55">
        <v>4871.78</v>
      </c>
      <c r="E16" s="55">
        <v>18296.49</v>
      </c>
      <c r="F16" s="55">
        <v>342.35</v>
      </c>
      <c r="G16" s="483">
        <f t="shared" si="1"/>
        <v>-53070.5</v>
      </c>
      <c r="H16" s="484">
        <f t="shared" si="2"/>
        <v>-4529.429999999999</v>
      </c>
    </row>
    <row r="17" spans="1:8" ht="15.75">
      <c r="A17" s="33">
        <f t="shared" si="0"/>
        <v>12</v>
      </c>
      <c r="B17" s="49" t="s">
        <v>541</v>
      </c>
      <c r="C17" s="55">
        <v>25249.93</v>
      </c>
      <c r="D17" s="55">
        <v>8107.37</v>
      </c>
      <c r="E17" s="55">
        <v>99981.02</v>
      </c>
      <c r="F17" s="55">
        <v>1810.58</v>
      </c>
      <c r="G17" s="483">
        <f t="shared" si="1"/>
        <v>74731.09</v>
      </c>
      <c r="H17" s="484">
        <f t="shared" si="2"/>
        <v>-6296.79</v>
      </c>
    </row>
    <row r="18" spans="1:8" ht="15.75">
      <c r="A18" s="33">
        <f t="shared" si="0"/>
        <v>13</v>
      </c>
      <c r="B18" s="65" t="s">
        <v>542</v>
      </c>
      <c r="C18" s="55">
        <v>84275.56</v>
      </c>
      <c r="D18" s="55">
        <v>1451.58</v>
      </c>
      <c r="E18" s="55">
        <v>92239.7</v>
      </c>
      <c r="F18" s="55">
        <v>2942.23</v>
      </c>
      <c r="G18" s="483">
        <f t="shared" si="1"/>
        <v>7964.139999999999</v>
      </c>
      <c r="H18" s="484">
        <f t="shared" si="2"/>
        <v>1490.65</v>
      </c>
    </row>
    <row r="19" spans="1:8" ht="15.75">
      <c r="A19" s="33">
        <f t="shared" si="0"/>
        <v>14</v>
      </c>
      <c r="B19" s="80" t="s">
        <v>276</v>
      </c>
      <c r="C19" s="67">
        <f>SUM(C20:C25)</f>
        <v>234838.22</v>
      </c>
      <c r="D19" s="67">
        <f>SUM(D20:D25)</f>
        <v>3892.8900000000003</v>
      </c>
      <c r="E19" s="67">
        <f>SUM(E20:E25)</f>
        <v>211794.26</v>
      </c>
      <c r="F19" s="67">
        <f>SUM(F20:F25)</f>
        <v>5488.33</v>
      </c>
      <c r="G19" s="67">
        <f t="shared" si="1"/>
        <v>-23043.959999999992</v>
      </c>
      <c r="H19" s="202">
        <f t="shared" si="2"/>
        <v>1595.4399999999996</v>
      </c>
    </row>
    <row r="20" spans="1:8" ht="15.75">
      <c r="A20" s="33">
        <f t="shared" si="0"/>
        <v>15</v>
      </c>
      <c r="B20" s="65" t="s">
        <v>543</v>
      </c>
      <c r="C20" s="55">
        <v>124466.92</v>
      </c>
      <c r="D20" s="55">
        <v>1971.47</v>
      </c>
      <c r="E20" s="55">
        <v>99440.68</v>
      </c>
      <c r="F20" s="55">
        <v>2050.28</v>
      </c>
      <c r="G20" s="483">
        <f t="shared" si="1"/>
        <v>-25026.240000000005</v>
      </c>
      <c r="H20" s="484">
        <f t="shared" si="2"/>
        <v>78.81000000000017</v>
      </c>
    </row>
    <row r="21" spans="1:8" ht="15.75">
      <c r="A21" s="33">
        <f t="shared" si="0"/>
        <v>16</v>
      </c>
      <c r="B21" s="65" t="s">
        <v>544</v>
      </c>
      <c r="C21" s="55">
        <v>80721.08</v>
      </c>
      <c r="D21" s="55">
        <v>1540.42</v>
      </c>
      <c r="E21" s="55">
        <v>82460.94</v>
      </c>
      <c r="F21" s="55">
        <v>2602.65</v>
      </c>
      <c r="G21" s="483">
        <f t="shared" si="1"/>
        <v>1739.8600000000006</v>
      </c>
      <c r="H21" s="484">
        <f t="shared" si="2"/>
        <v>1062.23</v>
      </c>
    </row>
    <row r="22" spans="1:8" ht="15.75">
      <c r="A22" s="33">
        <f t="shared" si="0"/>
        <v>17</v>
      </c>
      <c r="B22" s="65" t="s">
        <v>545</v>
      </c>
      <c r="C22" s="55">
        <v>17377.91</v>
      </c>
      <c r="D22" s="55">
        <v>243.17</v>
      </c>
      <c r="E22" s="55">
        <v>17158.45</v>
      </c>
      <c r="F22" s="55">
        <v>659.2</v>
      </c>
      <c r="G22" s="483">
        <f t="shared" si="1"/>
        <v>-219.45999999999913</v>
      </c>
      <c r="H22" s="484">
        <f t="shared" si="2"/>
        <v>416.0300000000001</v>
      </c>
    </row>
    <row r="23" spans="1:8" ht="15.75">
      <c r="A23" s="33">
        <f t="shared" si="0"/>
        <v>18</v>
      </c>
      <c r="B23" s="65" t="s">
        <v>546</v>
      </c>
      <c r="C23" s="55">
        <v>12272.31</v>
      </c>
      <c r="D23" s="55">
        <v>137.83</v>
      </c>
      <c r="E23" s="55">
        <v>12734.19</v>
      </c>
      <c r="F23" s="55">
        <v>176.2</v>
      </c>
      <c r="G23" s="483">
        <f t="shared" si="1"/>
        <v>461.880000000001</v>
      </c>
      <c r="H23" s="484">
        <f t="shared" si="2"/>
        <v>38.369999999999976</v>
      </c>
    </row>
    <row r="24" spans="1:8" ht="15.75">
      <c r="A24" s="33">
        <f t="shared" si="0"/>
        <v>19</v>
      </c>
      <c r="B24" s="65" t="s">
        <v>547</v>
      </c>
      <c r="C24" s="55">
        <v>0</v>
      </c>
      <c r="D24" s="55">
        <v>0</v>
      </c>
      <c r="E24" s="55">
        <v>0</v>
      </c>
      <c r="F24" s="55">
        <v>0</v>
      </c>
      <c r="G24" s="483">
        <f t="shared" si="1"/>
        <v>0</v>
      </c>
      <c r="H24" s="484">
        <f t="shared" si="2"/>
        <v>0</v>
      </c>
    </row>
    <row r="25" spans="1:8" ht="15.75">
      <c r="A25" s="33">
        <f t="shared" si="0"/>
        <v>20</v>
      </c>
      <c r="B25" s="65" t="s">
        <v>1224</v>
      </c>
      <c r="C25" s="55">
        <v>0</v>
      </c>
      <c r="D25" s="55">
        <v>0</v>
      </c>
      <c r="E25" s="55">
        <v>0</v>
      </c>
      <c r="F25" s="55">
        <v>0</v>
      </c>
      <c r="G25" s="483">
        <f t="shared" si="1"/>
        <v>0</v>
      </c>
      <c r="H25" s="484">
        <f t="shared" si="2"/>
        <v>0</v>
      </c>
    </row>
    <row r="26" spans="1:8" ht="15.75">
      <c r="A26" s="33">
        <f t="shared" si="0"/>
        <v>21</v>
      </c>
      <c r="B26" s="80" t="s">
        <v>247</v>
      </c>
      <c r="C26" s="38" t="s">
        <v>235</v>
      </c>
      <c r="D26" s="38" t="s">
        <v>235</v>
      </c>
      <c r="E26" s="38" t="s">
        <v>235</v>
      </c>
      <c r="F26" s="38" t="s">
        <v>235</v>
      </c>
      <c r="G26" s="73" t="s">
        <v>617</v>
      </c>
      <c r="H26" s="485" t="s">
        <v>617</v>
      </c>
    </row>
    <row r="27" spans="1:8" ht="15.75">
      <c r="A27" s="33">
        <f t="shared" si="0"/>
        <v>22</v>
      </c>
      <c r="B27" s="80" t="s">
        <v>277</v>
      </c>
      <c r="C27" s="67">
        <f>SUM(C28:C31)</f>
        <v>26580.7</v>
      </c>
      <c r="D27" s="67">
        <f>SUM(D28:D31)</f>
        <v>26652.329999999998</v>
      </c>
      <c r="E27" s="67">
        <f>SUM(E28:E31)</f>
        <v>29309.35</v>
      </c>
      <c r="F27" s="67">
        <f>SUM(F28:F31)</f>
        <v>42310</v>
      </c>
      <c r="G27" s="67">
        <f t="shared" si="1"/>
        <v>2728.649999999998</v>
      </c>
      <c r="H27" s="202">
        <f t="shared" si="2"/>
        <v>15657.670000000002</v>
      </c>
    </row>
    <row r="28" spans="1:8" ht="15.75">
      <c r="A28" s="33">
        <f t="shared" si="0"/>
        <v>23</v>
      </c>
      <c r="B28" s="65" t="s">
        <v>185</v>
      </c>
      <c r="C28" s="55">
        <v>0</v>
      </c>
      <c r="D28" s="55">
        <v>0</v>
      </c>
      <c r="E28" s="55">
        <v>0</v>
      </c>
      <c r="F28" s="55">
        <v>0</v>
      </c>
      <c r="G28" s="483">
        <f t="shared" si="1"/>
        <v>0</v>
      </c>
      <c r="H28" s="484">
        <f t="shared" si="2"/>
        <v>0</v>
      </c>
    </row>
    <row r="29" spans="1:8" ht="15.75">
      <c r="A29" s="33">
        <f t="shared" si="0"/>
        <v>24</v>
      </c>
      <c r="B29" s="181" t="s">
        <v>215</v>
      </c>
      <c r="C29" s="55">
        <v>0</v>
      </c>
      <c r="D29" s="55">
        <v>0</v>
      </c>
      <c r="E29" s="55">
        <v>0</v>
      </c>
      <c r="F29" s="55">
        <v>0</v>
      </c>
      <c r="G29" s="483">
        <f t="shared" si="1"/>
        <v>0</v>
      </c>
      <c r="H29" s="484">
        <f t="shared" si="2"/>
        <v>0</v>
      </c>
    </row>
    <row r="30" spans="1:8" ht="15.75">
      <c r="A30" s="33">
        <f t="shared" si="0"/>
        <v>25</v>
      </c>
      <c r="B30" s="181" t="s">
        <v>463</v>
      </c>
      <c r="C30" s="55">
        <v>0</v>
      </c>
      <c r="D30" s="55">
        <v>25663.91</v>
      </c>
      <c r="E30" s="55">
        <v>0</v>
      </c>
      <c r="F30" s="55">
        <v>0</v>
      </c>
      <c r="G30" s="483">
        <f t="shared" si="1"/>
        <v>0</v>
      </c>
      <c r="H30" s="484">
        <f t="shared" si="2"/>
        <v>-25663.91</v>
      </c>
    </row>
    <row r="31" spans="1:8" ht="15.75">
      <c r="A31" s="33">
        <f t="shared" si="0"/>
        <v>26</v>
      </c>
      <c r="B31" s="65" t="s">
        <v>464</v>
      </c>
      <c r="C31" s="55">
        <v>26580.7</v>
      </c>
      <c r="D31" s="55">
        <v>988.42</v>
      </c>
      <c r="E31" s="55">
        <v>29309.35</v>
      </c>
      <c r="F31" s="55">
        <v>42310</v>
      </c>
      <c r="G31" s="483">
        <f t="shared" si="1"/>
        <v>2728.649999999998</v>
      </c>
      <c r="H31" s="484">
        <f t="shared" si="2"/>
        <v>41321.58</v>
      </c>
    </row>
    <row r="32" spans="1:8" ht="15.75">
      <c r="A32" s="33">
        <f t="shared" si="0"/>
        <v>27</v>
      </c>
      <c r="B32" s="80" t="s">
        <v>414</v>
      </c>
      <c r="C32" s="67">
        <f>SUM(C33:C39)</f>
        <v>53648.84999999999</v>
      </c>
      <c r="D32" s="67">
        <f>SUM(D33:D39)</f>
        <v>1373.31</v>
      </c>
      <c r="E32" s="67">
        <f>SUM(E33:E39)</f>
        <v>61782.46</v>
      </c>
      <c r="F32" s="67">
        <f>SUM(F33:F39)</f>
        <v>1619.37</v>
      </c>
      <c r="G32" s="67">
        <f t="shared" si="1"/>
        <v>8133.610000000008</v>
      </c>
      <c r="H32" s="202">
        <f t="shared" si="2"/>
        <v>246.05999999999995</v>
      </c>
    </row>
    <row r="33" spans="1:8" ht="15.75">
      <c r="A33" s="33">
        <f t="shared" si="0"/>
        <v>28</v>
      </c>
      <c r="B33" s="65" t="s">
        <v>548</v>
      </c>
      <c r="C33" s="55">
        <v>6646.9</v>
      </c>
      <c r="D33" s="55">
        <v>95.3</v>
      </c>
      <c r="E33" s="55">
        <v>23375.84</v>
      </c>
      <c r="F33" s="55">
        <v>0</v>
      </c>
      <c r="G33" s="483">
        <f t="shared" si="1"/>
        <v>16728.940000000002</v>
      </c>
      <c r="H33" s="484">
        <f t="shared" si="2"/>
        <v>-95.3</v>
      </c>
    </row>
    <row r="34" spans="1:8" ht="15.75">
      <c r="A34" s="33">
        <f t="shared" si="0"/>
        <v>29</v>
      </c>
      <c r="B34" s="65" t="s">
        <v>549</v>
      </c>
      <c r="C34" s="55">
        <v>24400.01</v>
      </c>
      <c r="D34" s="55">
        <v>882.8</v>
      </c>
      <c r="E34" s="55">
        <v>20848.8</v>
      </c>
      <c r="F34" s="55">
        <v>1200</v>
      </c>
      <c r="G34" s="483">
        <f t="shared" si="1"/>
        <v>-3551.209999999999</v>
      </c>
      <c r="H34" s="484">
        <f t="shared" si="2"/>
        <v>317.20000000000005</v>
      </c>
    </row>
    <row r="35" spans="1:8" ht="15.75">
      <c r="A35" s="33">
        <f t="shared" si="0"/>
        <v>30</v>
      </c>
      <c r="B35" s="65" t="s">
        <v>550</v>
      </c>
      <c r="C35" s="55">
        <v>7937.27</v>
      </c>
      <c r="D35" s="55">
        <v>11.9</v>
      </c>
      <c r="E35" s="55">
        <v>6395.4</v>
      </c>
      <c r="F35" s="55">
        <v>0</v>
      </c>
      <c r="G35" s="483">
        <f t="shared" si="1"/>
        <v>-1541.8700000000008</v>
      </c>
      <c r="H35" s="484">
        <f t="shared" si="2"/>
        <v>-11.9</v>
      </c>
    </row>
    <row r="36" spans="1:8" ht="15.75">
      <c r="A36" s="33">
        <f t="shared" si="0"/>
        <v>31</v>
      </c>
      <c r="B36" s="65" t="s">
        <v>551</v>
      </c>
      <c r="C36" s="55">
        <v>6316.47</v>
      </c>
      <c r="D36" s="55">
        <v>0</v>
      </c>
      <c r="E36" s="55">
        <v>6935.61</v>
      </c>
      <c r="F36" s="55">
        <v>0</v>
      </c>
      <c r="G36" s="483">
        <f t="shared" si="1"/>
        <v>619.1399999999994</v>
      </c>
      <c r="H36" s="484">
        <f t="shared" si="2"/>
        <v>0</v>
      </c>
    </row>
    <row r="37" spans="1:8" ht="15.75">
      <c r="A37" s="33">
        <f t="shared" si="0"/>
        <v>32</v>
      </c>
      <c r="B37" s="49" t="s">
        <v>556</v>
      </c>
      <c r="C37" s="55">
        <v>0</v>
      </c>
      <c r="D37" s="55">
        <v>0</v>
      </c>
      <c r="E37" s="55">
        <v>0</v>
      </c>
      <c r="F37" s="55">
        <v>0</v>
      </c>
      <c r="G37" s="483">
        <f t="shared" si="1"/>
        <v>0</v>
      </c>
      <c r="H37" s="484">
        <f t="shared" si="2"/>
        <v>0</v>
      </c>
    </row>
    <row r="38" spans="1:8" ht="15.75">
      <c r="A38" s="33">
        <f t="shared" si="0"/>
        <v>33</v>
      </c>
      <c r="B38" s="65" t="s">
        <v>557</v>
      </c>
      <c r="C38" s="55">
        <v>7778.2</v>
      </c>
      <c r="D38" s="55">
        <v>43.29</v>
      </c>
      <c r="E38" s="55">
        <v>4116.14</v>
      </c>
      <c r="F38" s="55">
        <v>0</v>
      </c>
      <c r="G38" s="483">
        <f t="shared" si="1"/>
        <v>-3662.0599999999995</v>
      </c>
      <c r="H38" s="484">
        <f t="shared" si="2"/>
        <v>-43.29</v>
      </c>
    </row>
    <row r="39" spans="1:8" ht="15.75">
      <c r="A39" s="33">
        <f t="shared" si="0"/>
        <v>34</v>
      </c>
      <c r="B39" s="65" t="s">
        <v>558</v>
      </c>
      <c r="C39" s="55">
        <v>570</v>
      </c>
      <c r="D39" s="55">
        <v>340.02</v>
      </c>
      <c r="E39" s="55">
        <v>110.67</v>
      </c>
      <c r="F39" s="55">
        <v>419.37</v>
      </c>
      <c r="G39" s="483">
        <f t="shared" si="1"/>
        <v>-459.33</v>
      </c>
      <c r="H39" s="484">
        <f t="shared" si="2"/>
        <v>79.35000000000002</v>
      </c>
    </row>
    <row r="40" spans="1:8" ht="15.75">
      <c r="A40" s="33">
        <f t="shared" si="0"/>
        <v>35</v>
      </c>
      <c r="B40" s="80" t="s">
        <v>278</v>
      </c>
      <c r="C40" s="67">
        <f>C41+C42</f>
        <v>102197.78</v>
      </c>
      <c r="D40" s="67">
        <f>D41+D42</f>
        <v>4488.34</v>
      </c>
      <c r="E40" s="67">
        <f>E41+E42</f>
        <v>147276.97</v>
      </c>
      <c r="F40" s="67">
        <f>F41+F42</f>
        <v>1629.55</v>
      </c>
      <c r="G40" s="67">
        <f t="shared" si="1"/>
        <v>45079.19</v>
      </c>
      <c r="H40" s="202">
        <f t="shared" si="2"/>
        <v>-2858.79</v>
      </c>
    </row>
    <row r="41" spans="1:8" ht="15.75">
      <c r="A41" s="33">
        <f t="shared" si="0"/>
        <v>36</v>
      </c>
      <c r="B41" s="65" t="s">
        <v>559</v>
      </c>
      <c r="C41" s="55">
        <v>18400.85</v>
      </c>
      <c r="D41" s="55">
        <v>33.71</v>
      </c>
      <c r="E41" s="55">
        <v>20902.05</v>
      </c>
      <c r="F41" s="55">
        <v>80.94</v>
      </c>
      <c r="G41" s="483">
        <f t="shared" si="1"/>
        <v>2501.2000000000007</v>
      </c>
      <c r="H41" s="484">
        <f t="shared" si="2"/>
        <v>47.23</v>
      </c>
    </row>
    <row r="42" spans="1:8" ht="15.75">
      <c r="A42" s="33">
        <f t="shared" si="0"/>
        <v>37</v>
      </c>
      <c r="B42" s="65" t="s">
        <v>560</v>
      </c>
      <c r="C42" s="55">
        <v>83796.93</v>
      </c>
      <c r="D42" s="55">
        <v>4454.63</v>
      </c>
      <c r="E42" s="55">
        <v>126374.92</v>
      </c>
      <c r="F42" s="55">
        <v>1548.61</v>
      </c>
      <c r="G42" s="483">
        <f t="shared" si="1"/>
        <v>42577.990000000005</v>
      </c>
      <c r="H42" s="484">
        <f t="shared" si="2"/>
        <v>-2906.0200000000004</v>
      </c>
    </row>
    <row r="43" spans="1:8" ht="15.75">
      <c r="A43" s="33">
        <f t="shared" si="0"/>
        <v>38</v>
      </c>
      <c r="B43" s="80" t="s">
        <v>248</v>
      </c>
      <c r="C43" s="486">
        <v>9913.99</v>
      </c>
      <c r="D43" s="486">
        <v>487.32</v>
      </c>
      <c r="E43" s="486">
        <v>10595.3</v>
      </c>
      <c r="F43" s="486">
        <v>105.61</v>
      </c>
      <c r="G43" s="483">
        <f t="shared" si="1"/>
        <v>681.3099999999995</v>
      </c>
      <c r="H43" s="484">
        <f t="shared" si="2"/>
        <v>-381.71</v>
      </c>
    </row>
    <row r="44" spans="1:8" ht="15.75">
      <c r="A44" s="33">
        <f t="shared" si="0"/>
        <v>39</v>
      </c>
      <c r="B44" s="80" t="s">
        <v>100</v>
      </c>
      <c r="C44" s="67">
        <f>SUM(C45:C59)</f>
        <v>622474.47</v>
      </c>
      <c r="D44" s="67">
        <f>SUM(D45:D59)</f>
        <v>12613.380000000001</v>
      </c>
      <c r="E44" s="67">
        <f>SUM(E45:E59)</f>
        <v>860597.39</v>
      </c>
      <c r="F44" s="67">
        <f>SUM(F45:F59)</f>
        <v>8319.14</v>
      </c>
      <c r="G44" s="67">
        <f t="shared" si="1"/>
        <v>238122.92000000004</v>
      </c>
      <c r="H44" s="202">
        <f t="shared" si="2"/>
        <v>-4294.240000000002</v>
      </c>
    </row>
    <row r="45" spans="1:8" ht="15.75">
      <c r="A45" s="33">
        <f t="shared" si="0"/>
        <v>40</v>
      </c>
      <c r="B45" s="65" t="s">
        <v>562</v>
      </c>
      <c r="C45" s="55">
        <v>146713.14</v>
      </c>
      <c r="D45" s="55">
        <v>1903.39</v>
      </c>
      <c r="E45" s="55">
        <v>164661.33</v>
      </c>
      <c r="F45" s="55">
        <v>357.51</v>
      </c>
      <c r="G45" s="483">
        <f t="shared" si="1"/>
        <v>17948.189999999973</v>
      </c>
      <c r="H45" s="484">
        <f t="shared" si="2"/>
        <v>-1545.88</v>
      </c>
    </row>
    <row r="46" spans="1:8" ht="15.75">
      <c r="A46" s="33">
        <f t="shared" si="0"/>
        <v>41</v>
      </c>
      <c r="B46" s="65" t="s">
        <v>561</v>
      </c>
      <c r="C46" s="55">
        <v>2383.23</v>
      </c>
      <c r="D46" s="55">
        <v>0.64</v>
      </c>
      <c r="E46" s="55">
        <v>29.65</v>
      </c>
      <c r="F46" s="55">
        <v>0</v>
      </c>
      <c r="G46" s="483">
        <f t="shared" si="1"/>
        <v>-2353.58</v>
      </c>
      <c r="H46" s="484">
        <f t="shared" si="2"/>
        <v>-0.64</v>
      </c>
    </row>
    <row r="47" spans="1:8" ht="15.75">
      <c r="A47" s="33">
        <f t="shared" si="0"/>
        <v>42</v>
      </c>
      <c r="B47" s="65" t="s">
        <v>563</v>
      </c>
      <c r="C47" s="55">
        <v>16925.29</v>
      </c>
      <c r="D47" s="55">
        <v>1504.79</v>
      </c>
      <c r="E47" s="55">
        <v>17376.6</v>
      </c>
      <c r="F47" s="55">
        <v>585.88</v>
      </c>
      <c r="G47" s="483">
        <f t="shared" si="1"/>
        <v>451.3099999999977</v>
      </c>
      <c r="H47" s="484">
        <f t="shared" si="2"/>
        <v>-918.91</v>
      </c>
    </row>
    <row r="48" spans="1:8" ht="15.75">
      <c r="A48" s="33">
        <f t="shared" si="0"/>
        <v>43</v>
      </c>
      <c r="B48" s="65" t="s">
        <v>564</v>
      </c>
      <c r="C48" s="55">
        <v>7913.01</v>
      </c>
      <c r="D48" s="55">
        <v>110.5</v>
      </c>
      <c r="E48" s="55">
        <v>7951.82</v>
      </c>
      <c r="F48" s="55">
        <v>75.63</v>
      </c>
      <c r="G48" s="483">
        <f t="shared" si="1"/>
        <v>38.80999999999949</v>
      </c>
      <c r="H48" s="484">
        <f t="shared" si="2"/>
        <v>-34.870000000000005</v>
      </c>
    </row>
    <row r="49" spans="1:8" ht="15.75">
      <c r="A49" s="33">
        <f t="shared" si="0"/>
        <v>44</v>
      </c>
      <c r="B49" s="65" t="s">
        <v>565</v>
      </c>
      <c r="C49" s="55">
        <v>67885.56</v>
      </c>
      <c r="D49" s="55">
        <v>160.7</v>
      </c>
      <c r="E49" s="55">
        <v>71494.12</v>
      </c>
      <c r="F49" s="55">
        <v>38.45</v>
      </c>
      <c r="G49" s="483">
        <f t="shared" si="1"/>
        <v>3608.5599999999977</v>
      </c>
      <c r="H49" s="484">
        <f t="shared" si="2"/>
        <v>-122.24999999999999</v>
      </c>
    </row>
    <row r="50" spans="1:8" ht="15.75">
      <c r="A50" s="33">
        <f t="shared" si="0"/>
        <v>45</v>
      </c>
      <c r="B50" s="65" t="s">
        <v>566</v>
      </c>
      <c r="C50" s="55">
        <v>28521.38</v>
      </c>
      <c r="D50" s="55">
        <v>0</v>
      </c>
      <c r="E50" s="55">
        <v>33499.46</v>
      </c>
      <c r="F50" s="55">
        <v>0</v>
      </c>
      <c r="G50" s="483">
        <f t="shared" si="1"/>
        <v>4978.079999999998</v>
      </c>
      <c r="H50" s="484">
        <f t="shared" si="2"/>
        <v>0</v>
      </c>
    </row>
    <row r="51" spans="1:8" ht="15.75">
      <c r="A51" s="33">
        <f t="shared" si="0"/>
        <v>46</v>
      </c>
      <c r="B51" s="65" t="s">
        <v>567</v>
      </c>
      <c r="C51" s="55">
        <v>37496.03</v>
      </c>
      <c r="D51" s="55">
        <v>41.44</v>
      </c>
      <c r="E51" s="55">
        <v>41462.73</v>
      </c>
      <c r="F51" s="55">
        <v>0.4</v>
      </c>
      <c r="G51" s="483">
        <f t="shared" si="1"/>
        <v>3966.7000000000044</v>
      </c>
      <c r="H51" s="484">
        <f t="shared" si="2"/>
        <v>-41.04</v>
      </c>
    </row>
    <row r="52" spans="1:8" ht="15.75">
      <c r="A52" s="33">
        <f t="shared" si="0"/>
        <v>47</v>
      </c>
      <c r="B52" s="65" t="s">
        <v>568</v>
      </c>
      <c r="C52" s="55">
        <v>0</v>
      </c>
      <c r="D52" s="55">
        <v>113.44</v>
      </c>
      <c r="E52" s="55">
        <v>397.63</v>
      </c>
      <c r="F52" s="55">
        <v>0</v>
      </c>
      <c r="G52" s="483">
        <f t="shared" si="1"/>
        <v>397.63</v>
      </c>
      <c r="H52" s="484">
        <f t="shared" si="2"/>
        <v>-113.44</v>
      </c>
    </row>
    <row r="53" spans="1:8" ht="15.75">
      <c r="A53" s="33">
        <f t="shared" si="0"/>
        <v>48</v>
      </c>
      <c r="B53" s="65" t="s">
        <v>569</v>
      </c>
      <c r="C53" s="55">
        <v>22170.47</v>
      </c>
      <c r="D53" s="55">
        <v>165.7</v>
      </c>
      <c r="E53" s="55">
        <v>24722.53</v>
      </c>
      <c r="F53" s="55">
        <v>0</v>
      </c>
      <c r="G53" s="483">
        <f t="shared" si="1"/>
        <v>2552.0599999999977</v>
      </c>
      <c r="H53" s="484">
        <f t="shared" si="2"/>
        <v>-165.7</v>
      </c>
    </row>
    <row r="54" spans="1:8" ht="15.75">
      <c r="A54" s="33">
        <f t="shared" si="0"/>
        <v>49</v>
      </c>
      <c r="B54" s="65" t="s">
        <v>570</v>
      </c>
      <c r="C54" s="55">
        <v>93.61</v>
      </c>
      <c r="D54" s="55">
        <v>18.6</v>
      </c>
      <c r="E54" s="55">
        <v>317.2</v>
      </c>
      <c r="F54" s="55">
        <v>0</v>
      </c>
      <c r="G54" s="483">
        <f t="shared" si="1"/>
        <v>223.58999999999997</v>
      </c>
      <c r="H54" s="484">
        <f t="shared" si="2"/>
        <v>-18.6</v>
      </c>
    </row>
    <row r="55" spans="1:8" ht="15.75">
      <c r="A55" s="33">
        <f t="shared" si="0"/>
        <v>50</v>
      </c>
      <c r="B55" s="65" t="s">
        <v>571</v>
      </c>
      <c r="C55" s="55">
        <v>25494.28</v>
      </c>
      <c r="D55" s="55">
        <v>137.15</v>
      </c>
      <c r="E55" s="55">
        <v>50938.38</v>
      </c>
      <c r="F55" s="55">
        <v>0</v>
      </c>
      <c r="G55" s="483">
        <f t="shared" si="1"/>
        <v>25444.1</v>
      </c>
      <c r="H55" s="484">
        <f t="shared" si="2"/>
        <v>-137.15</v>
      </c>
    </row>
    <row r="56" spans="1:8" ht="15.75">
      <c r="A56" s="33">
        <f t="shared" si="0"/>
        <v>51</v>
      </c>
      <c r="B56" s="65" t="s">
        <v>513</v>
      </c>
      <c r="C56" s="55">
        <v>3081.49</v>
      </c>
      <c r="D56" s="55">
        <v>0</v>
      </c>
      <c r="E56" s="55">
        <v>86795.37</v>
      </c>
      <c r="F56" s="55">
        <v>0</v>
      </c>
      <c r="G56" s="483">
        <f t="shared" si="1"/>
        <v>83713.87999999999</v>
      </c>
      <c r="H56" s="484">
        <f t="shared" si="2"/>
        <v>0</v>
      </c>
    </row>
    <row r="57" spans="1:8" ht="15.75">
      <c r="A57" s="33">
        <f t="shared" si="0"/>
        <v>52</v>
      </c>
      <c r="B57" s="65" t="s">
        <v>514</v>
      </c>
      <c r="C57" s="55">
        <v>0</v>
      </c>
      <c r="D57" s="55">
        <v>0</v>
      </c>
      <c r="E57" s="55">
        <v>561.02</v>
      </c>
      <c r="F57" s="55">
        <v>0</v>
      </c>
      <c r="G57" s="483">
        <f t="shared" si="1"/>
        <v>561.02</v>
      </c>
      <c r="H57" s="484">
        <f t="shared" si="2"/>
        <v>0</v>
      </c>
    </row>
    <row r="58" spans="1:8" ht="31.5">
      <c r="A58" s="33">
        <f t="shared" si="0"/>
        <v>53</v>
      </c>
      <c r="B58" s="65" t="s">
        <v>572</v>
      </c>
      <c r="C58" s="55">
        <v>121230.87</v>
      </c>
      <c r="D58" s="55">
        <v>2575.22</v>
      </c>
      <c r="E58" s="55">
        <v>220365.71</v>
      </c>
      <c r="F58" s="55">
        <v>2242.65</v>
      </c>
      <c r="G58" s="483">
        <f t="shared" si="1"/>
        <v>99134.84</v>
      </c>
      <c r="H58" s="484">
        <f t="shared" si="2"/>
        <v>-332.5699999999997</v>
      </c>
    </row>
    <row r="59" spans="1:8" ht="15.75">
      <c r="A59" s="33">
        <f t="shared" si="0"/>
        <v>54</v>
      </c>
      <c r="B59" s="65" t="s">
        <v>573</v>
      </c>
      <c r="C59" s="55">
        <v>142566.11</v>
      </c>
      <c r="D59" s="55">
        <v>5881.81</v>
      </c>
      <c r="E59" s="55">
        <v>140023.84</v>
      </c>
      <c r="F59" s="55">
        <v>5018.62</v>
      </c>
      <c r="G59" s="483">
        <f t="shared" si="1"/>
        <v>-2542.2699999999895</v>
      </c>
      <c r="H59" s="484">
        <f t="shared" si="2"/>
        <v>-863.1900000000005</v>
      </c>
    </row>
    <row r="60" spans="1:8" ht="15.75">
      <c r="A60" s="33">
        <f t="shared" si="0"/>
        <v>55</v>
      </c>
      <c r="B60" s="80" t="s">
        <v>101</v>
      </c>
      <c r="C60" s="67">
        <f>C61+C62</f>
        <v>6085780.53</v>
      </c>
      <c r="D60" s="67">
        <f>D61+D62</f>
        <v>40821.39</v>
      </c>
      <c r="E60" s="67">
        <f>E61+E62</f>
        <v>6721346.880000001</v>
      </c>
      <c r="F60" s="67">
        <f>F61+F62</f>
        <v>60353.16</v>
      </c>
      <c r="G60" s="67">
        <f t="shared" si="1"/>
        <v>635566.3500000006</v>
      </c>
      <c r="H60" s="202">
        <f t="shared" si="2"/>
        <v>19531.770000000004</v>
      </c>
    </row>
    <row r="61" spans="1:8" ht="15.75">
      <c r="A61" s="33">
        <f t="shared" si="0"/>
        <v>56</v>
      </c>
      <c r="B61" s="65" t="s">
        <v>574</v>
      </c>
      <c r="C61" s="55">
        <v>5668399.73</v>
      </c>
      <c r="D61" s="55">
        <v>26584.06</v>
      </c>
      <c r="E61" s="55">
        <v>6164946.4</v>
      </c>
      <c r="F61" s="55">
        <v>47055.98</v>
      </c>
      <c r="G61" s="483">
        <f t="shared" si="1"/>
        <v>496546.6699999999</v>
      </c>
      <c r="H61" s="484">
        <f t="shared" si="2"/>
        <v>20471.920000000002</v>
      </c>
    </row>
    <row r="62" spans="1:8" ht="15.75">
      <c r="A62" s="33">
        <f t="shared" si="0"/>
        <v>57</v>
      </c>
      <c r="B62" s="126" t="s">
        <v>394</v>
      </c>
      <c r="C62" s="67">
        <f>SUM(C63:C65)</f>
        <v>417380.8</v>
      </c>
      <c r="D62" s="67">
        <f>SUM(D63:D65)</f>
        <v>14237.33</v>
      </c>
      <c r="E62" s="67">
        <f>SUM(E63:E65)</f>
        <v>556400.48</v>
      </c>
      <c r="F62" s="67">
        <f>SUM(F63:F65)</f>
        <v>13297.18</v>
      </c>
      <c r="G62" s="67">
        <f t="shared" si="1"/>
        <v>139019.68</v>
      </c>
      <c r="H62" s="202">
        <f t="shared" si="2"/>
        <v>-940.1499999999996</v>
      </c>
    </row>
    <row r="63" spans="1:8" s="190" customFormat="1" ht="16.5" customHeight="1">
      <c r="A63" s="33">
        <f t="shared" si="0"/>
        <v>58</v>
      </c>
      <c r="B63" s="197" t="s">
        <v>392</v>
      </c>
      <c r="C63" s="487">
        <v>81922.25</v>
      </c>
      <c r="D63" s="487">
        <v>6628.24</v>
      </c>
      <c r="E63" s="487">
        <v>74936.45</v>
      </c>
      <c r="F63" s="487">
        <v>5400.2</v>
      </c>
      <c r="G63" s="483">
        <f t="shared" si="1"/>
        <v>-6985.800000000003</v>
      </c>
      <c r="H63" s="484">
        <f t="shared" si="2"/>
        <v>-1228.04</v>
      </c>
    </row>
    <row r="64" spans="1:8" ht="31.5">
      <c r="A64" s="33">
        <f t="shared" si="0"/>
        <v>59</v>
      </c>
      <c r="B64" s="197" t="s">
        <v>393</v>
      </c>
      <c r="C64" s="55">
        <v>330599.94</v>
      </c>
      <c r="D64" s="55">
        <v>7260.49</v>
      </c>
      <c r="E64" s="55">
        <v>478835.87</v>
      </c>
      <c r="F64" s="55">
        <v>7896.98</v>
      </c>
      <c r="G64" s="483">
        <f t="shared" si="1"/>
        <v>148235.93</v>
      </c>
      <c r="H64" s="484">
        <f t="shared" si="2"/>
        <v>636.4899999999998</v>
      </c>
    </row>
    <row r="65" spans="1:8" ht="15.75">
      <c r="A65" s="33">
        <f t="shared" si="0"/>
        <v>60</v>
      </c>
      <c r="B65" s="65" t="s">
        <v>137</v>
      </c>
      <c r="C65" s="55">
        <v>4858.61</v>
      </c>
      <c r="D65" s="55">
        <v>348.6</v>
      </c>
      <c r="E65" s="55">
        <v>2628.16</v>
      </c>
      <c r="F65" s="55">
        <v>0</v>
      </c>
      <c r="G65" s="483">
        <f t="shared" si="1"/>
        <v>-2230.45</v>
      </c>
      <c r="H65" s="484">
        <f t="shared" si="2"/>
        <v>-348.6</v>
      </c>
    </row>
    <row r="66" spans="1:8" ht="15.75">
      <c r="A66" s="33">
        <f t="shared" si="0"/>
        <v>61</v>
      </c>
      <c r="B66" s="80" t="s">
        <v>51</v>
      </c>
      <c r="C66" s="55">
        <v>1906606.96</v>
      </c>
      <c r="D66" s="55">
        <v>9225.79</v>
      </c>
      <c r="E66" s="55">
        <v>2070286.53</v>
      </c>
      <c r="F66" s="55">
        <v>15683.33</v>
      </c>
      <c r="G66" s="483">
        <f t="shared" si="1"/>
        <v>163679.57000000007</v>
      </c>
      <c r="H66" s="484">
        <f t="shared" si="2"/>
        <v>6457.539999999999</v>
      </c>
    </row>
    <row r="67" spans="1:8" ht="15.75">
      <c r="A67" s="33">
        <f t="shared" si="0"/>
        <v>62</v>
      </c>
      <c r="B67" s="80" t="s">
        <v>415</v>
      </c>
      <c r="C67" s="55">
        <v>16884.96</v>
      </c>
      <c r="D67" s="55">
        <v>106.8</v>
      </c>
      <c r="E67" s="55">
        <v>17509.68</v>
      </c>
      <c r="F67" s="55">
        <v>0</v>
      </c>
      <c r="G67" s="483">
        <f t="shared" si="1"/>
        <v>624.7200000000012</v>
      </c>
      <c r="H67" s="484">
        <f t="shared" si="2"/>
        <v>-106.8</v>
      </c>
    </row>
    <row r="68" spans="1:8" ht="15.75">
      <c r="A68" s="33">
        <f t="shared" si="0"/>
        <v>63</v>
      </c>
      <c r="B68" s="80" t="s">
        <v>395</v>
      </c>
      <c r="C68" s="67">
        <f>SUM(C69:C74)</f>
        <v>162609.64</v>
      </c>
      <c r="D68" s="67">
        <f>SUM(D69:D74)</f>
        <v>524.36</v>
      </c>
      <c r="E68" s="67">
        <f>SUM(E69:E74)</f>
        <v>249961.59</v>
      </c>
      <c r="F68" s="67">
        <f>SUM(F69:F74)</f>
        <v>108.43</v>
      </c>
      <c r="G68" s="67">
        <f t="shared" si="1"/>
        <v>87351.94999999998</v>
      </c>
      <c r="H68" s="202">
        <f t="shared" si="2"/>
        <v>-415.93</v>
      </c>
    </row>
    <row r="69" spans="1:8" ht="15.75">
      <c r="A69" s="33">
        <f t="shared" si="0"/>
        <v>64</v>
      </c>
      <c r="B69" s="65" t="s">
        <v>499</v>
      </c>
      <c r="C69" s="55">
        <v>60549.23</v>
      </c>
      <c r="D69" s="55">
        <v>197.56</v>
      </c>
      <c r="E69" s="55">
        <v>69252.52</v>
      </c>
      <c r="F69" s="55">
        <v>108.43</v>
      </c>
      <c r="G69" s="483">
        <f t="shared" si="1"/>
        <v>8703.29</v>
      </c>
      <c r="H69" s="484">
        <f t="shared" si="2"/>
        <v>-89.13</v>
      </c>
    </row>
    <row r="70" spans="1:8" ht="15.75">
      <c r="A70" s="33">
        <f t="shared" si="0"/>
        <v>65</v>
      </c>
      <c r="B70" s="65" t="s">
        <v>575</v>
      </c>
      <c r="C70" s="55">
        <v>80127.58</v>
      </c>
      <c r="D70" s="55">
        <v>247.5</v>
      </c>
      <c r="E70" s="55">
        <v>90872.95</v>
      </c>
      <c r="F70" s="55">
        <v>0</v>
      </c>
      <c r="G70" s="483">
        <f t="shared" si="1"/>
        <v>10745.369999999995</v>
      </c>
      <c r="H70" s="484">
        <f t="shared" si="2"/>
        <v>-247.5</v>
      </c>
    </row>
    <row r="71" spans="1:8" ht="15.75">
      <c r="A71" s="33">
        <f t="shared" si="0"/>
        <v>66</v>
      </c>
      <c r="B71" s="65" t="s">
        <v>576</v>
      </c>
      <c r="C71" s="55">
        <v>10399.5</v>
      </c>
      <c r="D71" s="55">
        <v>0</v>
      </c>
      <c r="E71" s="55">
        <v>75345.92</v>
      </c>
      <c r="F71" s="55">
        <v>0</v>
      </c>
      <c r="G71" s="483">
        <f t="shared" si="1"/>
        <v>64946.42</v>
      </c>
      <c r="H71" s="484">
        <f t="shared" si="2"/>
        <v>0</v>
      </c>
    </row>
    <row r="72" spans="1:8" ht="15.75">
      <c r="A72" s="33">
        <f aca="true" t="shared" si="3" ref="A72:A80">A71+1</f>
        <v>67</v>
      </c>
      <c r="B72" s="65" t="s">
        <v>577</v>
      </c>
      <c r="C72" s="55">
        <v>10045.64</v>
      </c>
      <c r="D72" s="55">
        <v>0</v>
      </c>
      <c r="E72" s="55">
        <v>11707.27</v>
      </c>
      <c r="F72" s="55">
        <v>0</v>
      </c>
      <c r="G72" s="483">
        <f aca="true" t="shared" si="4" ref="G72:G99">E72-C72</f>
        <v>1661.630000000001</v>
      </c>
      <c r="H72" s="484">
        <f aca="true" t="shared" si="5" ref="H72:H99">F72-D72</f>
        <v>0</v>
      </c>
    </row>
    <row r="73" spans="1:8" ht="15.75">
      <c r="A73" s="33">
        <f t="shared" si="3"/>
        <v>68</v>
      </c>
      <c r="B73" s="65" t="s">
        <v>578</v>
      </c>
      <c r="C73" s="55">
        <v>1290.87</v>
      </c>
      <c r="D73" s="55">
        <v>61.2</v>
      </c>
      <c r="E73" s="55">
        <v>2535.55</v>
      </c>
      <c r="F73" s="55">
        <v>0</v>
      </c>
      <c r="G73" s="483">
        <f t="shared" si="4"/>
        <v>1244.6800000000003</v>
      </c>
      <c r="H73" s="484">
        <f t="shared" si="5"/>
        <v>-61.2</v>
      </c>
    </row>
    <row r="74" spans="1:8" ht="15.75">
      <c r="A74" s="33">
        <f t="shared" si="3"/>
        <v>69</v>
      </c>
      <c r="B74" s="65" t="s">
        <v>579</v>
      </c>
      <c r="C74" s="55">
        <v>196.82</v>
      </c>
      <c r="D74" s="55">
        <v>18.1</v>
      </c>
      <c r="E74" s="55">
        <v>247.38</v>
      </c>
      <c r="F74" s="55">
        <v>0</v>
      </c>
      <c r="G74" s="483">
        <f t="shared" si="4"/>
        <v>50.56</v>
      </c>
      <c r="H74" s="484">
        <f t="shared" si="5"/>
        <v>-18.1</v>
      </c>
    </row>
    <row r="75" spans="1:8" ht="15.75">
      <c r="A75" s="33">
        <f t="shared" si="3"/>
        <v>70</v>
      </c>
      <c r="B75" s="80" t="s">
        <v>438</v>
      </c>
      <c r="C75" s="55">
        <v>0</v>
      </c>
      <c r="D75" s="55">
        <v>0</v>
      </c>
      <c r="E75" s="55">
        <v>0</v>
      </c>
      <c r="F75" s="55">
        <v>0</v>
      </c>
      <c r="G75" s="483">
        <f t="shared" si="4"/>
        <v>0</v>
      </c>
      <c r="H75" s="484">
        <f t="shared" si="5"/>
        <v>0</v>
      </c>
    </row>
    <row r="76" spans="1:8" ht="15.75">
      <c r="A76" s="33">
        <f t="shared" si="3"/>
        <v>71</v>
      </c>
      <c r="B76" s="80" t="s">
        <v>315</v>
      </c>
      <c r="C76" s="55">
        <v>0</v>
      </c>
      <c r="D76" s="55">
        <v>0</v>
      </c>
      <c r="E76" s="55">
        <v>0</v>
      </c>
      <c r="F76" s="55">
        <v>0</v>
      </c>
      <c r="G76" s="483">
        <f t="shared" si="4"/>
        <v>0</v>
      </c>
      <c r="H76" s="484">
        <f t="shared" si="5"/>
        <v>0</v>
      </c>
    </row>
    <row r="77" spans="1:8" ht="15.75">
      <c r="A77" s="33">
        <f t="shared" si="3"/>
        <v>72</v>
      </c>
      <c r="B77" s="80" t="s">
        <v>53</v>
      </c>
      <c r="C77" s="55">
        <v>44.28</v>
      </c>
      <c r="D77" s="55">
        <v>0</v>
      </c>
      <c r="E77" s="55">
        <v>1571.96</v>
      </c>
      <c r="F77" s="55">
        <v>0</v>
      </c>
      <c r="G77" s="483">
        <f t="shared" si="4"/>
        <v>1527.68</v>
      </c>
      <c r="H77" s="484">
        <f t="shared" si="5"/>
        <v>0</v>
      </c>
    </row>
    <row r="78" spans="1:8" ht="15.75">
      <c r="A78" s="33">
        <f t="shared" si="3"/>
        <v>73</v>
      </c>
      <c r="B78" s="80" t="s">
        <v>212</v>
      </c>
      <c r="C78" s="55">
        <v>8817.98</v>
      </c>
      <c r="D78" s="55">
        <v>22.5</v>
      </c>
      <c r="E78" s="55">
        <v>7662.94</v>
      </c>
      <c r="F78" s="55">
        <v>575.94</v>
      </c>
      <c r="G78" s="483">
        <f t="shared" si="4"/>
        <v>-1155.04</v>
      </c>
      <c r="H78" s="484">
        <f t="shared" si="5"/>
        <v>553.44</v>
      </c>
    </row>
    <row r="79" spans="1:8" ht="15.75">
      <c r="A79" s="33">
        <f t="shared" si="3"/>
        <v>74</v>
      </c>
      <c r="B79" s="80" t="s">
        <v>396</v>
      </c>
      <c r="C79" s="67">
        <f>C80+C81</f>
        <v>1342198.48</v>
      </c>
      <c r="D79" s="67">
        <f>D80+D81</f>
        <v>86.75</v>
      </c>
      <c r="E79" s="67">
        <f>E80+E81</f>
        <v>1477444.6400000001</v>
      </c>
      <c r="F79" s="67">
        <f>F80+F81</f>
        <v>224.42000000000002</v>
      </c>
      <c r="G79" s="67">
        <f t="shared" si="4"/>
        <v>135246.16000000015</v>
      </c>
      <c r="H79" s="202">
        <f t="shared" si="5"/>
        <v>137.67000000000002</v>
      </c>
    </row>
    <row r="80" spans="1:8" ht="31.5">
      <c r="A80" s="33">
        <f t="shared" si="3"/>
        <v>75</v>
      </c>
      <c r="B80" s="80" t="s">
        <v>140</v>
      </c>
      <c r="C80" s="486">
        <v>4265.05</v>
      </c>
      <c r="D80" s="486">
        <v>0.08</v>
      </c>
      <c r="E80" s="486">
        <v>2848.05</v>
      </c>
      <c r="F80" s="486">
        <v>163.22</v>
      </c>
      <c r="G80" s="483">
        <f t="shared" si="4"/>
        <v>-1417</v>
      </c>
      <c r="H80" s="484">
        <f t="shared" si="5"/>
        <v>163.14</v>
      </c>
    </row>
    <row r="81" spans="1:8" ht="15.75">
      <c r="A81" s="33">
        <f aca="true" t="shared" si="6" ref="A81:A100">A80+1</f>
        <v>76</v>
      </c>
      <c r="B81" s="126" t="s">
        <v>397</v>
      </c>
      <c r="C81" s="67">
        <f>SUM(C82:C88)</f>
        <v>1337933.43</v>
      </c>
      <c r="D81" s="67">
        <f>SUM(D82:D88)</f>
        <v>86.67</v>
      </c>
      <c r="E81" s="67">
        <f>SUM(E82:E88)</f>
        <v>1474596.59</v>
      </c>
      <c r="F81" s="67">
        <f>SUM(F82:F88)</f>
        <v>61.2</v>
      </c>
      <c r="G81" s="67">
        <f t="shared" si="4"/>
        <v>136663.16000000015</v>
      </c>
      <c r="H81" s="202">
        <f t="shared" si="5"/>
        <v>-25.47</v>
      </c>
    </row>
    <row r="82" spans="1:8" ht="15.75">
      <c r="A82" s="33">
        <f t="shared" si="6"/>
        <v>77</v>
      </c>
      <c r="B82" s="65" t="s">
        <v>580</v>
      </c>
      <c r="C82" s="55">
        <v>855006.96</v>
      </c>
      <c r="D82" s="55">
        <v>0</v>
      </c>
      <c r="E82" s="55">
        <v>1050082.56</v>
      </c>
      <c r="F82" s="55">
        <v>0</v>
      </c>
      <c r="G82" s="483">
        <f t="shared" si="4"/>
        <v>195075.6000000001</v>
      </c>
      <c r="H82" s="484">
        <f t="shared" si="5"/>
        <v>0</v>
      </c>
    </row>
    <row r="83" spans="1:8" ht="15.75">
      <c r="A83" s="33">
        <f t="shared" si="6"/>
        <v>78</v>
      </c>
      <c r="B83" s="65" t="s">
        <v>581</v>
      </c>
      <c r="C83" s="55">
        <v>1240.08</v>
      </c>
      <c r="D83" s="55">
        <v>25.86</v>
      </c>
      <c r="E83" s="55">
        <v>1291.26</v>
      </c>
      <c r="F83" s="55">
        <v>61.2</v>
      </c>
      <c r="G83" s="483">
        <f t="shared" si="4"/>
        <v>51.180000000000064</v>
      </c>
      <c r="H83" s="484">
        <f t="shared" si="5"/>
        <v>35.34</v>
      </c>
    </row>
    <row r="84" spans="1:8" ht="15.75">
      <c r="A84" s="33">
        <f t="shared" si="6"/>
        <v>79</v>
      </c>
      <c r="B84" s="65" t="s">
        <v>582</v>
      </c>
      <c r="C84" s="55">
        <v>0</v>
      </c>
      <c r="D84" s="55">
        <v>0</v>
      </c>
      <c r="E84" s="55">
        <v>0</v>
      </c>
      <c r="F84" s="55">
        <v>0</v>
      </c>
      <c r="G84" s="483">
        <f t="shared" si="4"/>
        <v>0</v>
      </c>
      <c r="H84" s="484">
        <f t="shared" si="5"/>
        <v>0</v>
      </c>
    </row>
    <row r="85" spans="1:8" ht="15.75">
      <c r="A85" s="33">
        <f t="shared" si="6"/>
        <v>80</v>
      </c>
      <c r="B85" s="65" t="s">
        <v>583</v>
      </c>
      <c r="C85" s="55">
        <v>18532.99</v>
      </c>
      <c r="D85" s="55">
        <v>60.8</v>
      </c>
      <c r="E85" s="55">
        <v>20925.7</v>
      </c>
      <c r="F85" s="55">
        <v>0</v>
      </c>
      <c r="G85" s="483">
        <f t="shared" si="4"/>
        <v>2392.709999999999</v>
      </c>
      <c r="H85" s="484">
        <f t="shared" si="5"/>
        <v>-60.8</v>
      </c>
    </row>
    <row r="86" spans="1:8" ht="15.75">
      <c r="A86" s="33">
        <f t="shared" si="6"/>
        <v>81</v>
      </c>
      <c r="B86" s="65" t="s">
        <v>584</v>
      </c>
      <c r="C86" s="55">
        <v>0</v>
      </c>
      <c r="D86" s="55">
        <v>0</v>
      </c>
      <c r="E86" s="55">
        <v>5400</v>
      </c>
      <c r="F86" s="55">
        <v>0</v>
      </c>
      <c r="G86" s="483">
        <f t="shared" si="4"/>
        <v>5400</v>
      </c>
      <c r="H86" s="484">
        <f t="shared" si="5"/>
        <v>0</v>
      </c>
    </row>
    <row r="87" spans="1:8" ht="15.75">
      <c r="A87" s="33">
        <f t="shared" si="6"/>
        <v>82</v>
      </c>
      <c r="B87" s="65" t="s">
        <v>585</v>
      </c>
      <c r="C87" s="55">
        <v>2019.14</v>
      </c>
      <c r="D87" s="55">
        <v>0</v>
      </c>
      <c r="E87" s="55">
        <v>2635.27</v>
      </c>
      <c r="F87" s="55">
        <v>0</v>
      </c>
      <c r="G87" s="483">
        <f t="shared" si="4"/>
        <v>616.1299999999999</v>
      </c>
      <c r="H87" s="484">
        <f t="shared" si="5"/>
        <v>0</v>
      </c>
    </row>
    <row r="88" spans="1:8" ht="15.75">
      <c r="A88" s="33">
        <f t="shared" si="6"/>
        <v>83</v>
      </c>
      <c r="B88" s="65" t="s">
        <v>30</v>
      </c>
      <c r="C88" s="55">
        <v>461134.26</v>
      </c>
      <c r="D88" s="55">
        <v>0.01</v>
      </c>
      <c r="E88" s="55">
        <v>394261.8</v>
      </c>
      <c r="F88" s="55">
        <v>0</v>
      </c>
      <c r="G88" s="483">
        <f t="shared" si="4"/>
        <v>-66872.46000000002</v>
      </c>
      <c r="H88" s="484">
        <f t="shared" si="5"/>
        <v>-0.01</v>
      </c>
    </row>
    <row r="89" spans="1:8" ht="31.5">
      <c r="A89" s="33">
        <f t="shared" si="6"/>
        <v>84</v>
      </c>
      <c r="B89" s="80" t="s">
        <v>398</v>
      </c>
      <c r="C89" s="67">
        <f>SUM(C90:C96)</f>
        <v>1750222.3</v>
      </c>
      <c r="D89" s="67">
        <f>SUM(D90:D96)</f>
        <v>2256.77</v>
      </c>
      <c r="E89" s="67">
        <f>SUM(E90:E96)</f>
        <v>2058026.9500000002</v>
      </c>
      <c r="F89" s="67">
        <f>SUM(F90:F96)</f>
        <v>3128.67</v>
      </c>
      <c r="G89" s="67">
        <f t="shared" si="4"/>
        <v>307804.65000000014</v>
      </c>
      <c r="H89" s="202">
        <f t="shared" si="5"/>
        <v>871.9000000000001</v>
      </c>
    </row>
    <row r="90" spans="1:8" ht="15.75">
      <c r="A90" s="33">
        <f t="shared" si="6"/>
        <v>85</v>
      </c>
      <c r="B90" s="65" t="s">
        <v>586</v>
      </c>
      <c r="C90" s="55">
        <v>555937.75</v>
      </c>
      <c r="D90" s="55">
        <v>0</v>
      </c>
      <c r="E90" s="55">
        <v>586241.21</v>
      </c>
      <c r="F90" s="55">
        <v>0</v>
      </c>
      <c r="G90" s="483">
        <f t="shared" si="4"/>
        <v>30303.459999999963</v>
      </c>
      <c r="H90" s="484">
        <f t="shared" si="5"/>
        <v>0</v>
      </c>
    </row>
    <row r="91" spans="1:9" ht="15.75">
      <c r="A91" s="33">
        <f t="shared" si="6"/>
        <v>86</v>
      </c>
      <c r="B91" s="422" t="s">
        <v>1233</v>
      </c>
      <c r="C91" s="55">
        <v>227706.37</v>
      </c>
      <c r="D91" s="55">
        <v>2171</v>
      </c>
      <c r="E91" s="55">
        <v>476071.08</v>
      </c>
      <c r="F91" s="55">
        <v>3000</v>
      </c>
      <c r="G91" s="483">
        <f t="shared" si="4"/>
        <v>248364.71000000002</v>
      </c>
      <c r="H91" s="484">
        <f t="shared" si="5"/>
        <v>829</v>
      </c>
      <c r="I91" s="381" t="s">
        <v>638</v>
      </c>
    </row>
    <row r="92" spans="1:8" ht="15.75">
      <c r="A92" s="33">
        <f t="shared" si="6"/>
        <v>87</v>
      </c>
      <c r="B92" s="65" t="s">
        <v>21</v>
      </c>
      <c r="C92" s="55">
        <v>0</v>
      </c>
      <c r="D92" s="55">
        <v>85.77</v>
      </c>
      <c r="E92" s="55">
        <v>21.75</v>
      </c>
      <c r="F92" s="55">
        <v>128.67</v>
      </c>
      <c r="G92" s="483">
        <f t="shared" si="4"/>
        <v>21.75</v>
      </c>
      <c r="H92" s="484">
        <f t="shared" si="5"/>
        <v>42.89999999999999</v>
      </c>
    </row>
    <row r="93" spans="1:8" ht="15.75">
      <c r="A93" s="33">
        <f t="shared" si="6"/>
        <v>88</v>
      </c>
      <c r="B93" s="65" t="s">
        <v>25</v>
      </c>
      <c r="C93" s="55">
        <v>0</v>
      </c>
      <c r="D93" s="55">
        <v>0</v>
      </c>
      <c r="E93" s="55">
        <v>0</v>
      </c>
      <c r="F93" s="55">
        <v>0</v>
      </c>
      <c r="G93" s="483">
        <f t="shared" si="4"/>
        <v>0</v>
      </c>
      <c r="H93" s="484">
        <f t="shared" si="5"/>
        <v>0</v>
      </c>
    </row>
    <row r="94" spans="1:8" ht="15.75">
      <c r="A94" s="33">
        <f t="shared" si="6"/>
        <v>89</v>
      </c>
      <c r="B94" s="65" t="s">
        <v>26</v>
      </c>
      <c r="C94" s="55">
        <v>966578.18</v>
      </c>
      <c r="D94" s="55">
        <v>0</v>
      </c>
      <c r="E94" s="55">
        <v>995692.91</v>
      </c>
      <c r="F94" s="55">
        <v>0</v>
      </c>
      <c r="G94" s="483">
        <f t="shared" si="4"/>
        <v>29114.72999999998</v>
      </c>
      <c r="H94" s="484">
        <f t="shared" si="5"/>
        <v>0</v>
      </c>
    </row>
    <row r="95" spans="1:8" ht="15.75">
      <c r="A95" s="33">
        <f t="shared" si="6"/>
        <v>90</v>
      </c>
      <c r="B95" s="65" t="s">
        <v>27</v>
      </c>
      <c r="C95" s="55">
        <v>0</v>
      </c>
      <c r="D95" s="55">
        <v>0</v>
      </c>
      <c r="E95" s="55">
        <v>0</v>
      </c>
      <c r="F95" s="55">
        <v>0</v>
      </c>
      <c r="G95" s="483">
        <f t="shared" si="4"/>
        <v>0</v>
      </c>
      <c r="H95" s="484">
        <f t="shared" si="5"/>
        <v>0</v>
      </c>
    </row>
    <row r="96" spans="1:8" ht="15.75">
      <c r="A96" s="33">
        <f t="shared" si="6"/>
        <v>91</v>
      </c>
      <c r="B96" s="65" t="s">
        <v>28</v>
      </c>
      <c r="C96" s="55">
        <v>0</v>
      </c>
      <c r="D96" s="55">
        <v>0</v>
      </c>
      <c r="E96" s="55">
        <v>0</v>
      </c>
      <c r="F96" s="55">
        <v>0</v>
      </c>
      <c r="G96" s="483">
        <f t="shared" si="4"/>
        <v>0</v>
      </c>
      <c r="H96" s="484">
        <f t="shared" si="5"/>
        <v>0</v>
      </c>
    </row>
    <row r="97" spans="1:8" ht="15.75">
      <c r="A97" s="33">
        <f t="shared" si="6"/>
        <v>92</v>
      </c>
      <c r="B97" s="126" t="s">
        <v>161</v>
      </c>
      <c r="C97" s="55">
        <v>4285.08</v>
      </c>
      <c r="D97" s="55">
        <v>0</v>
      </c>
      <c r="E97" s="55">
        <v>118.14</v>
      </c>
      <c r="F97" s="55">
        <v>0</v>
      </c>
      <c r="G97" s="483">
        <f t="shared" si="4"/>
        <v>-4166.94</v>
      </c>
      <c r="H97" s="484">
        <f t="shared" si="5"/>
        <v>0</v>
      </c>
    </row>
    <row r="98" spans="1:8" ht="15.75">
      <c r="A98" s="33" t="s">
        <v>705</v>
      </c>
      <c r="B98" s="126" t="s">
        <v>637</v>
      </c>
      <c r="C98" s="55">
        <v>0</v>
      </c>
      <c r="D98" s="55">
        <v>7212.41</v>
      </c>
      <c r="E98" s="55">
        <v>0</v>
      </c>
      <c r="F98" s="55">
        <v>9875.78</v>
      </c>
      <c r="G98" s="483">
        <f t="shared" si="4"/>
        <v>0</v>
      </c>
      <c r="H98" s="484">
        <f t="shared" si="5"/>
        <v>2663.370000000001</v>
      </c>
    </row>
    <row r="99" spans="1:8" ht="15.75">
      <c r="A99" s="33">
        <f>A97+1</f>
        <v>93</v>
      </c>
      <c r="B99" s="80" t="s">
        <v>184</v>
      </c>
      <c r="C99" s="55">
        <v>2.49</v>
      </c>
      <c r="D99" s="55">
        <v>6734.9</v>
      </c>
      <c r="E99" s="55">
        <v>2.3</v>
      </c>
      <c r="F99" s="55">
        <v>12582.24</v>
      </c>
      <c r="G99" s="483">
        <f t="shared" si="4"/>
        <v>-0.1900000000000004</v>
      </c>
      <c r="H99" s="484">
        <f t="shared" si="5"/>
        <v>5847.34</v>
      </c>
    </row>
    <row r="100" spans="1:8" ht="32.25" thickBot="1">
      <c r="A100" s="34">
        <f t="shared" si="6"/>
        <v>94</v>
      </c>
      <c r="B100" s="66" t="s">
        <v>399</v>
      </c>
      <c r="C100" s="68">
        <f>C6+C19+C27+C32+C40+C43+C44+C60+C66+C67+C68+SUM(C75:C79)+C89+C97+C99</f>
        <v>12980989.150000004</v>
      </c>
      <c r="D100" s="68">
        <f>D6+D19+D27+D32+D40+D43+D44+D60+D66+D67+D68+SUM(D75:D79)+D89+D97+D99+D98</f>
        <v>140695.14</v>
      </c>
      <c r="E100" s="68">
        <f>E6+E19+E27+E32+E40+E43+E44+E60+E66+E67+E68+SUM(E75:E79)+E89+E97+E99</f>
        <v>15255130.73</v>
      </c>
      <c r="F100" s="68">
        <f>F6+F19+F27+F32+F40+F43+F44+F60+F66+F67+F68+SUM(F75:F79)+F89+F97+F99+F98</f>
        <v>180941.12999999998</v>
      </c>
      <c r="G100" s="68">
        <f>E100-C100</f>
        <v>2274141.5799999963</v>
      </c>
      <c r="H100" s="460">
        <f>F100-D100</f>
        <v>40245.98999999996</v>
      </c>
    </row>
    <row r="101" spans="1:6" ht="15.75">
      <c r="A101" s="4"/>
      <c r="F101" s="201" t="s">
        <v>617</v>
      </c>
    </row>
    <row r="102" spans="1:8" s="190" customFormat="1" ht="27" customHeight="1">
      <c r="A102" s="580" t="s">
        <v>29</v>
      </c>
      <c r="B102" s="581"/>
      <c r="C102" s="581"/>
      <c r="D102" s="581"/>
      <c r="E102" s="581"/>
      <c r="F102" s="581"/>
      <c r="G102" s="581"/>
      <c r="H102" s="582"/>
    </row>
    <row r="103" spans="1:8" ht="51" customHeight="1">
      <c r="A103" s="625" t="s">
        <v>5</v>
      </c>
      <c r="B103" s="625"/>
      <c r="C103" s="625"/>
      <c r="D103" s="625"/>
      <c r="E103" s="625"/>
      <c r="F103" s="625"/>
      <c r="G103" s="625"/>
      <c r="H103" s="625"/>
    </row>
    <row r="104" spans="1:8" ht="15.75">
      <c r="A104" s="625" t="s">
        <v>6</v>
      </c>
      <c r="B104" s="625"/>
      <c r="C104" s="625"/>
      <c r="D104" s="625"/>
      <c r="E104" s="625"/>
      <c r="F104" s="625"/>
      <c r="G104" s="625"/>
      <c r="H104" s="625"/>
    </row>
    <row r="105" spans="1:8" ht="33.75" customHeight="1">
      <c r="A105" s="625" t="s">
        <v>1443</v>
      </c>
      <c r="B105" s="625"/>
      <c r="C105" s="625"/>
      <c r="D105" s="625"/>
      <c r="E105" s="625"/>
      <c r="F105" s="625"/>
      <c r="G105" s="625"/>
      <c r="H105" s="625"/>
    </row>
    <row r="108" ht="15.75">
      <c r="B108" s="463"/>
    </row>
    <row r="972" ht="15.75">
      <c r="F972" s="1" t="s">
        <v>698</v>
      </c>
    </row>
    <row r="991" ht="15.75">
      <c r="D991" s="1" t="s">
        <v>620</v>
      </c>
    </row>
  </sheetData>
  <sheetProtection/>
  <mergeCells count="11">
    <mergeCell ref="A1:H1"/>
    <mergeCell ref="A3:A4"/>
    <mergeCell ref="B3:B4"/>
    <mergeCell ref="C3:D3"/>
    <mergeCell ref="E3:F3"/>
    <mergeCell ref="G3:H3"/>
    <mergeCell ref="A2:H2"/>
    <mergeCell ref="A105:H105"/>
    <mergeCell ref="A103:H103"/>
    <mergeCell ref="A104:H104"/>
    <mergeCell ref="A102:H102"/>
  </mergeCells>
  <printOptions gridLines="1"/>
  <pageMargins left="0.7480314960629921" right="0.7480314960629921" top="0.43" bottom="0.3937007874015748" header="0.39" footer="0.2362204724409449"/>
  <pageSetup fitToHeight="3" fitToWidth="3" horizontalDpi="600" verticalDpi="600" orientation="landscape" paperSize="9" scale="69" r:id="rId1"/>
  <rowBreaks count="1" manualBreakCount="1">
    <brk id="3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Tabuľky k výročnej správe o hospodárení VVš 2004</dc:title>
  <dc:subject/>
  <dc:creator>Viest</dc:creator>
  <cp:keywords/>
  <dc:description/>
  <cp:lastModifiedBy>TRUNI</cp:lastModifiedBy>
  <cp:lastPrinted>2011-04-26T06:20:45Z</cp:lastPrinted>
  <dcterms:created xsi:type="dcterms:W3CDTF">2002-06-05T18:53:25Z</dcterms:created>
  <dcterms:modified xsi:type="dcterms:W3CDTF">2011-04-26T06:21:42Z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