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codeName="ThisWorkbook" defaultThemeVersion="124226"/>
  <mc:AlternateContent xmlns:mc="http://schemas.openxmlformats.org/markup-compatibility/2006">
    <mc:Choice Requires="x15">
      <x15ac:absPath xmlns:x15ac="http://schemas.microsoft.com/office/spreadsheetml/2010/11/ac" url="C:\Users\1100857\Desktop\Dokumenty\Výročná správa+Zúčtovanie\rok 2021\"/>
    </mc:Choice>
  </mc:AlternateContent>
  <xr:revisionPtr revIDLastSave="0" documentId="13_ncr:1_{DB9912ED-D7CD-46A9-AF2E-A82FF46228ED}" xr6:coauthVersionLast="36" xr6:coauthVersionMax="36" xr10:uidLastSave="{00000000-0000-0000-0000-000000000000}"/>
  <bookViews>
    <workbookView xWindow="0" yWindow="0" windowWidth="28800" windowHeight="12225" tabRatio="895" activeTab="5" xr2:uid="{00000000-000D-0000-FFFF-FFFF00000000}"/>
  </bookViews>
  <sheets>
    <sheet name="Obsah" sheetId="127" r:id="rId1"/>
    <sheet name="zmeny" sheetId="129" r:id="rId2"/>
    <sheet name="Vysvetlivky" sheetId="115" r:id="rId3"/>
    <sheet name="Súvzťažnosti" sheetId="82" r:id="rId4"/>
    <sheet name="Kódy z CRŠ" sheetId="152" r:id="rId5"/>
    <sheet name="T1-Dotácie podľa DZ" sheetId="23" r:id="rId6"/>
    <sheet name="T2-Ostatné dot mimo MŠ SR" sheetId="3" r:id="rId7"/>
    <sheet name="T3-Výnosy" sheetId="161" r:id="rId8"/>
    <sheet name="T4-Výnosy zo školného" sheetId="154" r:id="rId9"/>
    <sheet name="T5 - Analýza nákladov" sheetId="162" r:id="rId10"/>
    <sheet name="T6-Zamestnanci_a_mzdy" sheetId="76" r:id="rId11"/>
    <sheet name="T6a-Zamestnanci_a_mzdy (ženy)" sheetId="155" r:id="rId12"/>
    <sheet name="T7_Doktorandi " sheetId="159" r:id="rId13"/>
    <sheet name="T8-Soc_štipendiá" sheetId="109" r:id="rId14"/>
    <sheet name="T8a-Teh_štipendiá" sheetId="164" r:id="rId15"/>
    <sheet name="T9_ŠD " sheetId="116" r:id="rId16"/>
    <sheet name="T10-ŠJ " sheetId="146" r:id="rId17"/>
    <sheet name="T11-Zdroje KV" sheetId="90" r:id="rId18"/>
    <sheet name="T12-KV" sheetId="91" r:id="rId19"/>
    <sheet name="T13-Fondy" sheetId="145" r:id="rId20"/>
    <sheet name="T16 - Štruktúra hotovosti" sheetId="64" r:id="rId21"/>
    <sheet name="T17-Dotácie zo ŠF EU-nová" sheetId="160" r:id="rId22"/>
    <sheet name="T18-Ostatné dotácie z kap MŠ SR" sheetId="61" r:id="rId23"/>
    <sheet name="T19-Štip_ z vlastných " sheetId="144" r:id="rId24"/>
    <sheet name="T20_motivačné štipendiá_nová" sheetId="157" r:id="rId25"/>
    <sheet name="T21-štruktúra_384" sheetId="97" r:id="rId26"/>
    <sheet name="T22_Výnosy_soc_oblasť" sheetId="133" r:id="rId27"/>
    <sheet name="T23_Náklady_soc_oblasť" sheetId="134" r:id="rId28"/>
    <sheet name="T24__Aktíva" sheetId="135" state="hidden" r:id="rId29"/>
  </sheets>
  <externalReferences>
    <externalReference r:id="rId30"/>
  </externalReferences>
  <definedNames>
    <definedName name="_kmp1" localSheetId="21">#REF!</definedName>
    <definedName name="_kmp1" localSheetId="7">#REF!</definedName>
    <definedName name="_kmp1" localSheetId="9">#REF!</definedName>
    <definedName name="_kmp1" localSheetId="12">#REF!</definedName>
    <definedName name="_kmp1" localSheetId="14">#REF!</definedName>
    <definedName name="_kmp1">#REF!</definedName>
    <definedName name="_kmp2" localSheetId="21">#REF!</definedName>
    <definedName name="_kmp2" localSheetId="9">#REF!</definedName>
    <definedName name="_kmp2" localSheetId="12">#REF!</definedName>
    <definedName name="_kmp2" localSheetId="14">#REF!</definedName>
    <definedName name="_kmp2">#REF!</definedName>
    <definedName name="_kmt1" localSheetId="21">#REF!</definedName>
    <definedName name="_kmt1" localSheetId="9">#REF!</definedName>
    <definedName name="_kmt1" localSheetId="12">#REF!</definedName>
    <definedName name="_kmt1" localSheetId="14">#REF!</definedName>
    <definedName name="_kmt1">#REF!</definedName>
    <definedName name="_T1" localSheetId="21">#REF!</definedName>
    <definedName name="_T1" localSheetId="9">#REF!</definedName>
    <definedName name="_T1" localSheetId="12">#REF!</definedName>
    <definedName name="_T1" localSheetId="14">#REF!</definedName>
    <definedName name="_T1">#REF!</definedName>
    <definedName name="_wd1" localSheetId="24">[1]vahy!$B$1</definedName>
    <definedName name="_wd1">[1]vahy!$B$1</definedName>
    <definedName name="_wd3" localSheetId="24">[1]vahy!$B$3</definedName>
    <definedName name="_wd3">[1]vahy!$B$3</definedName>
    <definedName name="_we1" localSheetId="24">[1]vahy!$B$2</definedName>
    <definedName name="_we1">[1]vahy!$B$2</definedName>
    <definedName name="_we3" localSheetId="24">[1]vahy!$B$4</definedName>
    <definedName name="_we3">[1]vahy!$B$4</definedName>
    <definedName name="aaa" hidden="1">3</definedName>
    <definedName name="denní" localSheetId="21">#REF!</definedName>
    <definedName name="denní" localSheetId="7">#REF!</definedName>
    <definedName name="denní" localSheetId="9">#REF!</definedName>
    <definedName name="denní" localSheetId="12">#REF!</definedName>
    <definedName name="denní" localSheetId="14">#REF!</definedName>
    <definedName name="denní">#REF!</definedName>
    <definedName name="dokpo" localSheetId="21">#REF!</definedName>
    <definedName name="dokpo" localSheetId="9">#REF!</definedName>
    <definedName name="dokpo" localSheetId="12">#REF!</definedName>
    <definedName name="dokpo" localSheetId="14">#REF!</definedName>
    <definedName name="dokpo">#REF!</definedName>
    <definedName name="dokpred" localSheetId="21">#REF!</definedName>
    <definedName name="dokpred" localSheetId="9">#REF!</definedName>
    <definedName name="dokpred" localSheetId="12">#REF!</definedName>
    <definedName name="dokpred" localSheetId="14">#REF!</definedName>
    <definedName name="dokpred">#REF!</definedName>
    <definedName name="druhý" localSheetId="21">#REF!</definedName>
    <definedName name="druhý" localSheetId="9">#REF!</definedName>
    <definedName name="druhý" localSheetId="12">#REF!</definedName>
    <definedName name="druhý" localSheetId="14">#REF!</definedName>
    <definedName name="druhý">#REF!</definedName>
    <definedName name="exterdruhý" localSheetId="21">#REF!</definedName>
    <definedName name="exterdruhý" localSheetId="9">#REF!</definedName>
    <definedName name="exterdruhý" localSheetId="12">#REF!</definedName>
    <definedName name="exterdruhý" localSheetId="14">#REF!</definedName>
    <definedName name="exterdruhý">#REF!</definedName>
    <definedName name="externeplat" localSheetId="21">#REF!</definedName>
    <definedName name="externeplat" localSheetId="9">#REF!</definedName>
    <definedName name="externeplat" localSheetId="12">#REF!</definedName>
    <definedName name="externeplat" localSheetId="14">#REF!</definedName>
    <definedName name="externeplat">#REF!</definedName>
    <definedName name="exterplat" localSheetId="21">#REF!</definedName>
    <definedName name="exterplat" localSheetId="9">#REF!</definedName>
    <definedName name="exterplat" localSheetId="12">#REF!</definedName>
    <definedName name="exterplat" localSheetId="14">#REF!</definedName>
    <definedName name="exterplat">#REF!</definedName>
    <definedName name="KKS_doc" localSheetId="21">#REF!</definedName>
    <definedName name="KKS_doc" localSheetId="9">#REF!</definedName>
    <definedName name="KKS_doc" localSheetId="12">#REF!</definedName>
    <definedName name="KKS_doc" localSheetId="14">#REF!</definedName>
    <definedName name="KKS_doc">#REF!</definedName>
    <definedName name="KKS_ost" localSheetId="21">#REF!</definedName>
    <definedName name="KKS_ost" localSheetId="9">#REF!</definedName>
    <definedName name="KKS_ost" localSheetId="12">#REF!</definedName>
    <definedName name="KKS_ost" localSheetId="14">#REF!</definedName>
    <definedName name="KKS_ost">#REF!</definedName>
    <definedName name="KKS_phd" localSheetId="21">#REF!</definedName>
    <definedName name="KKS_phd" localSheetId="9">#REF!</definedName>
    <definedName name="KKS_phd" localSheetId="12">#REF!</definedName>
    <definedName name="KKS_phd" localSheetId="14">#REF!</definedName>
    <definedName name="KKS_phd">#REF!</definedName>
    <definedName name="KKS_prof" localSheetId="21">#REF!</definedName>
    <definedName name="KKS_prof" localSheetId="9">#REF!</definedName>
    <definedName name="KKS_prof" localSheetId="12">#REF!</definedName>
    <definedName name="KKS_prof" localSheetId="14">#REF!</definedName>
    <definedName name="KKS_prof">#REF!</definedName>
    <definedName name="koef_gm_mzdy" localSheetId="21">#REF!</definedName>
    <definedName name="koef_gm_mzdy" localSheetId="9">#REF!</definedName>
    <definedName name="koef_gm_mzdy" localSheetId="12">#REF!</definedName>
    <definedName name="koef_gm_mzdy" localSheetId="14">#REF!</definedName>
    <definedName name="koef_gm_mzdy">#REF!</definedName>
    <definedName name="koef_kpn" localSheetId="21">#REF!</definedName>
    <definedName name="koef_kpn" localSheetId="9">#REF!</definedName>
    <definedName name="koef_kpn" localSheetId="12">#REF!</definedName>
    <definedName name="koef_kpn" localSheetId="14">#REF!</definedName>
    <definedName name="koef_kpn">#REF!</definedName>
    <definedName name="koef_prer_nad_gm_mzdy" localSheetId="21">#REF!</definedName>
    <definedName name="koef_prer_nad_gm_mzdy" localSheetId="9">#REF!</definedName>
    <definedName name="koef_prer_nad_gm_mzdy" localSheetId="12">#REF!</definedName>
    <definedName name="koef_prer_nad_gm_mzdy" localSheetId="14">#REF!</definedName>
    <definedName name="koef_prer_nad_gm_mzdy">#REF!</definedName>
    <definedName name="koef_PV" localSheetId="21">#REF!</definedName>
    <definedName name="koef_PV" localSheetId="9">#REF!</definedName>
    <definedName name="koef_PV" localSheetId="12">#REF!</definedName>
    <definedName name="koef_PV" localSheetId="14">#REF!</definedName>
    <definedName name="koef_PV">#REF!</definedName>
    <definedName name="koef_udr_kat1" localSheetId="21">#REF!</definedName>
    <definedName name="koef_udr_kat1" localSheetId="9">#REF!</definedName>
    <definedName name="koef_udr_kat1" localSheetId="11">#REF!</definedName>
    <definedName name="koef_udr_kat1" localSheetId="12">#REF!</definedName>
    <definedName name="koef_udr_kat1" localSheetId="14">#REF!</definedName>
    <definedName name="koef_udr_kat1">#REF!</definedName>
    <definedName name="koef_udr_kat2" localSheetId="21">#REF!</definedName>
    <definedName name="koef_udr_kat2" localSheetId="9">#REF!</definedName>
    <definedName name="koef_udr_kat2" localSheetId="11">#REF!</definedName>
    <definedName name="koef_udr_kat2" localSheetId="12">#REF!</definedName>
    <definedName name="koef_udr_kat2" localSheetId="14">#REF!</definedName>
    <definedName name="koef_udr_kat2">#REF!</definedName>
    <definedName name="koef_udr_kat3" localSheetId="21">#REF!</definedName>
    <definedName name="koef_udr_kat3" localSheetId="9">#REF!</definedName>
    <definedName name="koef_udr_kat3" localSheetId="11">#REF!</definedName>
    <definedName name="koef_udr_kat3" localSheetId="12">#REF!</definedName>
    <definedName name="koef_udr_kat3" localSheetId="14">#REF!</definedName>
    <definedName name="koef_udr_kat3">#REF!</definedName>
    <definedName name="koef_VV" localSheetId="21">#REF!</definedName>
    <definedName name="koef_VV" localSheetId="9">#REF!</definedName>
    <definedName name="koef_VV" localSheetId="12">#REF!</definedName>
    <definedName name="koef_VV" localSheetId="14">#REF!</definedName>
    <definedName name="koef_VV">#REF!</definedName>
    <definedName name="kpn_ca_do" localSheetId="21">#REF!</definedName>
    <definedName name="kpn_ca_do" localSheetId="9">#REF!</definedName>
    <definedName name="kpn_ca_do" localSheetId="12">#REF!</definedName>
    <definedName name="kpn_ca_do" localSheetId="14">#REF!</definedName>
    <definedName name="kpn_ca_do">#REF!</definedName>
    <definedName name="kpn_ca_nad" localSheetId="21">#REF!</definedName>
    <definedName name="kpn_ca_nad" localSheetId="9">#REF!</definedName>
    <definedName name="kpn_ca_nad" localSheetId="12">#REF!</definedName>
    <definedName name="kpn_ca_nad" localSheetId="14">#REF!</definedName>
    <definedName name="kpn_ca_nad">#REF!</definedName>
    <definedName name="kzk" localSheetId="21">#REF!</definedName>
    <definedName name="kzk" localSheetId="9">#REF!</definedName>
    <definedName name="kzk" localSheetId="12">#REF!</definedName>
    <definedName name="kzk" localSheetId="14">#REF!</definedName>
    <definedName name="kzk">#REF!</definedName>
    <definedName name="kzspp" localSheetId="21">#REF!</definedName>
    <definedName name="kzspp" localSheetId="9">#REF!</definedName>
    <definedName name="kzspp" localSheetId="12">#REF!</definedName>
    <definedName name="kzspp" localSheetId="14">#REF!</definedName>
    <definedName name="kzspp">#REF!</definedName>
    <definedName name="nefinanc">1</definedName>
    <definedName name="_xlnm.Print_Area" localSheetId="0">Obsah!$A$1:$Q$27</definedName>
    <definedName name="_xlnm.Print_Area" localSheetId="3">Súvzťažnosti!$A$1:$D$43</definedName>
    <definedName name="_xlnm.Print_Area" localSheetId="16">'T10-ŠJ '!$A$1:$D$27</definedName>
    <definedName name="_xlnm.Print_Area" localSheetId="17">'T11-Zdroje KV'!$A$1:$D$23</definedName>
    <definedName name="_xlnm.Print_Area" localSheetId="18">'T12-KV'!$A$1:$I$24</definedName>
    <definedName name="_xlnm.Print_Area" localSheetId="19">'T13-Fondy'!$A$1:$N$23</definedName>
    <definedName name="_xlnm.Print_Area" localSheetId="20">'T16 - Štruktúra hotovosti'!$A$1:$D$26</definedName>
    <definedName name="_xlnm.Print_Area" localSheetId="21">'T17-Dotácie zo ŠF EU-nová'!$A$1:$H$35</definedName>
    <definedName name="_xlnm.Print_Area" localSheetId="22">'T18-Ostatné dotácie z kap MŠ SR'!$A$1:$E$18</definedName>
    <definedName name="_xlnm.Print_Area" localSheetId="23">'T19-Štip_ z vlastných '!$A$1:$F$30</definedName>
    <definedName name="_xlnm.Print_Area" localSheetId="5">'T1-Dotácie podľa DZ'!$A$1:$E$20</definedName>
    <definedName name="_xlnm.Print_Area" localSheetId="24">'T20_motivačné štipendiá_nová'!$A$1:$F$14</definedName>
    <definedName name="_xlnm.Print_Area" localSheetId="25">'T21-štruktúra_384'!$A$1:$M$11</definedName>
    <definedName name="_xlnm.Print_Area" localSheetId="26">T22_Výnosy_soc_oblasť!$A$1:$F$45</definedName>
    <definedName name="_xlnm.Print_Area" localSheetId="27">T23_Náklady_soc_oblasť!$A$1:$F$42</definedName>
    <definedName name="_xlnm.Print_Area" localSheetId="7">'T3-Výnosy'!$A$1:$H$74</definedName>
    <definedName name="_xlnm.Print_Area" localSheetId="8">'T4-Výnosy zo školného'!$A$1:$D$22</definedName>
    <definedName name="_xlnm.Print_Area" localSheetId="9">'T5 - Analýza nákladov'!$A$1:$H$106</definedName>
    <definedName name="_xlnm.Print_Area" localSheetId="11">'T6a-Zamestnanci_a_mzdy (ženy)'!$A$1:$O$37</definedName>
    <definedName name="_xlnm.Print_Area" localSheetId="10">'T6-Zamestnanci_a_mzdy'!$A$1:$N$38</definedName>
    <definedName name="_xlnm.Print_Area" localSheetId="12">'T7_Doktorandi '!$A$1:$E$14</definedName>
    <definedName name="_xlnm.Print_Area" localSheetId="14">'T8a-Teh_štipendiá'!$A$1:$F$15</definedName>
    <definedName name="_xlnm.Print_Area" localSheetId="13">'T8-Soc_štipendiá'!$A$1:$F$16</definedName>
    <definedName name="_xlnm.Print_Area" localSheetId="15">'T9_ŠD '!$A$1:$F$22</definedName>
    <definedName name="_xlnm.Print_Area" localSheetId="2">Vysvetlivky!$A$1:$B$96</definedName>
    <definedName name="pocet_jedal" localSheetId="21">#REF!</definedName>
    <definedName name="pocet_jedal" localSheetId="9">#REF!</definedName>
    <definedName name="pocet_jedal" localSheetId="11">#REF!</definedName>
    <definedName name="pocet_jedal" localSheetId="12">#REF!</definedName>
    <definedName name="pocet_jedal" localSheetId="14">#REF!</definedName>
    <definedName name="pocet_jedal">#REF!</definedName>
    <definedName name="podiel" localSheetId="21">#REF!</definedName>
    <definedName name="podiel" localSheetId="9">#REF!</definedName>
    <definedName name="podiel" localSheetId="12">#REF!</definedName>
    <definedName name="podiel" localSheetId="14">#REF!</definedName>
    <definedName name="podiel">#REF!</definedName>
    <definedName name="poistné" localSheetId="21">#REF!</definedName>
    <definedName name="poistné" localSheetId="9">#REF!</definedName>
    <definedName name="poistné" localSheetId="12">#REF!</definedName>
    <definedName name="poistné" localSheetId="14">#REF!</definedName>
    <definedName name="poistné">#REF!</definedName>
    <definedName name="Pp_DrŠ_exist" localSheetId="21">#REF!</definedName>
    <definedName name="Pp_DrŠ_exist" localSheetId="9">#REF!</definedName>
    <definedName name="Pp_DrŠ_exist" localSheetId="11">#REF!</definedName>
    <definedName name="Pp_DrŠ_exist" localSheetId="12">#REF!</definedName>
    <definedName name="Pp_DrŠ_exist" localSheetId="14">#REF!</definedName>
    <definedName name="Pp_DrŠ_exist">#REF!</definedName>
    <definedName name="Pp_DrŠ_noví" localSheetId="21">#REF!</definedName>
    <definedName name="Pp_DrŠ_noví" localSheetId="9">#REF!</definedName>
    <definedName name="Pp_DrŠ_noví" localSheetId="11">#REF!</definedName>
    <definedName name="Pp_DrŠ_noví" localSheetId="12">#REF!</definedName>
    <definedName name="Pp_DrŠ_noví" localSheetId="14">#REF!</definedName>
    <definedName name="Pp_DrŠ_noví">#REF!</definedName>
    <definedName name="Pp_DrŠ_spolu" localSheetId="21">#REF!</definedName>
    <definedName name="Pp_DrŠ_spolu" localSheetId="9">#REF!</definedName>
    <definedName name="Pp_DrŠ_spolu" localSheetId="11">#REF!</definedName>
    <definedName name="Pp_DrŠ_spolu" localSheetId="12">#REF!</definedName>
    <definedName name="Pp_DrŠ_spolu" localSheetId="14">#REF!</definedName>
    <definedName name="Pp_DrŠ_spolu">#REF!</definedName>
    <definedName name="Pp_klinické_TaS" localSheetId="21">#REF!</definedName>
    <definedName name="Pp_klinické_TaS" localSheetId="9">#REF!</definedName>
    <definedName name="Pp_klinické_TaS" localSheetId="11">#REF!</definedName>
    <definedName name="Pp_klinické_TaS" localSheetId="12">#REF!</definedName>
    <definedName name="Pp_klinické_TaS" localSheetId="14">#REF!</definedName>
    <definedName name="Pp_klinické_TaS">#REF!</definedName>
    <definedName name="Pp_klinické_TaS_rozpísaný" localSheetId="21">#REF!</definedName>
    <definedName name="Pp_klinické_TaS_rozpísaný" localSheetId="9">#REF!</definedName>
    <definedName name="Pp_klinické_TaS_rozpísaný" localSheetId="11">#REF!</definedName>
    <definedName name="Pp_klinické_TaS_rozpísaný" localSheetId="12">#REF!</definedName>
    <definedName name="Pp_klinické_TaS_rozpísaný" localSheetId="14">#REF!</definedName>
    <definedName name="Pp_klinické_TaS_rozpísaný">#REF!</definedName>
    <definedName name="Pp_Rozvoj_BD" localSheetId="21">#REF!</definedName>
    <definedName name="Pp_Rozvoj_BD" localSheetId="9">#REF!</definedName>
    <definedName name="Pp_Rozvoj_BD" localSheetId="12">#REF!</definedName>
    <definedName name="Pp_Rozvoj_BD" localSheetId="14">#REF!</definedName>
    <definedName name="Pp_Rozvoj_BD">#REF!</definedName>
    <definedName name="Pp_Soc_BD" localSheetId="21">#REF!</definedName>
    <definedName name="Pp_Soc_BD" localSheetId="9">#REF!</definedName>
    <definedName name="Pp_Soc_BD" localSheetId="12">#REF!</definedName>
    <definedName name="Pp_Soc_BD" localSheetId="14">#REF!</definedName>
    <definedName name="Pp_Soc_BD">#REF!</definedName>
    <definedName name="Pp_VaT_BD" localSheetId="21">#REF!</definedName>
    <definedName name="Pp_VaT_BD" localSheetId="9">#REF!</definedName>
    <definedName name="Pp_VaT_BD" localSheetId="12">#REF!</definedName>
    <definedName name="Pp_VaT_BD" localSheetId="14">#REF!</definedName>
    <definedName name="Pp_VaT_BD">#REF!</definedName>
    <definedName name="Pp_VaT_mzdy" localSheetId="21">#REF!</definedName>
    <definedName name="Pp_VaT_mzdy" localSheetId="9">#REF!</definedName>
    <definedName name="Pp_VaT_mzdy" localSheetId="12">#REF!</definedName>
    <definedName name="Pp_VaT_mzdy" localSheetId="14">#REF!</definedName>
    <definedName name="Pp_VaT_mzdy">#REF!</definedName>
    <definedName name="Pp_VaT_mzdy_rezerva" localSheetId="21">#REF!</definedName>
    <definedName name="Pp_VaT_mzdy_rezerva" localSheetId="9">#REF!</definedName>
    <definedName name="Pp_VaT_mzdy_rezerva" localSheetId="12">#REF!</definedName>
    <definedName name="Pp_VaT_mzdy_rezerva" localSheetId="14">#REF!</definedName>
    <definedName name="Pp_VaT_mzdy_rezerva">#REF!</definedName>
    <definedName name="Pp_VaT_mzdy_zac_roka" localSheetId="21">#REF!</definedName>
    <definedName name="Pp_VaT_mzdy_zac_roka" localSheetId="9">#REF!</definedName>
    <definedName name="Pp_VaT_mzdy_zac_roka" localSheetId="12">#REF!</definedName>
    <definedName name="Pp_VaT_mzdy_zac_roka" localSheetId="14">#REF!</definedName>
    <definedName name="Pp_VaT_mzdy_zac_roka">#REF!</definedName>
    <definedName name="Pp_Vzdel_BD" localSheetId="21">#REF!</definedName>
    <definedName name="Pp_Vzdel_BD" localSheetId="9">#REF!</definedName>
    <definedName name="Pp_Vzdel_BD" localSheetId="12">#REF!</definedName>
    <definedName name="Pp_Vzdel_BD" localSheetId="14">#REF!</definedName>
    <definedName name="Pp_Vzdel_BD">#REF!</definedName>
    <definedName name="Pp_Vzdel_mzdy" localSheetId="21">#REF!</definedName>
    <definedName name="Pp_Vzdel_mzdy" localSheetId="9">#REF!</definedName>
    <definedName name="Pp_Vzdel_mzdy" localSheetId="12">#REF!</definedName>
    <definedName name="Pp_Vzdel_mzdy" localSheetId="14">#REF!</definedName>
    <definedName name="Pp_Vzdel_mzdy">#REF!</definedName>
    <definedName name="Pp_Vzdel_mzdy_kontr" localSheetId="21">#REF!</definedName>
    <definedName name="Pp_Vzdel_mzdy_kontr" localSheetId="9">#REF!</definedName>
    <definedName name="Pp_Vzdel_mzdy_kontr" localSheetId="12">#REF!</definedName>
    <definedName name="Pp_Vzdel_mzdy_kontr" localSheetId="14">#REF!</definedName>
    <definedName name="Pp_Vzdel_mzdy_kontr">#REF!</definedName>
    <definedName name="Pp_Vzdel_mzdy_na_prer_modif" localSheetId="21">#REF!</definedName>
    <definedName name="Pp_Vzdel_mzdy_na_prer_modif" localSheetId="9">#REF!</definedName>
    <definedName name="Pp_Vzdel_mzdy_na_prer_modif" localSheetId="11">#REF!</definedName>
    <definedName name="Pp_Vzdel_mzdy_na_prer_modif" localSheetId="12">#REF!</definedName>
    <definedName name="Pp_Vzdel_mzdy_na_prer_modif" localSheetId="14">#REF!</definedName>
    <definedName name="Pp_Vzdel_mzdy_na_prer_modif">#REF!</definedName>
    <definedName name="Pp_Vzdel_mzdy_na_prer_nemodif" localSheetId="21">#REF!</definedName>
    <definedName name="Pp_Vzdel_mzdy_na_prer_nemodif" localSheetId="9">#REF!</definedName>
    <definedName name="Pp_Vzdel_mzdy_na_prer_nemodif" localSheetId="11">#REF!</definedName>
    <definedName name="Pp_Vzdel_mzdy_na_prer_nemodif" localSheetId="12">#REF!</definedName>
    <definedName name="Pp_Vzdel_mzdy_na_prer_nemodif" localSheetId="14">#REF!</definedName>
    <definedName name="Pp_Vzdel_mzdy_na_prer_nemodif">#REF!</definedName>
    <definedName name="Pp_Vzdel_mzdy_prevádz" localSheetId="21">#REF!</definedName>
    <definedName name="Pp_Vzdel_mzdy_prevádz" localSheetId="9">#REF!</definedName>
    <definedName name="Pp_Vzdel_mzdy_prevádz" localSheetId="12">#REF!</definedName>
    <definedName name="Pp_Vzdel_mzdy_prevádz" localSheetId="14">#REF!</definedName>
    <definedName name="Pp_Vzdel_mzdy_prevádz">#REF!</definedName>
    <definedName name="Pp_Vzdel_mzdy_rezerva" localSheetId="21">#REF!</definedName>
    <definedName name="Pp_Vzdel_mzdy_rezerva" localSheetId="9">#REF!</definedName>
    <definedName name="Pp_Vzdel_mzdy_rezerva" localSheetId="12">#REF!</definedName>
    <definedName name="Pp_Vzdel_mzdy_rezerva" localSheetId="14">#REF!</definedName>
    <definedName name="Pp_Vzdel_mzdy_rezerva">#REF!</definedName>
    <definedName name="Pp_Vzdel_mzdy_spec" localSheetId="21">#REF!</definedName>
    <definedName name="Pp_Vzdel_mzdy_spec" localSheetId="9">#REF!</definedName>
    <definedName name="Pp_Vzdel_mzdy_spec" localSheetId="12">#REF!</definedName>
    <definedName name="Pp_Vzdel_mzdy_spec" localSheetId="14">#REF!</definedName>
    <definedName name="Pp_Vzdel_mzdy_spec">#REF!</definedName>
    <definedName name="Pp_Vzdel_mzdy_výkon" localSheetId="21">#REF!</definedName>
    <definedName name="Pp_Vzdel_mzdy_výkon" localSheetId="9">#REF!</definedName>
    <definedName name="Pp_Vzdel_mzdy_výkon" localSheetId="12">#REF!</definedName>
    <definedName name="Pp_Vzdel_mzdy_výkon" localSheetId="14">#REF!</definedName>
    <definedName name="Pp_Vzdel_mzdy_výkon">#REF!</definedName>
    <definedName name="Pp_Vzdel_mzdy_výkon_PV" localSheetId="21">#REF!</definedName>
    <definedName name="Pp_Vzdel_mzdy_výkon_PV" localSheetId="9">#REF!</definedName>
    <definedName name="Pp_Vzdel_mzdy_výkon_PV" localSheetId="12">#REF!</definedName>
    <definedName name="Pp_Vzdel_mzdy_výkon_PV" localSheetId="14">#REF!</definedName>
    <definedName name="Pp_Vzdel_mzdy_výkon_PV">#REF!</definedName>
    <definedName name="Pp_Vzdel_mzdy_výkon_PV_bez" localSheetId="21">#REF!</definedName>
    <definedName name="Pp_Vzdel_mzdy_výkon_PV_bez" localSheetId="9">#REF!</definedName>
    <definedName name="Pp_Vzdel_mzdy_výkon_PV_bez" localSheetId="12">#REF!</definedName>
    <definedName name="Pp_Vzdel_mzdy_výkon_PV_bez" localSheetId="14">#REF!</definedName>
    <definedName name="Pp_Vzdel_mzdy_výkon_PV_bez">#REF!</definedName>
    <definedName name="Pp_Vzdel_mzdy_výkon_PV_um" localSheetId="21">#REF!</definedName>
    <definedName name="Pp_Vzdel_mzdy_výkon_PV_um" localSheetId="9">#REF!</definedName>
    <definedName name="Pp_Vzdel_mzdy_výkon_PV_um" localSheetId="12">#REF!</definedName>
    <definedName name="Pp_Vzdel_mzdy_výkon_PV_um" localSheetId="14">#REF!</definedName>
    <definedName name="Pp_Vzdel_mzdy_výkon_PV_um">#REF!</definedName>
    <definedName name="Pp_Vzdel_mzdy_výkon_VV" localSheetId="21">#REF!</definedName>
    <definedName name="Pp_Vzdel_mzdy_výkon_VV" localSheetId="9">#REF!</definedName>
    <definedName name="Pp_Vzdel_mzdy_výkon_VV" localSheetId="12">#REF!</definedName>
    <definedName name="Pp_Vzdel_mzdy_výkon_VV" localSheetId="14">#REF!</definedName>
    <definedName name="Pp_Vzdel_mzdy_výkon_VV">#REF!</definedName>
    <definedName name="Pp_Vzdel_mzdy_výkon_VV_bez" localSheetId="21">#REF!</definedName>
    <definedName name="Pp_Vzdel_mzdy_výkon_VV_bez" localSheetId="9">#REF!</definedName>
    <definedName name="Pp_Vzdel_mzdy_výkon_VV_bez" localSheetId="12">#REF!</definedName>
    <definedName name="Pp_Vzdel_mzdy_výkon_VV_bez" localSheetId="14">#REF!</definedName>
    <definedName name="Pp_Vzdel_mzdy_výkon_VV_bez">#REF!</definedName>
    <definedName name="Pp_Vzdel_mzdy_výkon_VV_um" localSheetId="21">#REF!</definedName>
    <definedName name="Pp_Vzdel_mzdy_výkon_VV_um" localSheetId="9">#REF!</definedName>
    <definedName name="Pp_Vzdel_mzdy_výkon_VV_um" localSheetId="12">#REF!</definedName>
    <definedName name="Pp_Vzdel_mzdy_výkon_VV_um" localSheetId="14">#REF!</definedName>
    <definedName name="Pp_Vzdel_mzdy_výkon_VV_um">#REF!</definedName>
    <definedName name="Pp_Vzdel_spec_prax" localSheetId="21">#REF!</definedName>
    <definedName name="Pp_Vzdel_spec_prax" localSheetId="9">#REF!</definedName>
    <definedName name="Pp_Vzdel_spec_prax" localSheetId="11">#REF!</definedName>
    <definedName name="Pp_Vzdel_spec_prax" localSheetId="12">#REF!</definedName>
    <definedName name="Pp_Vzdel_spec_prax" localSheetId="14">#REF!</definedName>
    <definedName name="Pp_Vzdel_spec_prax">#REF!</definedName>
    <definedName name="Pp_Vzdel_TaS" localSheetId="21">#REF!</definedName>
    <definedName name="Pp_Vzdel_TaS" localSheetId="9">#REF!</definedName>
    <definedName name="Pp_Vzdel_TaS" localSheetId="12">#REF!</definedName>
    <definedName name="Pp_Vzdel_TaS" localSheetId="14">#REF!</definedName>
    <definedName name="Pp_Vzdel_TaS">#REF!</definedName>
    <definedName name="Pp_Vzdel_TaS_rezerva" localSheetId="21">#REF!</definedName>
    <definedName name="Pp_Vzdel_TaS_rezerva" localSheetId="9">#REF!</definedName>
    <definedName name="Pp_Vzdel_TaS_rezerva" localSheetId="12">#REF!</definedName>
    <definedName name="Pp_Vzdel_TaS_rezerva" localSheetId="14">#REF!</definedName>
    <definedName name="Pp_Vzdel_TaS_rezerva">#REF!</definedName>
    <definedName name="Pp_Vzdel_TaS_spec" localSheetId="21">#REF!</definedName>
    <definedName name="Pp_Vzdel_TaS_spec" localSheetId="9">#REF!</definedName>
    <definedName name="Pp_Vzdel_TaS_spec" localSheetId="11">#REF!</definedName>
    <definedName name="Pp_Vzdel_TaS_spec" localSheetId="12">#REF!</definedName>
    <definedName name="Pp_Vzdel_TaS_spec" localSheetId="14">#REF!</definedName>
    <definedName name="Pp_Vzdel_TaS_spec">#REF!</definedName>
    <definedName name="Pp_Vzdel_TaS_stav" localSheetId="21">#REF!</definedName>
    <definedName name="Pp_Vzdel_TaS_stav" localSheetId="9">#REF!</definedName>
    <definedName name="Pp_Vzdel_TaS_stav" localSheetId="12">#REF!</definedName>
    <definedName name="Pp_Vzdel_TaS_stav" localSheetId="14">#REF!</definedName>
    <definedName name="Pp_Vzdel_TaS_stav">#REF!</definedName>
    <definedName name="Pp_Vzdel_TaS_výkon" localSheetId="21">#REF!</definedName>
    <definedName name="Pp_Vzdel_TaS_výkon" localSheetId="9">#REF!</definedName>
    <definedName name="Pp_Vzdel_TaS_výkon" localSheetId="11">#REF!</definedName>
    <definedName name="Pp_Vzdel_TaS_výkon" localSheetId="12">#REF!</definedName>
    <definedName name="Pp_Vzdel_TaS_výkon" localSheetId="14">#REF!</definedName>
    <definedName name="Pp_Vzdel_TaS_výkon">#REF!</definedName>
    <definedName name="Pp_Vzdel_TaS_výkon_PPŠ" localSheetId="21">#REF!</definedName>
    <definedName name="Pp_Vzdel_TaS_výkon_PPŠ" localSheetId="9">#REF!</definedName>
    <definedName name="Pp_Vzdel_TaS_výkon_PPŠ" localSheetId="11">#REF!</definedName>
    <definedName name="Pp_Vzdel_TaS_výkon_PPŠ" localSheetId="12">#REF!</definedName>
    <definedName name="Pp_Vzdel_TaS_výkon_PPŠ" localSheetId="14">#REF!</definedName>
    <definedName name="Pp_Vzdel_TaS_výkon_PPŠ">#REF!</definedName>
    <definedName name="Pp_Vzdel_TaS_výkon_PPŠ_a_zákl" localSheetId="21">#REF!</definedName>
    <definedName name="Pp_Vzdel_TaS_výkon_PPŠ_a_zákl" localSheetId="9">#REF!</definedName>
    <definedName name="Pp_Vzdel_TaS_výkon_PPŠ_a_zákl" localSheetId="11">#REF!</definedName>
    <definedName name="Pp_Vzdel_TaS_výkon_PPŠ_a_zákl" localSheetId="12">#REF!</definedName>
    <definedName name="Pp_Vzdel_TaS_výkon_PPŠ_a_zákl" localSheetId="14">#REF!</definedName>
    <definedName name="Pp_Vzdel_TaS_výkon_PPŠ_a_zákl">#REF!</definedName>
    <definedName name="Pp_Vzdel_TaS_výkon_PPŠ_KEN" localSheetId="21">#REF!</definedName>
    <definedName name="Pp_Vzdel_TaS_výkon_PPŠ_KEN" localSheetId="9">#REF!</definedName>
    <definedName name="Pp_Vzdel_TaS_výkon_PPŠ_KEN" localSheetId="11">#REF!</definedName>
    <definedName name="Pp_Vzdel_TaS_výkon_PPŠ_KEN" localSheetId="12">#REF!</definedName>
    <definedName name="Pp_Vzdel_TaS_výkon_PPŠ_KEN" localSheetId="14">#REF!</definedName>
    <definedName name="Pp_Vzdel_TaS_výkon_PPŠ_KEN">#REF!</definedName>
    <definedName name="Pp_Vzdel_TaS_zahr_granty" localSheetId="21">#REF!</definedName>
    <definedName name="Pp_Vzdel_TaS_zahr_granty" localSheetId="9">#REF!</definedName>
    <definedName name="Pp_Vzdel_TaS_zahr_granty" localSheetId="12">#REF!</definedName>
    <definedName name="Pp_Vzdel_TaS_zahr_granty" localSheetId="14">#REF!</definedName>
    <definedName name="Pp_Vzdel_TaS_zahr_granty">#REF!</definedName>
    <definedName name="Pp_Vzdel_TaS_zákl" localSheetId="21">#REF!</definedName>
    <definedName name="Pp_Vzdel_TaS_zákl" localSheetId="9">#REF!</definedName>
    <definedName name="Pp_Vzdel_TaS_zákl" localSheetId="11">#REF!</definedName>
    <definedName name="Pp_Vzdel_TaS_zákl" localSheetId="12">#REF!</definedName>
    <definedName name="Pp_Vzdel_TaS_zákl" localSheetId="14">#REF!</definedName>
    <definedName name="Pp_Vzdel_TaS_zákl">#REF!</definedName>
    <definedName name="Pr_AV_BD" localSheetId="21">#REF!</definedName>
    <definedName name="Pr_AV_BD" localSheetId="9">#REF!</definedName>
    <definedName name="Pr_AV_BD" localSheetId="12">#REF!</definedName>
    <definedName name="Pr_AV_BD" localSheetId="14">#REF!</definedName>
    <definedName name="Pr_AV_BD">#REF!</definedName>
    <definedName name="Pr_IV_BD" localSheetId="21">#REF!</definedName>
    <definedName name="Pr_IV_BD" localSheetId="9">#REF!</definedName>
    <definedName name="Pr_IV_BD" localSheetId="12">#REF!</definedName>
    <definedName name="Pr_IV_BD" localSheetId="14">#REF!</definedName>
    <definedName name="Pr_IV_BD">#REF!</definedName>
    <definedName name="Pr_IV_KV" localSheetId="21">#REF!</definedName>
    <definedName name="Pr_IV_KV" localSheetId="9">#REF!</definedName>
    <definedName name="Pr_IV_KV" localSheetId="12">#REF!</definedName>
    <definedName name="Pr_IV_KV" localSheetId="14">#REF!</definedName>
    <definedName name="Pr_IV_KV">#REF!</definedName>
    <definedName name="Pr_IV_KV_rezerva" localSheetId="21">#REF!</definedName>
    <definedName name="Pr_IV_KV_rezerva" localSheetId="9">#REF!</definedName>
    <definedName name="Pr_IV_KV_rezerva" localSheetId="12">#REF!</definedName>
    <definedName name="Pr_IV_KV_rezerva" localSheetId="14">#REF!</definedName>
    <definedName name="Pr_IV_KV_rezerva">#REF!</definedName>
    <definedName name="Pr_KEGA_BD" localSheetId="21">#REF!</definedName>
    <definedName name="Pr_KEGA_BD" localSheetId="9">#REF!</definedName>
    <definedName name="Pr_KEGA_BD" localSheetId="12">#REF!</definedName>
    <definedName name="Pr_KEGA_BD" localSheetId="14">#REF!</definedName>
    <definedName name="Pr_KEGA_BD">#REF!</definedName>
    <definedName name="Pr_klinické" localSheetId="21">#REF!</definedName>
    <definedName name="Pr_klinické" localSheetId="9">#REF!</definedName>
    <definedName name="Pr_klinické" localSheetId="12">#REF!</definedName>
    <definedName name="Pr_klinické" localSheetId="14">#REF!</definedName>
    <definedName name="Pr_klinické">#REF!</definedName>
    <definedName name="Pr_KŠ" localSheetId="21">#REF!</definedName>
    <definedName name="Pr_KŠ" localSheetId="9">#REF!</definedName>
    <definedName name="Pr_KŠ" localSheetId="11">#REF!</definedName>
    <definedName name="Pr_KŠ" localSheetId="12">#REF!</definedName>
    <definedName name="Pr_KŠ" localSheetId="14">#REF!</definedName>
    <definedName name="Pr_KŠ">#REF!</definedName>
    <definedName name="Pr_motštip_BD" localSheetId="21">#REF!</definedName>
    <definedName name="Pr_motštip_BD" localSheetId="9">#REF!</definedName>
    <definedName name="Pr_motštip_BD" localSheetId="12">#REF!</definedName>
    <definedName name="Pr_motštip_BD" localSheetId="14">#REF!</definedName>
    <definedName name="Pr_motštip_BD">#REF!</definedName>
    <definedName name="Pr_MVTS_BD" localSheetId="21">#REF!</definedName>
    <definedName name="Pr_MVTS_BD" localSheetId="9">#REF!</definedName>
    <definedName name="Pr_MVTS_BD" localSheetId="12">#REF!</definedName>
    <definedName name="Pr_MVTS_BD" localSheetId="14">#REF!</definedName>
    <definedName name="Pr_MVTS_BD">#REF!</definedName>
    <definedName name="Pr_socštip_BD" localSheetId="21">#REF!</definedName>
    <definedName name="Pr_socštip_BD" localSheetId="9">#REF!</definedName>
    <definedName name="Pr_socštip_BD" localSheetId="12">#REF!</definedName>
    <definedName name="Pr_socštip_BD" localSheetId="14">#REF!</definedName>
    <definedName name="Pr_socštip_BD">#REF!</definedName>
    <definedName name="Pr_ŠD" localSheetId="21">#REF!</definedName>
    <definedName name="Pr_ŠD" localSheetId="9">#REF!</definedName>
    <definedName name="Pr_ŠD" localSheetId="11">#REF!</definedName>
    <definedName name="Pr_ŠD" localSheetId="12">#REF!</definedName>
    <definedName name="Pr_ŠD" localSheetId="14">#REF!</definedName>
    <definedName name="Pr_ŠD">#REF!</definedName>
    <definedName name="Pr_ŠDaJKŠPC_BD" localSheetId="21">#REF!</definedName>
    <definedName name="Pr_ŠDaJKŠPC_BD" localSheetId="9">#REF!</definedName>
    <definedName name="Pr_ŠDaJKŠPC_BD" localSheetId="12">#REF!</definedName>
    <definedName name="Pr_ŠDaJKŠPC_BD" localSheetId="14">#REF!</definedName>
    <definedName name="Pr_ŠDaJKŠPC_BD">#REF!</definedName>
    <definedName name="Pr_VaT_KV_zac_roka" localSheetId="21">#REF!</definedName>
    <definedName name="Pr_VaT_KV_zac_roka" localSheetId="9">#REF!</definedName>
    <definedName name="Pr_VaT_KV_zac_roka" localSheetId="12">#REF!</definedName>
    <definedName name="Pr_VaT_KV_zac_roka" localSheetId="14">#REF!</definedName>
    <definedName name="Pr_VaT_KV_zac_roka">#REF!</definedName>
    <definedName name="Pr_VaT_TaS" localSheetId="21">#REF!</definedName>
    <definedName name="Pr_VaT_TaS" localSheetId="9">#REF!</definedName>
    <definedName name="Pr_VaT_TaS" localSheetId="12">#REF!</definedName>
    <definedName name="Pr_VaT_TaS" localSheetId="14">#REF!</definedName>
    <definedName name="Pr_VaT_TaS">#REF!</definedName>
    <definedName name="Pr_VaT_TaS_rezerva" localSheetId="21">#REF!</definedName>
    <definedName name="Pr_VaT_TaS_rezerva" localSheetId="9">#REF!</definedName>
    <definedName name="Pr_VaT_TaS_rezerva" localSheetId="12">#REF!</definedName>
    <definedName name="Pr_VaT_TaS_rezerva" localSheetId="14">#REF!</definedName>
    <definedName name="Pr_VaT_TaS_rezerva">#REF!</definedName>
    <definedName name="Pr_VaT_TaS_zac_roka" localSheetId="21">#REF!</definedName>
    <definedName name="Pr_VaT_TaS_zac_roka" localSheetId="9">#REF!</definedName>
    <definedName name="Pr_VaT_TaS_zac_roka" localSheetId="12">#REF!</definedName>
    <definedName name="Pr_VaT_TaS_zac_roka" localSheetId="14">#REF!</definedName>
    <definedName name="Pr_VaT_TaS_zac_roka">#REF!</definedName>
    <definedName name="Pr_VEGA_BD" localSheetId="21">#REF!</definedName>
    <definedName name="Pr_VEGA_BD" localSheetId="9">#REF!</definedName>
    <definedName name="Pr_VEGA_BD" localSheetId="12">#REF!</definedName>
    <definedName name="Pr_VEGA_BD" localSheetId="14">#REF!</definedName>
    <definedName name="Pr_VEGA_BD">#REF!</definedName>
    <definedName name="predmety" localSheetId="21">#REF!</definedName>
    <definedName name="predmety" localSheetId="9">#REF!</definedName>
    <definedName name="predmety" localSheetId="12">#REF!</definedName>
    <definedName name="predmety" localSheetId="14">#REF!</definedName>
    <definedName name="predmety">#REF!</definedName>
    <definedName name="prisp_na_1_jedlo" localSheetId="21">#REF!</definedName>
    <definedName name="prisp_na_1_jedlo" localSheetId="9">#REF!</definedName>
    <definedName name="prisp_na_1_jedlo" localSheetId="11">#REF!</definedName>
    <definedName name="prisp_na_1_jedlo" localSheetId="12">#REF!</definedName>
    <definedName name="prisp_na_1_jedlo" localSheetId="14">#REF!</definedName>
    <definedName name="prisp_na_1_jedlo">#REF!</definedName>
    <definedName name="prisp_na_ubyt_stud_SD" localSheetId="21">#REF!</definedName>
    <definedName name="prisp_na_ubyt_stud_SD" localSheetId="9">#REF!</definedName>
    <definedName name="prisp_na_ubyt_stud_SD" localSheetId="11">#REF!</definedName>
    <definedName name="prisp_na_ubyt_stud_SD" localSheetId="12">#REF!</definedName>
    <definedName name="prisp_na_ubyt_stud_SD" localSheetId="14">#REF!</definedName>
    <definedName name="prisp_na_ubyt_stud_SD">#REF!</definedName>
    <definedName name="prisp_na_ubyt_stud_ZZ" localSheetId="21">#REF!</definedName>
    <definedName name="prisp_na_ubyt_stud_ZZ" localSheetId="9">#REF!</definedName>
    <definedName name="prisp_na_ubyt_stud_ZZ" localSheetId="11">#REF!</definedName>
    <definedName name="prisp_na_ubyt_stud_ZZ" localSheetId="12">#REF!</definedName>
    <definedName name="prisp_na_ubyt_stud_ZZ" localSheetId="14">#REF!</definedName>
    <definedName name="prisp_na_ubyt_stud_ZZ">#REF!</definedName>
    <definedName name="prísp_zákl_prev" localSheetId="21">#REF!</definedName>
    <definedName name="prísp_zákl_prev" localSheetId="9">#REF!</definedName>
    <definedName name="prísp_zákl_prev" localSheetId="12">#REF!</definedName>
    <definedName name="prísp_zákl_prev" localSheetId="14">#REF!</definedName>
    <definedName name="prísp_zákl_prev">#REF!</definedName>
    <definedName name="R_vvs" localSheetId="21">#REF!</definedName>
    <definedName name="R_vvs" localSheetId="9">#REF!</definedName>
    <definedName name="R_vvs" localSheetId="12">#REF!</definedName>
    <definedName name="R_vvs" localSheetId="14">#REF!</definedName>
    <definedName name="R_vvs">#REF!</definedName>
    <definedName name="R_vvs_BD" localSheetId="21">#REF!</definedName>
    <definedName name="R_vvs_BD" localSheetId="9">#REF!</definedName>
    <definedName name="R_vvs_BD" localSheetId="12">#REF!</definedName>
    <definedName name="R_vvs_BD" localSheetId="14">#REF!</definedName>
    <definedName name="R_vvs_BD">#REF!</definedName>
    <definedName name="R_vvs_VaT_BD" localSheetId="21">#REF!</definedName>
    <definedName name="R_vvs_VaT_BD" localSheetId="9">#REF!</definedName>
    <definedName name="R_vvs_VaT_BD" localSheetId="12">#REF!</definedName>
    <definedName name="R_vvs_VaT_BD" localSheetId="14">#REF!</definedName>
    <definedName name="R_vvs_VaT_BD">#REF!</definedName>
    <definedName name="Sanet" localSheetId="21">#REF!</definedName>
    <definedName name="Sanet" localSheetId="9">#REF!</definedName>
    <definedName name="Sanet" localSheetId="12">#REF!</definedName>
    <definedName name="Sanet" localSheetId="14">#REF!</definedName>
    <definedName name="Sanet">#REF!</definedName>
    <definedName name="SAPBEXrevision" hidden="1">7</definedName>
    <definedName name="SAPBEXsysID" hidden="1">"BS1"</definedName>
    <definedName name="SAPBEXwbID" hidden="1">"3TG3S316PX9BHXMQEBSXSYZZO"</definedName>
    <definedName name="stavba_ucelova" localSheetId="21">#REF!</definedName>
    <definedName name="stavba_ucelova" localSheetId="7">#REF!</definedName>
    <definedName name="stavba_ucelova" localSheetId="9">#REF!</definedName>
    <definedName name="stavba_ucelova" localSheetId="12">#REF!</definedName>
    <definedName name="stavba_ucelova" localSheetId="14">#REF!</definedName>
    <definedName name="stavba_ucelova">#REF!</definedName>
    <definedName name="studenti_vstup" localSheetId="21">#REF!</definedName>
    <definedName name="studenti_vstup" localSheetId="9">#REF!</definedName>
    <definedName name="studenti_vstup" localSheetId="12">#REF!</definedName>
    <definedName name="studenti_vstup" localSheetId="14">#REF!</definedName>
    <definedName name="studenti_vstup">#REF!</definedName>
    <definedName name="sustava" localSheetId="21">#REF!</definedName>
    <definedName name="sustava" localSheetId="9">#REF!</definedName>
    <definedName name="sustava" localSheetId="12">#REF!</definedName>
    <definedName name="sustava" localSheetId="14">#REF!</definedName>
    <definedName name="sustava">#REF!</definedName>
    <definedName name="T_1" localSheetId="21">#REF!</definedName>
    <definedName name="T_1" localSheetId="9">#REF!</definedName>
    <definedName name="T_1" localSheetId="12">#REF!</definedName>
    <definedName name="T_1" localSheetId="14">#REF!</definedName>
    <definedName name="T_1">#REF!</definedName>
    <definedName name="T_25_so_štip_2007" localSheetId="21">#REF!</definedName>
    <definedName name="T_25_so_štip_2007" localSheetId="9">#REF!</definedName>
    <definedName name="T_25_so_štip_2007" localSheetId="12">#REF!</definedName>
    <definedName name="T_25_so_štip_2007" localSheetId="14">#REF!</definedName>
    <definedName name="T_25_so_štip_2007">#REF!</definedName>
    <definedName name="T_M" localSheetId="21">#REF!</definedName>
    <definedName name="T_M" localSheetId="9">#REF!</definedName>
    <definedName name="T_M" localSheetId="12">#REF!</definedName>
    <definedName name="T_M" localSheetId="14">#REF!</definedName>
    <definedName name="T_M">#REF!</definedName>
    <definedName name="váha_absDrš" localSheetId="21">#REF!</definedName>
    <definedName name="váha_absDrš" localSheetId="9">#REF!</definedName>
    <definedName name="váha_absDrš" localSheetId="12">#REF!</definedName>
    <definedName name="váha_absDrš" localSheetId="14">#REF!</definedName>
    <definedName name="váha_absDrš">#REF!</definedName>
    <definedName name="váha_DG" localSheetId="21">#REF!</definedName>
    <definedName name="váha_DG" localSheetId="9">#REF!</definedName>
    <definedName name="váha_DG" localSheetId="12">#REF!</definedName>
    <definedName name="váha_DG" localSheetId="14">#REF!</definedName>
    <definedName name="váha_DG">#REF!</definedName>
    <definedName name="váha_poDs" localSheetId="21">#REF!</definedName>
    <definedName name="váha_poDs" localSheetId="9">#REF!</definedName>
    <definedName name="váha_poDs" localSheetId="12">#REF!</definedName>
    <definedName name="váha_poDs" localSheetId="14">#REF!</definedName>
    <definedName name="váha_poDs">#REF!</definedName>
    <definedName name="váha_Pub" localSheetId="21">#REF!</definedName>
    <definedName name="váha_Pub" localSheetId="9">#REF!</definedName>
    <definedName name="váha_Pub" localSheetId="12">#REF!</definedName>
    <definedName name="váha_Pub" localSheetId="14">#REF!</definedName>
    <definedName name="váha_Pub">#REF!</definedName>
    <definedName name="váha_ZG" localSheetId="21">#REF!</definedName>
    <definedName name="váha_ZG" localSheetId="9">#REF!</definedName>
    <definedName name="váha_ZG" localSheetId="12">#REF!</definedName>
    <definedName name="váha_ZG" localSheetId="14">#REF!</definedName>
    <definedName name="váha_ZG">#REF!</definedName>
    <definedName name="výkon_um" localSheetId="21">#REF!</definedName>
    <definedName name="výkon_um" localSheetId="9">#REF!</definedName>
    <definedName name="výkon_um" localSheetId="12">#REF!</definedName>
    <definedName name="výkon_um" localSheetId="14">#REF!</definedName>
    <definedName name="výkon_um">#REF!</definedName>
    <definedName name="x" localSheetId="21">#REF!</definedName>
    <definedName name="x" localSheetId="9">#REF!</definedName>
    <definedName name="x" localSheetId="12">#REF!</definedName>
    <definedName name="x" localSheetId="14">#REF!</definedName>
    <definedName name="x">#REF!</definedName>
    <definedName name="xxx" hidden="1">"3TGMUFSSIAIMK2KTNC9DELQD0"</definedName>
    <definedName name="zakl_prisp_na_prev_SD" localSheetId="21">#REF!</definedName>
    <definedName name="zakl_prisp_na_prev_SD" localSheetId="9">#REF!</definedName>
    <definedName name="zakl_prisp_na_prev_SD" localSheetId="11">#REF!</definedName>
    <definedName name="zakl_prisp_na_prev_SD" localSheetId="12">#REF!</definedName>
    <definedName name="zakl_prisp_na_prev_SD" localSheetId="14">#REF!</definedName>
    <definedName name="zakl_prisp_na_prev_SD">#REF!</definedName>
    <definedName name="záloha" localSheetId="21">#REF!</definedName>
    <definedName name="záloha" localSheetId="9">#REF!</definedName>
    <definedName name="záloha" localSheetId="11">#REF!</definedName>
    <definedName name="záloha" localSheetId="12">#REF!</definedName>
    <definedName name="záloha" localSheetId="14">#REF!</definedName>
    <definedName name="záloha">#REF!</definedName>
  </definedNames>
  <calcPr calcId="191029"/>
</workbook>
</file>

<file path=xl/calcChain.xml><?xml version="1.0" encoding="utf-8"?>
<calcChain xmlns="http://schemas.openxmlformats.org/spreadsheetml/2006/main">
  <c r="E21" i="3" l="1"/>
  <c r="E26" i="3"/>
  <c r="E27" i="3"/>
  <c r="E28" i="3"/>
  <c r="E29" i="3"/>
  <c r="E30" i="3"/>
  <c r="E31" i="3"/>
  <c r="E32" i="3"/>
  <c r="E33" i="3"/>
  <c r="E34" i="3"/>
  <c r="E35" i="3"/>
  <c r="E36" i="3"/>
  <c r="E37" i="3"/>
  <c r="E38" i="3"/>
  <c r="E39" i="3"/>
  <c r="E40" i="3"/>
  <c r="C23" i="3"/>
  <c r="C5" i="3"/>
  <c r="E8" i="3" l="1"/>
  <c r="E9" i="3"/>
  <c r="E10" i="3"/>
  <c r="E11" i="3"/>
  <c r="E12" i="3"/>
  <c r="E13" i="3"/>
  <c r="E14" i="3"/>
  <c r="C5" i="64" l="1"/>
  <c r="E9" i="61" l="1"/>
  <c r="E10" i="61"/>
  <c r="F25" i="76" l="1"/>
  <c r="G6" i="97" l="1"/>
  <c r="C20" i="146" l="1"/>
  <c r="E11" i="164" l="1"/>
  <c r="E9" i="164" l="1"/>
  <c r="A7" i="164"/>
  <c r="A8" i="164" s="1"/>
  <c r="A9" i="164" s="1"/>
  <c r="A10" i="164" s="1"/>
  <c r="F19" i="145" l="1"/>
  <c r="C31" i="161" l="1"/>
  <c r="D31" i="161"/>
  <c r="F31" i="161" l="1"/>
  <c r="E31" i="161"/>
  <c r="I7" i="97" l="1"/>
  <c r="H7" i="97"/>
  <c r="I6" i="97"/>
  <c r="H6" i="97"/>
  <c r="M6" i="97" l="1"/>
  <c r="H102" i="162"/>
  <c r="G102" i="162"/>
  <c r="H101" i="162"/>
  <c r="G101" i="162"/>
  <c r="H100" i="162"/>
  <c r="G100" i="162"/>
  <c r="H99" i="162"/>
  <c r="G99" i="162"/>
  <c r="H98" i="162"/>
  <c r="G98" i="162"/>
  <c r="H97" i="162"/>
  <c r="G97" i="162"/>
  <c r="H96" i="162"/>
  <c r="G96" i="162"/>
  <c r="H95" i="162"/>
  <c r="G95" i="162"/>
  <c r="H94" i="162"/>
  <c r="G94" i="162"/>
  <c r="H93" i="162"/>
  <c r="G93" i="162"/>
  <c r="H92" i="162"/>
  <c r="G92" i="162"/>
  <c r="H91" i="162"/>
  <c r="G91" i="162"/>
  <c r="F90" i="162"/>
  <c r="E90" i="162"/>
  <c r="D90" i="162"/>
  <c r="C90" i="162"/>
  <c r="H89" i="162"/>
  <c r="G89" i="162"/>
  <c r="H88" i="162"/>
  <c r="G88" i="162"/>
  <c r="H87" i="162"/>
  <c r="G87" i="162"/>
  <c r="H86" i="162"/>
  <c r="G86" i="162"/>
  <c r="H85" i="162"/>
  <c r="G85" i="162"/>
  <c r="H84" i="162"/>
  <c r="G84" i="162"/>
  <c r="H83" i="162"/>
  <c r="G83" i="162"/>
  <c r="H82" i="162"/>
  <c r="G82" i="162"/>
  <c r="F81" i="162"/>
  <c r="H81" i="162" s="1"/>
  <c r="E81" i="162"/>
  <c r="E79" i="162" s="1"/>
  <c r="D81" i="162"/>
  <c r="C81" i="162"/>
  <c r="C79" i="162" s="1"/>
  <c r="H80" i="162"/>
  <c r="G80" i="162"/>
  <c r="D79" i="162"/>
  <c r="H78" i="162"/>
  <c r="G78" i="162"/>
  <c r="H77" i="162"/>
  <c r="G77" i="162"/>
  <c r="H76" i="162"/>
  <c r="G76" i="162"/>
  <c r="H75" i="162"/>
  <c r="G75" i="162"/>
  <c r="H74" i="162"/>
  <c r="G74" i="162"/>
  <c r="H73" i="162"/>
  <c r="G73" i="162"/>
  <c r="H72" i="162"/>
  <c r="G72" i="162"/>
  <c r="H71" i="162"/>
  <c r="G71" i="162"/>
  <c r="H70" i="162"/>
  <c r="G70" i="162"/>
  <c r="H69" i="162"/>
  <c r="G69" i="162"/>
  <c r="F68" i="162"/>
  <c r="H68" i="162" s="1"/>
  <c r="E68" i="162"/>
  <c r="G68" i="162" s="1"/>
  <c r="D68" i="162"/>
  <c r="C68" i="162"/>
  <c r="H67" i="162"/>
  <c r="G67" i="162"/>
  <c r="H66" i="162"/>
  <c r="G66" i="162"/>
  <c r="H65" i="162"/>
  <c r="G65" i="162"/>
  <c r="H64" i="162"/>
  <c r="G64" i="162"/>
  <c r="H63" i="162"/>
  <c r="G63" i="162"/>
  <c r="F62" i="162"/>
  <c r="E62" i="162"/>
  <c r="D62" i="162"/>
  <c r="D60" i="162" s="1"/>
  <c r="C62" i="162"/>
  <c r="C60" i="162" s="1"/>
  <c r="H61" i="162"/>
  <c r="G61" i="162"/>
  <c r="F60" i="162"/>
  <c r="E60" i="162"/>
  <c r="H59" i="162"/>
  <c r="G59" i="162"/>
  <c r="H58" i="162"/>
  <c r="G58" i="162"/>
  <c r="H57" i="162"/>
  <c r="G57" i="162"/>
  <c r="H56" i="162"/>
  <c r="G56" i="162"/>
  <c r="H55" i="162"/>
  <c r="G55" i="162"/>
  <c r="H54" i="162"/>
  <c r="G54" i="162"/>
  <c r="H53" i="162"/>
  <c r="G53" i="162"/>
  <c r="H52" i="162"/>
  <c r="G52" i="162"/>
  <c r="H51" i="162"/>
  <c r="G51" i="162"/>
  <c r="H50" i="162"/>
  <c r="G50" i="162"/>
  <c r="H49" i="162"/>
  <c r="G49" i="162"/>
  <c r="H48" i="162"/>
  <c r="G48" i="162"/>
  <c r="H47" i="162"/>
  <c r="G47" i="162"/>
  <c r="H46" i="162"/>
  <c r="G46" i="162"/>
  <c r="H45" i="162"/>
  <c r="G45" i="162"/>
  <c r="F44" i="162"/>
  <c r="H44" i="162" s="1"/>
  <c r="E44" i="162"/>
  <c r="D44" i="162"/>
  <c r="C44" i="162"/>
  <c r="H43" i="162"/>
  <c r="G43" i="162"/>
  <c r="H42" i="162"/>
  <c r="G42" i="162"/>
  <c r="H41" i="162"/>
  <c r="G41" i="162"/>
  <c r="F40" i="162"/>
  <c r="E40" i="162"/>
  <c r="D40" i="162"/>
  <c r="C40" i="162"/>
  <c r="H39" i="162"/>
  <c r="G39" i="162"/>
  <c r="H38" i="162"/>
  <c r="G38" i="162"/>
  <c r="H37" i="162"/>
  <c r="G37" i="162"/>
  <c r="H36" i="162"/>
  <c r="G36" i="162"/>
  <c r="H35" i="162"/>
  <c r="G35" i="162"/>
  <c r="H34" i="162"/>
  <c r="G34" i="162"/>
  <c r="H33" i="162"/>
  <c r="G33" i="162"/>
  <c r="F32" i="162"/>
  <c r="E32" i="162"/>
  <c r="D32" i="162"/>
  <c r="C32" i="162"/>
  <c r="H31" i="162"/>
  <c r="G31" i="162"/>
  <c r="H30" i="162"/>
  <c r="G30" i="162"/>
  <c r="H29" i="162"/>
  <c r="G29" i="162"/>
  <c r="H28" i="162"/>
  <c r="G28" i="162"/>
  <c r="F27" i="162"/>
  <c r="E27" i="162"/>
  <c r="D27" i="162"/>
  <c r="C27" i="162"/>
  <c r="H25" i="162"/>
  <c r="G25" i="162"/>
  <c r="H24" i="162"/>
  <c r="G24" i="162"/>
  <c r="H23" i="162"/>
  <c r="G23" i="162"/>
  <c r="H22" i="162"/>
  <c r="G22" i="162"/>
  <c r="H21" i="162"/>
  <c r="G21" i="162"/>
  <c r="H20" i="162"/>
  <c r="G20" i="162"/>
  <c r="F19" i="162"/>
  <c r="E19" i="162"/>
  <c r="D19" i="162"/>
  <c r="C19" i="162"/>
  <c r="G19" i="162" s="1"/>
  <c r="H18" i="162"/>
  <c r="G18" i="162"/>
  <c r="H17" i="162"/>
  <c r="G17" i="162"/>
  <c r="H16" i="162"/>
  <c r="G16" i="162"/>
  <c r="H15" i="162"/>
  <c r="G15" i="162"/>
  <c r="H14" i="162"/>
  <c r="G14" i="162"/>
  <c r="H13" i="162"/>
  <c r="G13" i="162"/>
  <c r="H12" i="162"/>
  <c r="G12" i="162"/>
  <c r="H11" i="162"/>
  <c r="G11" i="162"/>
  <c r="H10" i="162"/>
  <c r="G10" i="162"/>
  <c r="H9" i="162"/>
  <c r="G9" i="162"/>
  <c r="H8" i="162"/>
  <c r="G8" i="162"/>
  <c r="H7" i="162"/>
  <c r="G7" i="162"/>
  <c r="A7" i="162"/>
  <c r="A8" i="162" s="1"/>
  <c r="A9" i="162" s="1"/>
  <c r="A10" i="162" s="1"/>
  <c r="A11" i="162" s="1"/>
  <c r="A12" i="162" s="1"/>
  <c r="A13" i="162" s="1"/>
  <c r="A14" i="162" s="1"/>
  <c r="A15" i="162" s="1"/>
  <c r="A16" i="162" s="1"/>
  <c r="A17" i="162" s="1"/>
  <c r="A18" i="162" s="1"/>
  <c r="A19" i="162" s="1"/>
  <c r="A20" i="162" s="1"/>
  <c r="A21" i="162" s="1"/>
  <c r="A22" i="162" s="1"/>
  <c r="A23" i="162" s="1"/>
  <c r="A24" i="162" s="1"/>
  <c r="A25" i="162" s="1"/>
  <c r="A26" i="162" s="1"/>
  <c r="A27" i="162" s="1"/>
  <c r="A28" i="162" s="1"/>
  <c r="A29" i="162" s="1"/>
  <c r="A30" i="162" s="1"/>
  <c r="A31" i="162" s="1"/>
  <c r="A32" i="162" s="1"/>
  <c r="A33" i="162" s="1"/>
  <c r="A34" i="162" s="1"/>
  <c r="A35" i="162" s="1"/>
  <c r="A36" i="162" s="1"/>
  <c r="A37" i="162" s="1"/>
  <c r="A38" i="162" s="1"/>
  <c r="A39" i="162" s="1"/>
  <c r="A40" i="162" s="1"/>
  <c r="A41" i="162" s="1"/>
  <c r="A42" i="162" s="1"/>
  <c r="A43" i="162" s="1"/>
  <c r="A44" i="162" s="1"/>
  <c r="A45" i="162" s="1"/>
  <c r="A46" i="162" s="1"/>
  <c r="A47" i="162" s="1"/>
  <c r="A48" i="162" s="1"/>
  <c r="A49" i="162" s="1"/>
  <c r="A50" i="162" s="1"/>
  <c r="A51" i="162" s="1"/>
  <c r="A52" i="162" s="1"/>
  <c r="A53" i="162" s="1"/>
  <c r="A54" i="162" s="1"/>
  <c r="A55" i="162" s="1"/>
  <c r="A56" i="162" s="1"/>
  <c r="A57" i="162" s="1"/>
  <c r="A58" i="162" s="1"/>
  <c r="A59" i="162" s="1"/>
  <c r="A60" i="162" s="1"/>
  <c r="A61" i="162" s="1"/>
  <c r="A62" i="162" s="1"/>
  <c r="A63" i="162" s="1"/>
  <c r="A64" i="162" s="1"/>
  <c r="A65" i="162" s="1"/>
  <c r="A66" i="162" s="1"/>
  <c r="A67" i="162" s="1"/>
  <c r="A68" i="162" s="1"/>
  <c r="A69" i="162" s="1"/>
  <c r="A70" i="162" s="1"/>
  <c r="A71" i="162" s="1"/>
  <c r="A72" i="162" s="1"/>
  <c r="A73" i="162" s="1"/>
  <c r="A74" i="162" s="1"/>
  <c r="A75" i="162" s="1"/>
  <c r="A76" i="162" s="1"/>
  <c r="A77" i="162" s="1"/>
  <c r="A78" i="162" s="1"/>
  <c r="A79" i="162" s="1"/>
  <c r="A80" i="162" s="1"/>
  <c r="A81" i="162" s="1"/>
  <c r="A82" i="162" s="1"/>
  <c r="A83" i="162" s="1"/>
  <c r="A84" i="162" s="1"/>
  <c r="A85" i="162" s="1"/>
  <c r="A86" i="162" s="1"/>
  <c r="A88" i="162" s="1"/>
  <c r="A89" i="162" s="1"/>
  <c r="A90" i="162" s="1"/>
  <c r="A91" i="162" s="1"/>
  <c r="A92" i="162" s="1"/>
  <c r="A94" i="162" s="1"/>
  <c r="A95" i="162" s="1"/>
  <c r="A96" i="162" s="1"/>
  <c r="A97" i="162" s="1"/>
  <c r="A98" i="162" s="1"/>
  <c r="A99" i="162" s="1"/>
  <c r="A100" i="162" s="1"/>
  <c r="A101" i="162" s="1"/>
  <c r="A102" i="162" s="1"/>
  <c r="A103" i="162" s="1"/>
  <c r="F6" i="162"/>
  <c r="E6" i="162"/>
  <c r="D6" i="162"/>
  <c r="C6" i="162"/>
  <c r="H62" i="162" l="1"/>
  <c r="G40" i="162"/>
  <c r="G32" i="162"/>
  <c r="G27" i="162"/>
  <c r="G6" i="162"/>
  <c r="E103" i="162"/>
  <c r="H60" i="162"/>
  <c r="H6" i="162"/>
  <c r="F103" i="162"/>
  <c r="G62" i="162"/>
  <c r="C103" i="162"/>
  <c r="G44" i="162"/>
  <c r="F79" i="162"/>
  <c r="H79" i="162" s="1"/>
  <c r="D103" i="162"/>
  <c r="H27" i="162"/>
  <c r="H32" i="162"/>
  <c r="H40" i="162"/>
  <c r="G60" i="162"/>
  <c r="H90" i="162"/>
  <c r="G90" i="162"/>
  <c r="G79" i="162"/>
  <c r="G81" i="162"/>
  <c r="H19" i="162"/>
  <c r="H70" i="161"/>
  <c r="G70" i="161"/>
  <c r="H69" i="161"/>
  <c r="G69" i="161"/>
  <c r="H68" i="161"/>
  <c r="G68" i="161"/>
  <c r="H67" i="161"/>
  <c r="G67" i="161"/>
  <c r="H66" i="161"/>
  <c r="G66" i="161"/>
  <c r="H65" i="161"/>
  <c r="G65" i="161"/>
  <c r="H64" i="161"/>
  <c r="G64" i="161"/>
  <c r="H63" i="161"/>
  <c r="G63" i="161"/>
  <c r="H62" i="161"/>
  <c r="G62" i="161"/>
  <c r="H61" i="161"/>
  <c r="G61" i="161"/>
  <c r="G60" i="161"/>
  <c r="G59" i="161"/>
  <c r="G58" i="161"/>
  <c r="G57" i="161"/>
  <c r="G56" i="161"/>
  <c r="F55" i="161"/>
  <c r="E55" i="161"/>
  <c r="D55" i="161"/>
  <c r="C55" i="161"/>
  <c r="H54" i="161"/>
  <c r="G54" i="161"/>
  <c r="H53" i="161"/>
  <c r="G53" i="161"/>
  <c r="H52" i="161"/>
  <c r="G52" i="161"/>
  <c r="H51" i="161"/>
  <c r="G51" i="161"/>
  <c r="H50" i="161"/>
  <c r="G50" i="161"/>
  <c r="H49" i="161"/>
  <c r="G49" i="161"/>
  <c r="H48" i="161"/>
  <c r="G48" i="161"/>
  <c r="H47" i="161"/>
  <c r="G47" i="161"/>
  <c r="H46" i="161"/>
  <c r="G46" i="161"/>
  <c r="H45" i="161"/>
  <c r="G45" i="161"/>
  <c r="H44" i="161"/>
  <c r="G44" i="161"/>
  <c r="H43" i="161"/>
  <c r="G43" i="161"/>
  <c r="H42" i="161"/>
  <c r="G42" i="161"/>
  <c r="H41" i="161"/>
  <c r="G41" i="161"/>
  <c r="H40" i="161"/>
  <c r="G40" i="161"/>
  <c r="F39" i="161"/>
  <c r="H39" i="161" s="1"/>
  <c r="E39" i="161"/>
  <c r="D39" i="161"/>
  <c r="C39" i="161"/>
  <c r="H38" i="161"/>
  <c r="G38" i="161"/>
  <c r="H37" i="161"/>
  <c r="G37" i="161"/>
  <c r="H36" i="161"/>
  <c r="G36" i="161"/>
  <c r="H35" i="161"/>
  <c r="G35" i="161"/>
  <c r="H34" i="161"/>
  <c r="G34" i="161"/>
  <c r="H33" i="161"/>
  <c r="G33" i="161"/>
  <c r="H32" i="161"/>
  <c r="G32" i="161"/>
  <c r="G31" i="161"/>
  <c r="H31" i="161"/>
  <c r="H30" i="161"/>
  <c r="G30" i="161"/>
  <c r="H29" i="161"/>
  <c r="G29" i="161"/>
  <c r="H28" i="161"/>
  <c r="G28" i="161"/>
  <c r="H27" i="161"/>
  <c r="G27" i="161"/>
  <c r="H26" i="161"/>
  <c r="G26" i="161"/>
  <c r="F25" i="161"/>
  <c r="E25" i="161"/>
  <c r="G25" i="161" s="1"/>
  <c r="D25" i="161"/>
  <c r="H25" i="161" s="1"/>
  <c r="C25" i="161"/>
  <c r="H24" i="161"/>
  <c r="G24" i="161"/>
  <c r="H23" i="161"/>
  <c r="G23" i="161"/>
  <c r="H22" i="161"/>
  <c r="G22" i="161"/>
  <c r="G21" i="161"/>
  <c r="F21" i="161"/>
  <c r="E21" i="161"/>
  <c r="D21" i="161"/>
  <c r="C21" i="161"/>
  <c r="H20" i="161"/>
  <c r="G20" i="161"/>
  <c r="H19" i="161"/>
  <c r="G19" i="161"/>
  <c r="H18" i="161"/>
  <c r="G18" i="161"/>
  <c r="H17" i="161"/>
  <c r="G17" i="161"/>
  <c r="H16" i="161"/>
  <c r="G16" i="161"/>
  <c r="H15" i="161"/>
  <c r="G15" i="161"/>
  <c r="H14" i="161"/>
  <c r="G14" i="161"/>
  <c r="H13" i="161"/>
  <c r="G13" i="161"/>
  <c r="H12" i="161"/>
  <c r="G12" i="161"/>
  <c r="F11" i="161"/>
  <c r="H11" i="161" s="1"/>
  <c r="E11" i="161"/>
  <c r="G11" i="161" s="1"/>
  <c r="D11" i="161"/>
  <c r="C11" i="161"/>
  <c r="H10" i="161"/>
  <c r="G10" i="161"/>
  <c r="H9" i="161"/>
  <c r="G9" i="161"/>
  <c r="H8" i="161"/>
  <c r="G8" i="161"/>
  <c r="H7" i="161"/>
  <c r="G7" i="161"/>
  <c r="A7" i="161"/>
  <c r="A8" i="161" s="1"/>
  <c r="A9" i="161" s="1"/>
  <c r="A10" i="161" s="1"/>
  <c r="A11" i="161" s="1"/>
  <c r="A12" i="161" s="1"/>
  <c r="A13" i="161" s="1"/>
  <c r="A14" i="161" s="1"/>
  <c r="A15" i="161" s="1"/>
  <c r="A16" i="161" s="1"/>
  <c r="A17" i="161" s="1"/>
  <c r="A18" i="161" s="1"/>
  <c r="A19" i="161" s="1"/>
  <c r="A20" i="161" s="1"/>
  <c r="A21" i="161" s="1"/>
  <c r="A22" i="161" s="1"/>
  <c r="A23" i="161" s="1"/>
  <c r="A24" i="161" s="1"/>
  <c r="A25" i="161" s="1"/>
  <c r="A26" i="161" s="1"/>
  <c r="A27" i="161" s="1"/>
  <c r="A28" i="161" s="1"/>
  <c r="A29" i="161" s="1"/>
  <c r="A30" i="161" s="1"/>
  <c r="A31" i="161" s="1"/>
  <c r="A32" i="161" s="1"/>
  <c r="A33" i="161" s="1"/>
  <c r="A34" i="161" s="1"/>
  <c r="A35" i="161" s="1"/>
  <c r="A36" i="161" s="1"/>
  <c r="A37" i="161" s="1"/>
  <c r="A38" i="161" s="1"/>
  <c r="A39" i="161" s="1"/>
  <c r="A40" i="161" s="1"/>
  <c r="A41" i="161" s="1"/>
  <c r="A42" i="161" s="1"/>
  <c r="A43" i="161" s="1"/>
  <c r="A44" i="161" s="1"/>
  <c r="A45" i="161" s="1"/>
  <c r="A46" i="161" s="1"/>
  <c r="A47" i="161" s="1"/>
  <c r="A48" i="161" s="1"/>
  <c r="A49" i="161" s="1"/>
  <c r="A50" i="161" s="1"/>
  <c r="A51" i="161" s="1"/>
  <c r="A52" i="161" s="1"/>
  <c r="A53" i="161" s="1"/>
  <c r="A54" i="161" s="1"/>
  <c r="A55" i="161" s="1"/>
  <c r="A56" i="161" s="1"/>
  <c r="A57" i="161" s="1"/>
  <c r="A58" i="161" s="1"/>
  <c r="A59" i="161" s="1"/>
  <c r="A60" i="161" s="1"/>
  <c r="A61" i="161" s="1"/>
  <c r="A62" i="161" s="1"/>
  <c r="A63" i="161" s="1"/>
  <c r="A64" i="161" s="1"/>
  <c r="A65" i="161" s="1"/>
  <c r="A66" i="161" s="1"/>
  <c r="A67" i="161" s="1"/>
  <c r="A68" i="161" s="1"/>
  <c r="A69" i="161" s="1"/>
  <c r="A70" i="161" s="1"/>
  <c r="A71" i="161" s="1"/>
  <c r="F6" i="161"/>
  <c r="F71" i="161" s="1"/>
  <c r="E6" i="161"/>
  <c r="D6" i="161"/>
  <c r="C6" i="161"/>
  <c r="F104" i="162" l="1"/>
  <c r="G55" i="161"/>
  <c r="C71" i="161"/>
  <c r="H21" i="161"/>
  <c r="H55" i="161"/>
  <c r="D71" i="161"/>
  <c r="H71" i="161" s="1"/>
  <c r="E71" i="161"/>
  <c r="G71" i="161" s="1"/>
  <c r="G39" i="161"/>
  <c r="D104" i="162"/>
  <c r="H103" i="162"/>
  <c r="G103" i="162"/>
  <c r="G6" i="161"/>
  <c r="H6" i="161"/>
  <c r="D72" i="161" l="1"/>
  <c r="F72" i="161"/>
  <c r="D20" i="146"/>
  <c r="C8" i="64" l="1"/>
  <c r="H28" i="160" l="1"/>
  <c r="H26" i="160" s="1"/>
  <c r="G27" i="160"/>
  <c r="G26" i="160"/>
  <c r="F26" i="160"/>
  <c r="E26" i="160"/>
  <c r="D26" i="160"/>
  <c r="C26" i="160"/>
  <c r="H25" i="160"/>
  <c r="H23" i="160" s="1"/>
  <c r="G23" i="160"/>
  <c r="F23" i="160"/>
  <c r="E23" i="160"/>
  <c r="D23" i="160"/>
  <c r="C23" i="160"/>
  <c r="H22" i="160"/>
  <c r="H20" i="160" s="1"/>
  <c r="G21" i="160"/>
  <c r="G20" i="160" s="1"/>
  <c r="F20" i="160"/>
  <c r="E20" i="160"/>
  <c r="D20" i="160"/>
  <c r="C20" i="160"/>
  <c r="H17" i="160"/>
  <c r="G16" i="160"/>
  <c r="F15" i="160"/>
  <c r="E15" i="160"/>
  <c r="D15" i="160"/>
  <c r="C15" i="160"/>
  <c r="H14" i="160"/>
  <c r="G13" i="160"/>
  <c r="F12" i="160"/>
  <c r="E12" i="160"/>
  <c r="D12" i="160"/>
  <c r="C12" i="160"/>
  <c r="H11" i="160"/>
  <c r="G10" i="160"/>
  <c r="F9" i="160"/>
  <c r="E9" i="160"/>
  <c r="D9" i="160"/>
  <c r="C9" i="160"/>
  <c r="G9" i="160" s="1"/>
  <c r="H8" i="160"/>
  <c r="A8" i="160"/>
  <c r="A9" i="160" s="1"/>
  <c r="A10" i="160" s="1"/>
  <c r="A11" i="160" s="1"/>
  <c r="G7" i="160"/>
  <c r="F6" i="160"/>
  <c r="E6" i="160"/>
  <c r="D6" i="160"/>
  <c r="C6" i="160"/>
  <c r="E19" i="160" l="1"/>
  <c r="F19" i="160"/>
  <c r="D19" i="160"/>
  <c r="C19" i="160"/>
  <c r="G19" i="160" s="1"/>
  <c r="E18" i="160"/>
  <c r="E35" i="160" s="1"/>
  <c r="H12" i="160"/>
  <c r="F18" i="160"/>
  <c r="F35" i="160" s="1"/>
  <c r="D18" i="160"/>
  <c r="C18" i="160"/>
  <c r="D35" i="160"/>
  <c r="H9" i="160"/>
  <c r="G12" i="160"/>
  <c r="G6" i="160"/>
  <c r="H6" i="160"/>
  <c r="G15" i="160"/>
  <c r="H15" i="160"/>
  <c r="H19" i="160" l="1"/>
  <c r="H35" i="160" s="1"/>
  <c r="C35" i="160"/>
  <c r="H18" i="160"/>
  <c r="G18" i="160"/>
  <c r="G35" i="160" s="1"/>
  <c r="C25" i="64"/>
  <c r="C14" i="116" l="1"/>
  <c r="H19" i="145"/>
  <c r="I16" i="91"/>
  <c r="D10" i="91"/>
  <c r="E10" i="91"/>
  <c r="E23" i="91" s="1"/>
  <c r="F10" i="91"/>
  <c r="F23" i="91" s="1"/>
  <c r="G10" i="91"/>
  <c r="G23" i="91" s="1"/>
  <c r="H10" i="91"/>
  <c r="I11" i="91"/>
  <c r="I12" i="91"/>
  <c r="I13" i="91"/>
  <c r="I14" i="91"/>
  <c r="I15" i="91"/>
  <c r="C10" i="91"/>
  <c r="C23" i="91" s="1"/>
  <c r="D22" i="144"/>
  <c r="E22" i="144"/>
  <c r="F22" i="144"/>
  <c r="C22" i="144"/>
  <c r="I22" i="91"/>
  <c r="D23" i="91"/>
  <c r="H23" i="91"/>
  <c r="D5" i="154"/>
  <c r="C5" i="154"/>
  <c r="E6" i="159"/>
  <c r="E7" i="159" s="1"/>
  <c r="D7" i="159"/>
  <c r="C7" i="159"/>
  <c r="E5" i="159"/>
  <c r="D9" i="157"/>
  <c r="F6" i="157"/>
  <c r="F9" i="157" s="1"/>
  <c r="D19" i="144"/>
  <c r="E19" i="144"/>
  <c r="F19" i="144"/>
  <c r="D16" i="144"/>
  <c r="E16" i="144"/>
  <c r="F16" i="144"/>
  <c r="D13" i="144"/>
  <c r="E13" i="144"/>
  <c r="F13" i="144"/>
  <c r="D10" i="144"/>
  <c r="E10" i="144"/>
  <c r="E7" i="144"/>
  <c r="F10" i="144"/>
  <c r="D7" i="144"/>
  <c r="F7" i="144"/>
  <c r="E6" i="23"/>
  <c r="E14" i="23"/>
  <c r="E16" i="23"/>
  <c r="E17" i="23"/>
  <c r="E18" i="23"/>
  <c r="E8" i="23"/>
  <c r="E9" i="23"/>
  <c r="E10" i="23"/>
  <c r="E11" i="23"/>
  <c r="E12" i="23"/>
  <c r="D7" i="23"/>
  <c r="C7" i="23"/>
  <c r="E7" i="23" s="1"/>
  <c r="C7" i="144"/>
  <c r="C10" i="144"/>
  <c r="C16" i="144"/>
  <c r="C19" i="144"/>
  <c r="C13" i="144"/>
  <c r="C9" i="157"/>
  <c r="E6" i="157" s="1"/>
  <c r="E9" i="157" s="1"/>
  <c r="D17" i="154"/>
  <c r="C17" i="154"/>
  <c r="J29" i="155"/>
  <c r="F29" i="155"/>
  <c r="K29" i="155" s="1"/>
  <c r="J28" i="155"/>
  <c r="F28" i="155"/>
  <c r="K28" i="155"/>
  <c r="F22" i="155"/>
  <c r="K22" i="155" s="1"/>
  <c r="J26" i="155"/>
  <c r="F26" i="155"/>
  <c r="K26" i="155"/>
  <c r="J25" i="155"/>
  <c r="F25" i="155"/>
  <c r="K25" i="155" s="1"/>
  <c r="J24" i="155"/>
  <c r="F24" i="155"/>
  <c r="K24" i="155"/>
  <c r="J23" i="155"/>
  <c r="F23" i="155"/>
  <c r="K23" i="155"/>
  <c r="I22" i="155"/>
  <c r="H22" i="155"/>
  <c r="G22" i="155"/>
  <c r="E22" i="155"/>
  <c r="D22" i="155"/>
  <c r="C22" i="155"/>
  <c r="J21" i="155"/>
  <c r="F21" i="155"/>
  <c r="J20" i="155"/>
  <c r="F20" i="155"/>
  <c r="J19" i="155"/>
  <c r="F19" i="155"/>
  <c r="K19" i="155" s="1"/>
  <c r="J18" i="155"/>
  <c r="K18" i="155" s="1"/>
  <c r="F18" i="155"/>
  <c r="J17" i="155"/>
  <c r="F17" i="155"/>
  <c r="I16" i="155"/>
  <c r="H16" i="155"/>
  <c r="G16" i="155"/>
  <c r="E16" i="155"/>
  <c r="D16" i="155"/>
  <c r="C16" i="155"/>
  <c r="J15" i="155"/>
  <c r="F15" i="155"/>
  <c r="J13" i="155"/>
  <c r="F13" i="155"/>
  <c r="J12" i="155"/>
  <c r="F12" i="155"/>
  <c r="K12" i="155" s="1"/>
  <c r="J11" i="155"/>
  <c r="F11" i="155"/>
  <c r="J10" i="155"/>
  <c r="F10" i="155"/>
  <c r="J9" i="155"/>
  <c r="F9" i="155"/>
  <c r="J8" i="155"/>
  <c r="F8" i="155"/>
  <c r="I7" i="155"/>
  <c r="H7" i="155"/>
  <c r="G7" i="155"/>
  <c r="E7" i="155"/>
  <c r="D7" i="155"/>
  <c r="C7" i="155"/>
  <c r="F23" i="76"/>
  <c r="L23" i="155" s="1"/>
  <c r="D10" i="154"/>
  <c r="C10" i="154"/>
  <c r="D19" i="3"/>
  <c r="D23" i="3"/>
  <c r="C12" i="146"/>
  <c r="D10" i="146" s="1"/>
  <c r="D21" i="146"/>
  <c r="F43" i="133"/>
  <c r="F42" i="133"/>
  <c r="N15" i="145"/>
  <c r="M15" i="145"/>
  <c r="M18" i="145"/>
  <c r="N18" i="145"/>
  <c r="N16" i="145"/>
  <c r="M16" i="145"/>
  <c r="N12" i="145"/>
  <c r="M12" i="145"/>
  <c r="N11" i="145"/>
  <c r="M11" i="145"/>
  <c r="M8" i="145"/>
  <c r="N8" i="145"/>
  <c r="M6" i="145"/>
  <c r="C17" i="146"/>
  <c r="H7" i="145"/>
  <c r="G7" i="145"/>
  <c r="G17" i="145"/>
  <c r="H6" i="145" s="1"/>
  <c r="H17" i="145" s="1"/>
  <c r="C21" i="146"/>
  <c r="D17" i="146"/>
  <c r="D6" i="146"/>
  <c r="C6" i="146"/>
  <c r="A6" i="146"/>
  <c r="A7" i="146"/>
  <c r="A8" i="146" s="1"/>
  <c r="A9" i="146" s="1"/>
  <c r="A10" i="146" s="1"/>
  <c r="A11" i="146" s="1"/>
  <c r="A12" i="146" s="1"/>
  <c r="A13" i="146" s="1"/>
  <c r="A15" i="146" s="1"/>
  <c r="A16" i="146" s="1"/>
  <c r="A17" i="146" s="1"/>
  <c r="A18" i="146" s="1"/>
  <c r="A19" i="146" s="1"/>
  <c r="A20" i="146" s="1"/>
  <c r="A21" i="146" s="1"/>
  <c r="N14" i="145"/>
  <c r="M14" i="145"/>
  <c r="N13" i="145"/>
  <c r="M13" i="145"/>
  <c r="N10" i="145"/>
  <c r="M10" i="145"/>
  <c r="N9" i="145"/>
  <c r="M9" i="145"/>
  <c r="L7" i="145"/>
  <c r="K7" i="145"/>
  <c r="K17" i="145"/>
  <c r="L6" i="145" s="1"/>
  <c r="J7" i="145"/>
  <c r="I7" i="145"/>
  <c r="F7" i="145"/>
  <c r="E7" i="145"/>
  <c r="E17" i="145" s="1"/>
  <c r="F6" i="145" s="1"/>
  <c r="F17" i="145" s="1"/>
  <c r="D7" i="145"/>
  <c r="C7" i="145"/>
  <c r="C17" i="145"/>
  <c r="D6" i="145" s="1"/>
  <c r="D17" i="145" s="1"/>
  <c r="F40" i="134"/>
  <c r="I21" i="91"/>
  <c r="I20" i="91"/>
  <c r="I19" i="91"/>
  <c r="I18" i="91"/>
  <c r="I17" i="91"/>
  <c r="I9" i="91"/>
  <c r="I8" i="91"/>
  <c r="I6" i="91"/>
  <c r="J23" i="76"/>
  <c r="J24" i="76"/>
  <c r="J25" i="76"/>
  <c r="J26" i="76"/>
  <c r="F24" i="76"/>
  <c r="K24" i="76" s="1"/>
  <c r="L25" i="155"/>
  <c r="F26" i="76"/>
  <c r="L26" i="155" s="1"/>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1" i="134"/>
  <c r="D42" i="134"/>
  <c r="E42" i="134"/>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4" i="133"/>
  <c r="F35" i="133"/>
  <c r="F36" i="133"/>
  <c r="F37" i="133"/>
  <c r="F38" i="133"/>
  <c r="F39" i="133"/>
  <c r="D40" i="133"/>
  <c r="D41" i="133" s="1"/>
  <c r="D44" i="133" s="1"/>
  <c r="E40" i="133"/>
  <c r="C6" i="61"/>
  <c r="D6" i="61"/>
  <c r="D18" i="61" s="1"/>
  <c r="A7" i="61"/>
  <c r="A8" i="61" s="1"/>
  <c r="A9" i="61" s="1"/>
  <c r="A10" i="61" s="1"/>
  <c r="E7" i="61"/>
  <c r="E8" i="61"/>
  <c r="E12" i="61"/>
  <c r="E13" i="61"/>
  <c r="C15" i="61"/>
  <c r="E15" i="61" s="1"/>
  <c r="D15" i="61"/>
  <c r="E16" i="61"/>
  <c r="A7" i="90"/>
  <c r="A8" i="90" s="1"/>
  <c r="A9" i="90" s="1"/>
  <c r="A10" i="90" s="1"/>
  <c r="A11" i="90" s="1"/>
  <c r="A12" i="90" s="1"/>
  <c r="A13" i="90" s="1"/>
  <c r="A14" i="90" s="1"/>
  <c r="A15" i="90" s="1"/>
  <c r="A17" i="90" s="1"/>
  <c r="A18" i="90" s="1"/>
  <c r="A19" i="90" s="1"/>
  <c r="A20" i="90" s="1"/>
  <c r="C7" i="90"/>
  <c r="C14" i="90" s="1"/>
  <c r="C20" i="90" s="1"/>
  <c r="D7" i="90"/>
  <c r="D14" i="90" s="1"/>
  <c r="D20" i="90" s="1"/>
  <c r="A7" i="116"/>
  <c r="E8" i="116"/>
  <c r="C18" i="116" s="1"/>
  <c r="F8" i="116"/>
  <c r="A9" i="116"/>
  <c r="A10" i="116"/>
  <c r="A11" i="116" s="1"/>
  <c r="A12" i="116" s="1"/>
  <c r="A13" i="116" s="1"/>
  <c r="A14" i="116" s="1"/>
  <c r="A15" i="116" s="1"/>
  <c r="A16" i="116" s="1"/>
  <c r="A17" i="116" s="1"/>
  <c r="A18" i="116" s="1"/>
  <c r="C13" i="116"/>
  <c r="C17" i="116" s="1"/>
  <c r="D13" i="116"/>
  <c r="D14" i="116"/>
  <c r="A7" i="109"/>
  <c r="A8" i="109" s="1"/>
  <c r="A9" i="109" s="1"/>
  <c r="A10" i="109" s="1"/>
  <c r="C11" i="109"/>
  <c r="E9" i="109" s="1"/>
  <c r="E11" i="109" s="1"/>
  <c r="C12" i="109"/>
  <c r="E12" i="109"/>
  <c r="C7" i="76"/>
  <c r="D7" i="76"/>
  <c r="D30" i="76" s="1"/>
  <c r="E7" i="76"/>
  <c r="G7" i="76"/>
  <c r="G16" i="76"/>
  <c r="H7" i="76"/>
  <c r="I7" i="76"/>
  <c r="F8" i="76"/>
  <c r="K8" i="76" s="1"/>
  <c r="J8" i="76"/>
  <c r="F9" i="76"/>
  <c r="J9" i="76"/>
  <c r="F10" i="76"/>
  <c r="J10" i="76"/>
  <c r="K10" i="76" s="1"/>
  <c r="F11" i="76"/>
  <c r="J11" i="76"/>
  <c r="F12" i="76"/>
  <c r="J12" i="76"/>
  <c r="F13" i="76"/>
  <c r="J13" i="76"/>
  <c r="K13" i="76" s="1"/>
  <c r="F15" i="76"/>
  <c r="J15" i="76"/>
  <c r="C16" i="76"/>
  <c r="E16" i="76"/>
  <c r="D16" i="76"/>
  <c r="H16" i="76"/>
  <c r="H30" i="76" s="1"/>
  <c r="I16" i="76"/>
  <c r="F17" i="76"/>
  <c r="J17" i="76"/>
  <c r="F18" i="76"/>
  <c r="K18" i="76" s="1"/>
  <c r="J18" i="76"/>
  <c r="F19" i="76"/>
  <c r="J19" i="76"/>
  <c r="F20" i="76"/>
  <c r="J20" i="76"/>
  <c r="F21" i="76"/>
  <c r="L21" i="155" s="1"/>
  <c r="J21" i="76"/>
  <c r="C22" i="76"/>
  <c r="D22" i="76"/>
  <c r="E22" i="76"/>
  <c r="G22" i="76"/>
  <c r="H22" i="76"/>
  <c r="I22" i="76"/>
  <c r="F22" i="76"/>
  <c r="F28" i="76"/>
  <c r="J28" i="76"/>
  <c r="F29" i="76"/>
  <c r="L29" i="155" s="1"/>
  <c r="J29" i="76"/>
  <c r="D5" i="3"/>
  <c r="E6" i="3"/>
  <c r="E7" i="3"/>
  <c r="C15" i="3"/>
  <c r="E15" i="3" s="1"/>
  <c r="D15" i="3"/>
  <c r="E16" i="3"/>
  <c r="E17" i="3"/>
  <c r="E18" i="3"/>
  <c r="C19" i="3"/>
  <c r="E20" i="3"/>
  <c r="E22" i="3"/>
  <c r="E24" i="3"/>
  <c r="E25" i="3"/>
  <c r="E41" i="3"/>
  <c r="C5" i="23"/>
  <c r="D5" i="23"/>
  <c r="E5" i="23" s="1"/>
  <c r="A6" i="23"/>
  <c r="A7" i="23"/>
  <c r="A8" i="23"/>
  <c r="A9" i="23" s="1"/>
  <c r="A10" i="23" s="1"/>
  <c r="A11" i="23" s="1"/>
  <c r="A12" i="23" s="1"/>
  <c r="A13" i="23" s="1"/>
  <c r="A14" i="23" s="1"/>
  <c r="A15" i="23" s="1"/>
  <c r="A16" i="23" s="1"/>
  <c r="A17" i="23" s="1"/>
  <c r="A18" i="23" s="1"/>
  <c r="A19" i="23" s="1"/>
  <c r="C13" i="23"/>
  <c r="D13" i="23"/>
  <c r="E13" i="23"/>
  <c r="C15" i="23"/>
  <c r="E15" i="23" s="1"/>
  <c r="D15" i="23"/>
  <c r="I30" i="155"/>
  <c r="L24" i="155"/>
  <c r="L17" i="145" l="1"/>
  <c r="E41" i="133"/>
  <c r="E44" i="133" s="1"/>
  <c r="F44" i="133" s="1"/>
  <c r="F42" i="134"/>
  <c r="F40" i="133"/>
  <c r="I10" i="91"/>
  <c r="D18" i="116"/>
  <c r="D17" i="116"/>
  <c r="D42" i="3"/>
  <c r="E23" i="3"/>
  <c r="E19" i="3"/>
  <c r="E5" i="3"/>
  <c r="C42" i="3"/>
  <c r="E6" i="61"/>
  <c r="E18" i="61" s="1"/>
  <c r="C18" i="61"/>
  <c r="J22" i="155"/>
  <c r="K21" i="155"/>
  <c r="K20" i="155"/>
  <c r="H30" i="155"/>
  <c r="J16" i="155"/>
  <c r="K17" i="155"/>
  <c r="K15" i="155"/>
  <c r="K13" i="155"/>
  <c r="K11" i="155"/>
  <c r="K10" i="155"/>
  <c r="K9" i="155"/>
  <c r="J7" i="155"/>
  <c r="K8" i="155"/>
  <c r="L28" i="155"/>
  <c r="L20" i="155"/>
  <c r="D30" i="155"/>
  <c r="L19" i="155"/>
  <c r="E30" i="155"/>
  <c r="F16" i="155"/>
  <c r="C30" i="155"/>
  <c r="L15" i="155"/>
  <c r="L12" i="155"/>
  <c r="J22" i="76"/>
  <c r="K25" i="76"/>
  <c r="K26" i="76"/>
  <c r="L17" i="155"/>
  <c r="K20" i="76"/>
  <c r="K11" i="76"/>
  <c r="L10" i="155"/>
  <c r="K9" i="76"/>
  <c r="E30" i="76"/>
  <c r="L9" i="155"/>
  <c r="L18" i="155"/>
  <c r="K29" i="76"/>
  <c r="K28" i="76"/>
  <c r="K21" i="76"/>
  <c r="L11" i="155"/>
  <c r="K15" i="76"/>
  <c r="F16" i="76"/>
  <c r="C30" i="76"/>
  <c r="K19" i="76"/>
  <c r="G30" i="76"/>
  <c r="J16" i="76"/>
  <c r="L13" i="155"/>
  <c r="L8" i="155"/>
  <c r="C19" i="23"/>
  <c r="I23" i="91"/>
  <c r="L22" i="155"/>
  <c r="K22" i="76"/>
  <c r="K17" i="76"/>
  <c r="M7" i="145"/>
  <c r="K23" i="76"/>
  <c r="F6" i="144"/>
  <c r="J7" i="76"/>
  <c r="I30" i="76"/>
  <c r="F7" i="76"/>
  <c r="N7" i="145"/>
  <c r="D6" i="144"/>
  <c r="F7" i="155"/>
  <c r="K12" i="76"/>
  <c r="G30" i="155"/>
  <c r="C6" i="144"/>
  <c r="D19" i="23"/>
  <c r="E19" i="23" s="1"/>
  <c r="E6" i="144"/>
  <c r="I17" i="145"/>
  <c r="M17" i="145" s="1"/>
  <c r="D12" i="146"/>
  <c r="D9" i="146" s="1"/>
  <c r="D5" i="146" s="1"/>
  <c r="D16" i="146" s="1"/>
  <c r="C9" i="146"/>
  <c r="C5" i="146" s="1"/>
  <c r="C16" i="146" s="1"/>
  <c r="F41" i="133" l="1"/>
  <c r="E42" i="3"/>
  <c r="K16" i="155"/>
  <c r="J30" i="155"/>
  <c r="L16" i="155"/>
  <c r="K16" i="76"/>
  <c r="J30" i="76"/>
  <c r="F30" i="155"/>
  <c r="K7" i="155"/>
  <c r="F30" i="76"/>
  <c r="L7" i="155"/>
  <c r="K7" i="76"/>
  <c r="J6" i="145"/>
  <c r="J17" i="145" s="1"/>
  <c r="N17" i="145" s="1"/>
  <c r="K30" i="155" l="1"/>
  <c r="K30" i="76"/>
  <c r="L30" i="155"/>
  <c r="N6" i="145"/>
</calcChain>
</file>

<file path=xl/sharedStrings.xml><?xml version="1.0" encoding="utf-8"?>
<sst xmlns="http://schemas.openxmlformats.org/spreadsheetml/2006/main" count="1885" uniqueCount="1335">
  <si>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</si>
  <si>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</si>
  <si>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</si>
  <si>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</si>
  <si>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</si>
  <si>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</si>
  <si>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</si>
  <si>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</si>
  <si>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</si>
  <si>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</si>
  <si>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</si>
  <si>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</si>
  <si>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</si>
  <si>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</si>
  <si>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</si>
  <si>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</si>
  <si>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</si>
  <si>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</si>
  <si>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</si>
  <si>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</si>
  <si>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</si>
  <si>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</si>
  <si>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</si>
  <si>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</si>
  <si>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</si>
  <si>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</si>
  <si>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</si>
  <si>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</si>
  <si>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</si>
  <si>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</si>
  <si>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</si>
  <si>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</si>
  <si>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</si>
  <si>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</si>
  <si>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</si>
  <si>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</si>
  <si>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</si>
  <si>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</si>
  <si>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</si>
  <si>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</si>
  <si>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</si>
  <si>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</si>
  <si>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</si>
  <si>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</si>
  <si>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</si>
  <si>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</si>
  <si>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</si>
  <si>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Kontrola</t>
  </si>
  <si>
    <t>Poznámky</t>
  </si>
  <si>
    <t xml:space="preserve">  - poskytnuté jednorázovo</t>
  </si>
  <si>
    <r>
      <t>Zdroje na obstaranie a technické zhodnotenie majetku  z fondu reprodukcie</t>
    </r>
    <r>
      <rPr>
        <sz val="12"/>
        <rFont val="Times New Roman"/>
        <family val="1"/>
      </rPr>
      <t xml:space="preserve"> [R1+R2]</t>
    </r>
  </si>
  <si>
    <t>- nákup softvéru</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</si>
  <si>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</si>
  <si>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</si>
  <si>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</si>
  <si>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</si>
  <si>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</si>
  <si>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</si>
  <si>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</si>
  <si>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</si>
  <si>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</si>
  <si>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</si>
  <si>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</si>
  <si>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</si>
  <si>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</si>
  <si>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</si>
  <si>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</si>
  <si>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</si>
  <si>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</si>
  <si>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</si>
  <si>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</si>
  <si>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</si>
  <si>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</si>
  <si>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</si>
  <si>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</si>
  <si>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</si>
  <si>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</si>
  <si>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</si>
  <si>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</si>
  <si>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</si>
  <si>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</si>
  <si>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</si>
  <si>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</si>
  <si>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</si>
  <si>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</si>
  <si>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</si>
  <si>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</si>
  <si>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</si>
  <si>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</si>
  <si>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</si>
  <si>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</si>
  <si>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</si>
  <si>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</si>
  <si>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</si>
  <si>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</si>
  <si>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</si>
  <si>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</si>
  <si>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</si>
  <si>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</si>
  <si>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</si>
  <si>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</si>
  <si>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</si>
  <si>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</si>
  <si>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</si>
  <si>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</si>
  <si>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</si>
  <si>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</si>
  <si>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dopravných prostriedkov  (účet 511 003)</t>
  </si>
  <si>
    <t>- opravy a udržiavanie prostriedkov IT  (účet 511 004)</t>
  </si>
  <si>
    <t>- údržba a opravy meracej techniky, telovýchovných  zariadení ...(účet 511 005)</t>
  </si>
  <si>
    <t>- ostatná údržba a opravy (účet 511 099)</t>
  </si>
  <si>
    <t>- prenájom zariadení (účet 518 002)</t>
  </si>
  <si>
    <t>- prenájom priestorov  (účet 518 001)</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</si>
  <si>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</si>
  <si>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</si>
  <si>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</si>
  <si>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</si>
  <si>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</si>
  <si>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</si>
  <si>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</si>
  <si>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</si>
  <si>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</si>
  <si>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</si>
  <si>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</si>
  <si>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</si>
  <si>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</si>
  <si>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</si>
  <si>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</si>
  <si>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</si>
  <si>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</si>
  <si>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</si>
  <si>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</si>
  <si>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</si>
  <si>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</si>
  <si>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</si>
  <si>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</si>
  <si>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</si>
  <si>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</si>
  <si>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</si>
  <si>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</si>
  <si>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</si>
  <si>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</si>
  <si>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</si>
  <si>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</si>
  <si>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</si>
  <si>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</si>
  <si>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</si>
  <si>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</si>
  <si>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</si>
  <si>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</si>
  <si>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</si>
  <si>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Sumárny riadok osobitne financovaných súčastí verejnej vysokej školy (špecifiká).</t>
  </si>
  <si>
    <t>T8_R5</t>
  </si>
  <si>
    <t>V stĺpci A uvedie vysoká škola nevyčerpanú dotáciu (+)/nedoplatok dotácie (-) na stravu študentov k 31. 12. príslušného kalendárneho roka.</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</si>
  <si>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</si>
  <si>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</si>
  <si>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</si>
  <si>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</si>
  <si>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</si>
  <si>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</si>
  <si>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</si>
  <si>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</si>
  <si>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</si>
  <si>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</si>
  <si>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</si>
  <si>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</si>
  <si>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</si>
  <si>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spolufinanco-
vanie zo ŠR</t>
  </si>
  <si>
    <t xml:space="preserve">Počet študentov  poberajúcich štipendium </t>
  </si>
  <si>
    <t>Počet študentov  poberajúcich štipendium</t>
  </si>
  <si>
    <t>T10_V2</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</si>
  <si>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</si>
  <si>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</si>
  <si>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</si>
  <si>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</si>
  <si>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</si>
  <si>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</si>
  <si>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</si>
  <si>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</si>
  <si>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</si>
  <si>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</si>
  <si>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</si>
  <si>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</si>
  <si>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</si>
  <si>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</si>
  <si>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</si>
  <si>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</si>
  <si>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</si>
  <si>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</si>
  <si>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</si>
  <si>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</si>
  <si>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</si>
  <si>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</si>
  <si>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</si>
  <si>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</si>
  <si>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</si>
  <si>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</si>
  <si>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</si>
  <si>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</si>
  <si>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</si>
  <si>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</si>
  <si>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</si>
  <si>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</si>
  <si>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</si>
  <si>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</si>
  <si>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</si>
  <si>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</si>
  <si>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</si>
  <si>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</si>
  <si>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</si>
  <si>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</si>
  <si>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</si>
  <si>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</si>
  <si>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</si>
  <si>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 xml:space="preserve">    - dohody o brigádnickej práci študentov (účet 521 011)</t>
  </si>
  <si>
    <t>T9_V2</t>
  </si>
  <si>
    <t>4a</t>
  </si>
  <si>
    <t xml:space="preserve">Základ pre prídel do štipendijného fondu </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</si>
  <si>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</si>
  <si>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</si>
  <si>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</si>
  <si>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</si>
  <si>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</si>
  <si>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</si>
  <si>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</si>
  <si>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</si>
  <si>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</si>
  <si>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</si>
  <si>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</si>
  <si>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</si>
  <si>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</si>
  <si>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</si>
  <si>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</si>
  <si>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</si>
  <si>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</si>
  <si>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</si>
  <si>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</si>
  <si>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</si>
  <si>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</si>
  <si>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</si>
  <si>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</si>
  <si>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</si>
  <si>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</si>
  <si>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</si>
  <si>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xml:space="preserve">Počet študentov poberajúcich sociálne štipendium </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</si>
  <si>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</si>
  <si>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</si>
  <si>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</si>
  <si>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</si>
  <si>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</si>
  <si>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</si>
  <si>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</si>
  <si>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</si>
  <si>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</si>
  <si>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</si>
  <si>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</si>
  <si>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</si>
  <si>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</si>
  <si>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</si>
  <si>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</si>
  <si>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</si>
  <si>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</si>
  <si>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</si>
  <si>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</si>
  <si>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</si>
  <si>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</si>
  <si>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</si>
  <si>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</si>
  <si>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</si>
  <si>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</si>
  <si>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</si>
  <si>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</si>
  <si>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</si>
  <si>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</si>
  <si>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</si>
  <si>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</si>
  <si>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</si>
  <si>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Tabuľka 1</t>
  </si>
  <si>
    <t>T6_SA, SB, SC</t>
  </si>
  <si>
    <t>T16_R1</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</si>
  <si>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</si>
  <si>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</si>
  <si>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</si>
  <si>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</si>
  <si>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</si>
  <si>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</si>
  <si>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</si>
  <si>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</si>
  <si>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</si>
  <si>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</si>
  <si>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</si>
  <si>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</si>
  <si>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</si>
  <si>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</si>
  <si>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</si>
  <si>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</si>
  <si>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</si>
  <si>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</si>
  <si>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</si>
  <si>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</si>
  <si>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</si>
  <si>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</si>
  <si>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</si>
  <si>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</si>
  <si>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</si>
  <si>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</si>
  <si>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</si>
  <si>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</si>
  <si>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</si>
  <si>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</si>
  <si>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</si>
  <si>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</si>
  <si>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</si>
  <si>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</si>
  <si>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</si>
  <si>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</si>
  <si>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</si>
  <si>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</si>
  <si>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</si>
  <si>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</si>
  <si>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</si>
  <si>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</si>
  <si>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</si>
  <si>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</si>
  <si>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</si>
  <si>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</si>
  <si>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</si>
  <si>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</si>
  <si>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</si>
  <si>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</si>
  <si>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</si>
  <si>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</si>
  <si>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</si>
  <si>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</si>
  <si>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</si>
  <si>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</si>
  <si>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</si>
  <si>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</si>
  <si>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</si>
  <si>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</si>
  <si>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</si>
  <si>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</si>
  <si>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</si>
  <si>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</si>
  <si>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</si>
  <si>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</si>
  <si>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</si>
  <si>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</si>
  <si>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</si>
  <si>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</si>
  <si>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</si>
  <si>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</si>
  <si>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</si>
  <si>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</si>
  <si>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</si>
  <si>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</si>
  <si>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</si>
  <si>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</si>
  <si>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t>
  </si>
  <si>
    <t>T10_R10</t>
  </si>
  <si>
    <t>bez zmien</t>
  </si>
  <si>
    <t>Priemerný mesačný náklad na doktoranda</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</si>
  <si>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</si>
  <si>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</si>
  <si>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</si>
  <si>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</si>
  <si>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</si>
  <si>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</si>
  <si>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</si>
  <si>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</si>
  <si>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</si>
  <si>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</si>
  <si>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</si>
  <si>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</si>
  <si>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</si>
  <si>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</si>
  <si>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</si>
  <si>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</si>
  <si>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</si>
  <si>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</si>
  <si>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</si>
  <si>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</si>
  <si>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</si>
  <si>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</si>
  <si>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</si>
  <si>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</si>
  <si>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</si>
  <si>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</si>
  <si>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</si>
  <si>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</si>
  <si>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</si>
  <si>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</si>
  <si>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</si>
  <si>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</si>
  <si>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</si>
  <si>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</si>
  <si>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</si>
  <si>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</si>
  <si>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</si>
  <si>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</si>
  <si>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</si>
  <si>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</si>
  <si>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</si>
  <si>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</si>
  <si>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</si>
  <si>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</si>
  <si>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</si>
  <si>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</si>
  <si>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</si>
  <si>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</si>
  <si>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</si>
  <si>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</si>
  <si>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</si>
  <si>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</si>
  <si>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</si>
  <si>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</si>
  <si>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</si>
  <si>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</si>
  <si>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</si>
  <si>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</si>
  <si>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</si>
  <si>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</si>
  <si>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</si>
  <si>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</si>
  <si>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</si>
  <si>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</si>
  <si>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</si>
  <si>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</si>
  <si>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</si>
  <si>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</si>
  <si>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</si>
  <si>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</si>
  <si>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</si>
  <si>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</si>
  <si>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</si>
  <si>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</si>
  <si>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</si>
  <si>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</si>
  <si>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</si>
  <si>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</si>
  <si>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</si>
  <si>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</si>
  <si>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</si>
  <si>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</si>
  <si>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</si>
  <si>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</si>
  <si>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</si>
  <si>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</si>
  <si>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</si>
  <si>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</si>
  <si>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</si>
  <si>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</si>
  <si>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</si>
  <si>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</si>
  <si>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</si>
  <si>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</si>
  <si>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</si>
  <si>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</si>
  <si>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</si>
  <si>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</si>
  <si>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</si>
  <si>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</si>
  <si>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</si>
  <si>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</si>
  <si>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</si>
  <si>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</si>
  <si>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</si>
  <si>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</si>
  <si>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</si>
  <si>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</si>
  <si>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</si>
  <si>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</si>
  <si>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</si>
  <si>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</si>
  <si>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</si>
  <si>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</si>
  <si>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</si>
  <si>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</si>
  <si>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</si>
  <si>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</si>
  <si>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</si>
  <si>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</si>
  <si>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</si>
  <si>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</si>
  <si>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</si>
  <si>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</si>
  <si>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</si>
  <si>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</si>
  <si>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</si>
  <si>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</si>
  <si>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</si>
  <si>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</si>
  <si>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</si>
  <si>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</si>
  <si>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</si>
  <si>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</si>
  <si>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</si>
  <si>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</si>
  <si>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</si>
  <si>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</si>
  <si>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</si>
  <si>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</si>
  <si>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</si>
  <si>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</si>
  <si>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</si>
  <si>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</si>
  <si>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</si>
  <si>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</si>
  <si>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</si>
  <si>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</si>
  <si>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</si>
  <si>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</si>
  <si>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</si>
  <si>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</si>
  <si>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</si>
  <si>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</si>
  <si>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</si>
  <si>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</si>
  <si>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</si>
  <si>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</si>
  <si>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</si>
  <si>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</si>
  <si>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</si>
  <si>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</si>
  <si>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</si>
  <si>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</si>
  <si>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</si>
  <si>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</si>
  <si>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</si>
  <si>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</si>
  <si>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</si>
  <si>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</si>
  <si>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</si>
  <si>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</si>
  <si>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</si>
  <si>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</si>
  <si>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</si>
  <si>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</si>
  <si>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</si>
  <si>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</si>
  <si>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</si>
  <si>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</si>
  <si>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</si>
  <si>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</si>
  <si>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</si>
  <si>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</si>
  <si>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</si>
  <si>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</si>
  <si>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</si>
  <si>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</si>
  <si>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</si>
  <si>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</si>
  <si>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</si>
  <si>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</si>
  <si>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</si>
  <si>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</si>
  <si>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</si>
  <si>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</si>
  <si>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</si>
  <si>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</si>
  <si>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</si>
  <si>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</si>
  <si>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</si>
  <si>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</si>
  <si>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</si>
  <si>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</si>
  <si>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</si>
  <si>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</si>
  <si>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</si>
  <si>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</si>
  <si>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</si>
  <si>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</si>
  <si>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</si>
  <si>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</si>
  <si>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</si>
  <si>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</si>
  <si>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</si>
  <si>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</si>
  <si>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</si>
  <si>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</si>
  <si>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</si>
  <si>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</si>
  <si>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</si>
  <si>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</si>
  <si>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</si>
  <si>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</si>
  <si>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</si>
  <si>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</si>
  <si>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</si>
  <si>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</si>
  <si>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</si>
  <si>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</si>
  <si>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</si>
  <si>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</si>
  <si>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</si>
  <si>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</si>
  <si>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</si>
  <si>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</si>
  <si>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</si>
  <si>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</si>
  <si>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</si>
  <si>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</si>
  <si>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</si>
  <si>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</si>
  <si>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</si>
  <si>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</si>
  <si>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</si>
  <si>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</si>
  <si>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</si>
  <si>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</si>
  <si>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</si>
  <si>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</si>
  <si>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</si>
  <si>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</si>
  <si>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</si>
  <si>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</si>
  <si>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</si>
  <si>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</si>
  <si>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</si>
  <si>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</si>
  <si>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</si>
  <si>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</si>
  <si>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</si>
  <si>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</si>
  <si>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</si>
  <si>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</si>
  <si>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</si>
  <si>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</si>
  <si>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</si>
  <si>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</si>
  <si>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</si>
  <si>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</si>
  <si>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</si>
  <si>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</si>
  <si>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</si>
  <si>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</si>
  <si>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</si>
  <si>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</si>
  <si>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</si>
  <si>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</si>
  <si>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</si>
  <si>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</si>
  <si>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</si>
  <si>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</si>
  <si>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</si>
  <si>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</si>
  <si>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</si>
  <si>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</si>
  <si>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</si>
  <si>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</si>
  <si>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</si>
  <si>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</si>
  <si>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</si>
  <si>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</si>
  <si>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r>
      <t xml:space="preserve">2) všetky údaje o výnosoch a nákladoch  sa uvádzajú </t>
    </r>
    <r>
      <rPr>
        <sz val="11"/>
        <rFont val="Times New Roman"/>
        <family val="1"/>
        <charset val="238"/>
      </rPr>
      <t>v Eur</t>
    </r>
  </si>
  <si>
    <t>Zamestnanci platení z dotácie MŠVVaŠ SR</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</si>
  <si>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</si>
  <si>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</si>
  <si>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</si>
  <si>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</si>
  <si>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</si>
  <si>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</si>
  <si>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</si>
  <si>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t>Všeobecná poznámka č. 1</t>
  </si>
  <si>
    <t>doktorandi a doktorandské štipendiá</t>
  </si>
  <si>
    <t>86a</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</si>
  <si>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</si>
  <si>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</si>
  <si>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</si>
  <si>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</si>
  <si>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</si>
  <si>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</si>
  <si>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</si>
  <si>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</si>
  <si>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</si>
  <si>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t>Poskytnuté príspevky z podielu zaplatenej dane</t>
  </si>
  <si>
    <t>Zost. cena predaného DNM a DHM</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</si>
  <si>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</si>
  <si>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</si>
  <si>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</si>
  <si>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</si>
  <si>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</si>
  <si>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</si>
  <si>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</si>
  <si>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</si>
  <si>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</si>
  <si>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</si>
  <si>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</si>
  <si>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</si>
  <si>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</si>
  <si>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</si>
  <si>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</si>
  <si>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</si>
  <si>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</si>
  <si>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</si>
  <si>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</si>
  <si>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</si>
  <si>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</si>
  <si>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</si>
  <si>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</si>
  <si>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</si>
  <si>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</si>
  <si>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</si>
  <si>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</si>
  <si>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</si>
  <si>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</si>
  <si>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</si>
  <si>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</si>
  <si>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</si>
  <si>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</si>
  <si>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</si>
  <si>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</si>
  <si>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</si>
  <si>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</si>
  <si>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</si>
  <si>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</si>
  <si>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</si>
  <si>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</si>
  <si>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</si>
  <si>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</si>
  <si>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</si>
  <si>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</si>
  <si>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</si>
  <si>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</si>
  <si>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</si>
  <si>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</si>
  <si>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</si>
  <si>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</si>
  <si>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</si>
  <si>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</si>
  <si>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</si>
  <si>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</si>
  <si>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</si>
  <si>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</si>
  <si>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</si>
  <si>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</si>
  <si>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</si>
  <si>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</si>
  <si>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</si>
  <si>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</si>
  <si>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</si>
  <si>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</si>
  <si>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</si>
  <si>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</si>
  <si>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</si>
  <si>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</si>
  <si>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</si>
  <si>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</si>
  <si>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</si>
  <si>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</si>
  <si>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</si>
  <si>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</si>
  <si>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</si>
  <si>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</si>
  <si>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</si>
  <si>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</si>
  <si>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</si>
  <si>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</si>
  <si>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</si>
  <si>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</si>
  <si>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</si>
  <si>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</si>
  <si>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</si>
  <si>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</si>
  <si>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Tabuľka č. 20 poskytuje informácie  o príjmoch a výdavkoch vysokej školy na motivačné štipendiá a o počte študentov, ktorí ich poberajú v zmysle § 96a  zákona.</t>
  </si>
  <si>
    <t>uvádzajú sa štipendiá vyplatené zo štátneho rozpočtu, kód v CRŠ: 1</t>
  </si>
  <si>
    <t>T8_R1</t>
  </si>
  <si>
    <t>T19_V2</t>
  </si>
  <si>
    <t>Kód</t>
  </si>
  <si>
    <t>Názov</t>
  </si>
  <si>
    <t>Platné od</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</si>
  <si>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</si>
  <si>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</si>
  <si>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</si>
  <si>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</si>
  <si>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</si>
  <si>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</si>
  <si>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</si>
  <si>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</si>
  <si>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</si>
  <si>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</si>
  <si>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</si>
  <si>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UD MSSR, po dizer. sk.</t>
  </si>
  <si>
    <t>základné z UD MSSR, pred dizer.sk.</t>
  </si>
  <si>
    <t>zvýšenie PhD. štipendia z UD MSSR</t>
  </si>
  <si>
    <t>Kódy z Centrálneho registra študentov</t>
  </si>
  <si>
    <t>Kódy z CRŠ</t>
  </si>
  <si>
    <t>DrŠ</t>
  </si>
  <si>
    <t>T4_R3</t>
  </si>
  <si>
    <t>T4_R5</t>
  </si>
  <si>
    <t>- iné analyticky sledované náklady (účet 511 006-008, 511 056)</t>
  </si>
  <si>
    <t xml:space="preserve"> - poistné náklady (havarijné, majetok, na študentov) (účet 549 004, 549 014, 549 015, 549 054)</t>
  </si>
  <si>
    <t>Priemerné platy</t>
  </si>
  <si>
    <t>I=H/D/12</t>
  </si>
  <si>
    <t>- vysokoškolskí učitelia s funkčným zaradením "profesor"                 *)</t>
  </si>
  <si>
    <t>*) medzi profesorov sa započítava aj funkčné zaradenie "hosťujúci profesor"</t>
  </si>
  <si>
    <t>Tabuľka 6a</t>
  </si>
  <si>
    <t>náklady na mzdy žien</t>
  </si>
  <si>
    <t xml:space="preserve">- náklady na tvorbu ostatných fondov (účty  556 510, 556 520) </t>
  </si>
  <si>
    <t>- ostatných fondov (účet  656 510, 656 520)</t>
  </si>
  <si>
    <t>T4_R2</t>
  </si>
  <si>
    <t>- náklady na tvorbu fondu na podporu štúdia študentov so špecifickými potrebami 
  (účet 556 300)</t>
  </si>
  <si>
    <t>- fondu na podporu štúdia študentov so špecifickými potrebami 
  (účet 656 300)</t>
  </si>
  <si>
    <t>Tabuľka č. 6a poskytuje informácie o počte a štruktúre žien a objeme nákladov na mzdy verejnej vysokej školy (bez odvodov).</t>
  </si>
  <si>
    <t>Stav fondu k 1. 1. kalendárneho roku  v R1 sa  rovná stavu fondu k 31.12. predchádzajúceho roku v R12.</t>
  </si>
  <si>
    <t>T6a_V1</t>
  </si>
  <si>
    <t>Súvzťažnosť tvorby štipendijného fondu z výnosov zo školného v T13_R9_SF na T4_R15_SB.</t>
  </si>
  <si>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</si>
  <si>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</si>
  <si>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</si>
  <si>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</si>
  <si>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</si>
  <si>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</si>
  <si>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</si>
  <si>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T11_R2_SA (SB) = T13_R2_SC (SD)</t>
  </si>
  <si>
    <t>Ak položke požadovanej v tabuľke zodpovedá podľa predpísanej analytickej evidencie na príslušnom syntetickom  účte  nejaký špecifikcký kód (napríklad kód ekonomickej klasifikácie), uvedie sa tento kód za názvom položky.</t>
  </si>
  <si>
    <t>V stĺpci SA, resp. SC sa uvedú výdavky z dotácie na sociálne štipendiá poskytnuté študentom v danom kalendárnom roku, uvedené v Centrálnom registri študentov pod kódom 1.</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</si>
  <si>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</si>
  <si>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</si>
  <si>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</si>
  <si>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</si>
  <si>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Výpočet</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</si>
  <si>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</si>
  <si>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</si>
  <si>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</si>
  <si>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</si>
  <si>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</si>
  <si>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</si>
  <si>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súčet HČ+PČ</t>
  </si>
  <si>
    <t>súčet HČ+PČ-daň z príjmov</t>
  </si>
  <si>
    <t>L= G+H+I+J+K</t>
  </si>
  <si>
    <t>-za dosiahnutie vynikajúceho výsledku v oblasti štúdia [R6+R7]</t>
  </si>
  <si>
    <t>-za dosiahnutie vynikajúceho výsledku vo výskume a vývoji [R9+R10]</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</si>
  <si>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</si>
  <si>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</si>
  <si>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t xml:space="preserve">Údaje sa kontrolujú na poskytnutú dotáciu  na študentské domovy (vrátane zmluvných zariadení a dotácie na valorizáciu platov zamestnancov ŠJ) </t>
  </si>
  <si>
    <t>Zmeny stavu zásob vlastnej výroby (účtová skupina 611-614)</t>
  </si>
  <si>
    <t>Aktivácia (účet 621-624)</t>
  </si>
  <si>
    <t>Príspevky z podielu zaplatenej dane (účet 665)</t>
  </si>
  <si>
    <t>- ostatné energie (502 099)</t>
  </si>
  <si>
    <t>- dopravné služby (účet 518 012, 518 512)</t>
  </si>
  <si>
    <t>- ostatné náklady z účtovej skupiny 55 (účty 552, 553, 554, 557, 558, 559)</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</si>
  <si>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</si>
  <si>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</si>
  <si>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</si>
  <si>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</si>
  <si>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iné analyticky sledované náklady (účet 549 005-006, 549 012)</t>
  </si>
  <si>
    <t>- tvorba fondu z výnosov z predaja (a likvidácie) majetku (účet 413 117)</t>
  </si>
  <si>
    <t>- vložné na konferencie (649 018)</t>
  </si>
  <si>
    <t>T5_R90_(SA+SB)=T13_R5_SC
T5_R90_(SC+SD)=T13_R5_SD</t>
  </si>
  <si>
    <t>Náklady sú kontrolované na údaje z výkazníctva - tvorba fondu z likvidovaného / predaného majetku</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</si>
  <si>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</si>
  <si>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t xml:space="preserve">V riadku 2 uvedie vysoká škola celkový objem príjmov z dotácií z rozpočtu obcí a VÚC. V riadkoch R2a ... rozpíše podrobnejšie jednotlivé druhy týchto dotácií, každú na osobitný riadok. </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</si>
  <si>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</si>
  <si>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</si>
  <si>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</si>
  <si>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</si>
  <si>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t>T11_SB_R10 ≥ T1_SB_R15</t>
  </si>
  <si>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</si>
  <si>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</si>
  <si>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</si>
  <si>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Údaje sa kontrolujú na štatistické údaje MŠVVaŠ SR zasielané CVTI SR.</t>
  </si>
  <si>
    <t>T13_V7</t>
  </si>
  <si>
    <t>Čerpanie štipendijného fondu je vo výške čerpania soc. štipendií , čerpania  motivač. štipendií a čerpania štipendií z vlastných zdrojov.</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</si>
  <si>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</si>
  <si>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</si>
  <si>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</si>
  <si>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</si>
  <si>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</si>
  <si>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</si>
  <si>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</si>
  <si>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Údaje v R2 sú kontrolované na dotačnú zmluvu </t>
    </r>
    <r>
      <rPr>
        <sz val="12"/>
        <rFont val="Times New Roman"/>
        <family val="1"/>
        <charset val="238"/>
      </rPr>
      <t>a na rozpis účelových dotácií na podprograme 077 15 02. Údaje v R3 sú kontrolované na údaje v CRŠ.</t>
    </r>
  </si>
  <si>
    <t>T19_R1_SC + T20_R3(SC+SD) + T8_R1_SC  = T13_R11_SF</t>
  </si>
  <si>
    <t>- dary (účet 649 009) (646 001) (646 002)</t>
  </si>
  <si>
    <r>
      <t>T13_R1_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1. 1.)
T13_R12_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31. 12.)
T13_R1_SL = T13_R12_SK</t>
    </r>
  </si>
  <si>
    <r>
      <t>T13_R5_SC=T5_R90_(SA+S</t>
    </r>
    <r>
      <rPr>
        <b/>
        <sz val="12"/>
        <color theme="1"/>
        <rFont val="Times New Roman"/>
        <family val="1"/>
        <charset val="238"/>
      </rPr>
      <t>B</t>
    </r>
    <r>
      <rPr>
        <sz val="12"/>
        <color theme="1"/>
        <rFont val="Times New Roman"/>
        <family val="1"/>
        <charset val="238"/>
      </rPr>
      <t>)
T13_R5_SD=T5_R90_(SC+SD)</t>
    </r>
  </si>
  <si>
    <t>Náklady sú kontrolované na údaje z výkazníctva - tvorba fondu z predaja a likvidácie majetku</t>
  </si>
  <si>
    <t>K=A+C+E+G+I</t>
  </si>
  <si>
    <t>L=B+D+F+H+J</t>
  </si>
  <si>
    <t>Výnos z dotácie zo štátneho rozpočtu na študentské domovy (vrátane zmluvných zariadení a valorizácie miezd ŠJ)</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</si>
  <si>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</si>
  <si>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</si>
  <si>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</si>
  <si>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</si>
  <si>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C = A+B</t>
  </si>
  <si>
    <t>z  dotácií 
(ostatné kódy okrem kódu 13)</t>
  </si>
  <si>
    <t>- za súbežné štúdium v dennej forme  (§ 92 ods. 5, 648 026)</t>
  </si>
  <si>
    <t>- za prekročenie štandardnej dĺžky štúdia v dennej forme (§ 92 ods. 6) (648 001)</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</si>
  <si>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</si>
  <si>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</si>
  <si>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</si>
  <si>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</si>
  <si>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</si>
  <si>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r>
      <t xml:space="preserve"> - za uznávanie rovnocennosti dokladov o štúdiu (§ 92 ods. 15 zákona) (účet 648 025) </t>
    </r>
    <r>
      <rPr>
        <vertAlign val="superscript"/>
        <sz val="12"/>
        <rFont val="Times New Roman"/>
        <family val="1"/>
        <charset val="238"/>
      </rPr>
      <t/>
    </r>
  </si>
  <si>
    <t>- poplatky za vydanie dokladov o absolvovaní štúdia (§92, ods. 15, účet 648 024)</t>
  </si>
  <si>
    <t>- poplatky za uznávanie rovnocennosti dokladov o štúdiu (§92, ods. 15, účet 648 025)</t>
  </si>
  <si>
    <t>- školné za prekročenie štandardnej dĺžky štúdia účet 648 001</t>
  </si>
  <si>
    <t>- školné od cudzincov (§ 92 ods. 9 zákona) účty  648 002, 648  023</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</si>
  <si>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</si>
  <si>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</si>
  <si>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</si>
  <si>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</si>
  <si>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</si>
  <si>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xml:space="preserve">Pod pojmom "interný doktorand" sa rozumie doktorand , ktorému vysoká škola vypláca štipendium </t>
  </si>
  <si>
    <t>v zmysle § 54 zák. č. 131/2002 Z.z.o vysokých školách a o zmene a doplnení niektorých zákonov</t>
  </si>
  <si>
    <t>- ostatné služby (účet  518 035)</t>
  </si>
  <si>
    <t xml:space="preserve">T5_V3
</t>
  </si>
  <si>
    <t>kvartil q1 25%</t>
  </si>
  <si>
    <t>kvartil q3 75%</t>
  </si>
  <si>
    <t>medián *) = stredná hodnota</t>
  </si>
  <si>
    <r>
      <t>Výnosy zo školného</t>
    </r>
    <r>
      <rPr>
        <sz val="12"/>
        <color indexed="8"/>
        <rFont val="Times New Roman"/>
        <family val="1"/>
      </rPr>
      <t xml:space="preserve">  [SUM (R2:R5)]</t>
    </r>
  </si>
  <si>
    <t xml:space="preserve">- iné analyticky sledované náklady (účty 518 003, 518 013, 518 015-018, 518 020-030, 518 031-034 , 518 040, 518 041, 518 529, 518 530, 518 599, 518 099, ) </t>
  </si>
  <si>
    <t>zdroj 1AA + 3AA spolu</t>
  </si>
  <si>
    <t>zdroj 1AC + 3AC spolu</t>
  </si>
  <si>
    <t>zdroj 1AA1; 3AA1</t>
  </si>
  <si>
    <t>zdroj 1AA2; 3AA2</t>
  </si>
  <si>
    <t>Iné nezaradené</t>
  </si>
  <si>
    <t>V tomto riadku uvádzajte všetky ďalšie nezaradené výdavky nezaradené v predchádzajúcich riadkoch.</t>
  </si>
  <si>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11E2, 11E3, 11E4 a 121.</t>
    </r>
  </si>
  <si>
    <t xml:space="preserve"> T7_R1_SC = T5_R77_(SC +SD),
</t>
  </si>
  <si>
    <r>
      <t>Výnosy z poplatkov spojených so štúdiom</t>
    </r>
    <r>
      <rPr>
        <sz val="12"/>
        <rFont val="Times New Roman"/>
        <family val="1"/>
      </rPr>
      <t xml:space="preserve"> [SUM (R8:R13)]</t>
    </r>
  </si>
  <si>
    <r>
      <t>- fondu reprodukcie (účet 656 400)</t>
    </r>
    <r>
      <rPr>
        <vertAlign val="superscript"/>
        <sz val="12"/>
        <rFont val="Times New Roman"/>
        <family val="1"/>
        <charset val="238"/>
      </rPr>
      <t xml:space="preserve"> 2)</t>
    </r>
  </si>
  <si>
    <t xml:space="preserve">1) V R50-54 sa uvedú výnosy účtované v súvislosti s použitím  príslušného fondu.  </t>
  </si>
  <si>
    <t>- iné nezaradené</t>
  </si>
  <si>
    <t>z iných zdrojov
 kód 13</t>
  </si>
  <si>
    <t xml:space="preserve">Kategória zamestnancov - žien
</t>
  </si>
  <si>
    <t>kvartil q2 50%
medián *)</t>
  </si>
  <si>
    <r>
      <t>Ostatné náklady (účtová skupina 54)</t>
    </r>
    <r>
      <rPr>
        <sz val="12"/>
        <color theme="1"/>
        <rFont val="Times New Roman"/>
        <family val="1"/>
      </rPr>
      <t xml:space="preserve"> [R75+ R76]</t>
    </r>
  </si>
  <si>
    <r>
      <t xml:space="preserve">Odpisy, predaný majetok a opravné položky (účtová skupina 55: 551 až 558) </t>
    </r>
    <r>
      <rPr>
        <sz val="12"/>
        <color theme="1"/>
        <rFont val="Times New Roman"/>
        <family val="1"/>
      </rPr>
      <t>[SUM(R85:R92)]</t>
    </r>
  </si>
  <si>
    <r>
      <t>Spotreba materiálu (účet 501)</t>
    </r>
    <r>
      <rPr>
        <sz val="12"/>
        <color theme="1"/>
        <rFont val="Times New Roman"/>
        <family val="1"/>
      </rPr>
      <t xml:space="preserve"> [SUM(R2:R13)]</t>
    </r>
  </si>
  <si>
    <r>
      <t>Spotreba energie (účet 502)</t>
    </r>
    <r>
      <rPr>
        <sz val="12"/>
        <color theme="1"/>
        <rFont val="Times New Roman"/>
        <family val="1"/>
      </rPr>
      <t xml:space="preserve"> [SUM(R15:R20)]</t>
    </r>
  </si>
  <si>
    <r>
      <t>Predaný tovar (účet 504)</t>
    </r>
    <r>
      <rPr>
        <sz val="12"/>
        <color theme="1"/>
        <rFont val="Times New Roman"/>
        <family val="1"/>
      </rPr>
      <t xml:space="preserve"> [SUM(R23:R26)]</t>
    </r>
  </si>
  <si>
    <r>
      <t>Opravy a udržiavanie (účet 511)</t>
    </r>
    <r>
      <rPr>
        <sz val="12"/>
        <color theme="1"/>
        <rFont val="Times New Roman"/>
        <family val="1"/>
      </rPr>
      <t xml:space="preserve"> [SUM(R28:R34)]</t>
    </r>
  </si>
  <si>
    <r>
      <t>Cestovné (účet 512)</t>
    </r>
    <r>
      <rPr>
        <sz val="12"/>
        <color theme="1"/>
        <rFont val="Times New Roman"/>
        <family val="1"/>
      </rPr>
      <t xml:space="preserve"> [SUM(R36:R37)]</t>
    </r>
  </si>
  <si>
    <r>
      <t>Ostatné služby (účet 518)</t>
    </r>
    <r>
      <rPr>
        <sz val="12"/>
        <color theme="1"/>
        <rFont val="Times New Roman"/>
        <family val="1"/>
      </rPr>
      <t xml:space="preserve"> [SUM(R40:R54)]   </t>
    </r>
  </si>
  <si>
    <r>
      <t>Mzdové náklady (účet 521)</t>
    </r>
    <r>
      <rPr>
        <sz val="12"/>
        <color theme="1"/>
        <rFont val="Times New Roman"/>
        <family val="1"/>
      </rPr>
      <t xml:space="preserve">  [SUM(R56:R57)]</t>
    </r>
  </si>
  <si>
    <r>
      <t xml:space="preserve"> - OON </t>
    </r>
    <r>
      <rPr>
        <sz val="12"/>
        <color theme="1"/>
        <rFont val="Times New Roman"/>
        <family val="1"/>
      </rPr>
      <t>[SUM(R58:R60)]</t>
    </r>
  </si>
  <si>
    <r>
      <t xml:space="preserve">Zákonné sociálne náklady (účet 527) </t>
    </r>
    <r>
      <rPr>
        <sz val="12"/>
        <color theme="1"/>
        <rFont val="Times New Roman"/>
        <family val="1"/>
      </rPr>
      <t>[SUM(R64:R69)]</t>
    </r>
  </si>
  <si>
    <t>R11_R3</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</si>
  <si>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</si>
  <si>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 vložné na konferencie  (účet 518 004, 518 054)</t>
  </si>
  <si>
    <t>- za externú formu štúdia (§ 92 ods. 4) (648 020, 648 011)</t>
  </si>
  <si>
    <t xml:space="preserve"> - za cudzojazyčné štúdium dennou formou (§ 92 ods. 8 a 9) (648 002, 648 010, 648 023)</t>
  </si>
  <si>
    <t>- za cudzojazyčné štúdium dennou formou, 648 010</t>
  </si>
  <si>
    <t>- školné od externých študentov (§ 92 ods. 4  zákona)  účet 648 020,648011</t>
  </si>
  <si>
    <t>-komunikačná infraštruktúra (713 006)</t>
  </si>
  <si>
    <r>
      <t>Iné ostatné výnosy (účet 646, 649)</t>
    </r>
    <r>
      <rPr>
        <b/>
        <sz val="14"/>
        <rFont val="Times New Roman"/>
        <family val="1"/>
        <charset val="238"/>
      </rPr>
      <t xml:space="preserve"> </t>
    </r>
    <r>
      <rPr>
        <b/>
        <sz val="12"/>
        <rFont val="Times New Roman"/>
        <family val="1"/>
        <charset val="238"/>
      </rPr>
      <t>[SUM(R35:R44)]</t>
    </r>
  </si>
  <si>
    <t>- telekomunikačná technika  (713 003)</t>
  </si>
  <si>
    <r>
      <t>Dotácia na kapitálové výdavky z prostriedkov EÚ (štrukturálnych fondov</t>
    </r>
    <r>
      <rPr>
        <b/>
        <sz val="12"/>
        <rFont val="Times New Roman"/>
        <family val="1"/>
        <charset val="238"/>
      </rPr>
      <t xml:space="preserve"> vrátane spolufinancovania)</t>
    </r>
  </si>
  <si>
    <t>*)</t>
  </si>
  <si>
    <t>T12_SA</t>
  </si>
  <si>
    <t>Nákup strojov, prístrojov, zariadení, techniky a náradia [SUM(R5:R10)]</t>
  </si>
  <si>
    <t>Výdavky na obstaranie a technické zhodnotenie dlhobého majetku spolu [R1+SUM(R3:R4)+SUM(R11:R16)]</t>
  </si>
  <si>
    <t>Čerpanie z iných zdrojov (napr. z 131x, ...)</t>
  </si>
  <si>
    <t>zdroj 11S  + 13S spolu</t>
  </si>
  <si>
    <t>zdroj 11T  + 13T spolu</t>
  </si>
  <si>
    <r>
      <t xml:space="preserve">Štipendiá z vlastných zdrojov vysokej školy (§ 97 zákona) spolu </t>
    </r>
    <r>
      <rPr>
        <sz val="12"/>
        <color theme="1"/>
        <rFont val="Times New Roman"/>
        <family val="1"/>
        <charset val="238"/>
      </rPr>
      <t xml:space="preserve">[R2+R5+R8+R11+R14+R17] </t>
    </r>
  </si>
  <si>
    <r>
      <t xml:space="preserve">- prospechové </t>
    </r>
    <r>
      <rPr>
        <sz val="12"/>
        <color theme="1"/>
        <rFont val="Times New Roman"/>
        <family val="1"/>
        <charset val="238"/>
      </rPr>
      <t xml:space="preserve">[R3+R4] </t>
    </r>
  </si>
  <si>
    <r>
      <t xml:space="preserve">  - poskytované mesačne </t>
    </r>
    <r>
      <rPr>
        <vertAlign val="superscript"/>
        <sz val="12"/>
        <color theme="1"/>
        <rFont val="Times New Roman"/>
        <family val="1"/>
        <charset val="238"/>
      </rPr>
      <t>1)</t>
    </r>
  </si>
  <si>
    <r>
      <t xml:space="preserve">- za umeleckú alebo športovú činnosť </t>
    </r>
    <r>
      <rPr>
        <sz val="12"/>
        <color theme="1"/>
        <rFont val="Times New Roman"/>
        <family val="1"/>
        <charset val="238"/>
      </rPr>
      <t xml:space="preserve">[R11+R12]  </t>
    </r>
    <r>
      <rPr>
        <b/>
        <sz val="12"/>
        <color theme="1"/>
        <rFont val="Times New Roman"/>
        <family val="1"/>
        <charset val="238"/>
      </rPr>
      <t xml:space="preserve">                                                     </t>
    </r>
  </si>
  <si>
    <r>
      <t xml:space="preserve">- na sociálnu podporu </t>
    </r>
    <r>
      <rPr>
        <sz val="12"/>
        <color theme="1"/>
        <rFont val="Times New Roman"/>
        <family val="1"/>
        <charset val="238"/>
      </rPr>
      <t>[R15+R16]</t>
    </r>
  </si>
  <si>
    <r>
      <t xml:space="preserve">Počet študentov poberajúcich  štipendiá z vlastných zdrojov </t>
    </r>
    <r>
      <rPr>
        <b/>
        <vertAlign val="superscript"/>
        <sz val="12"/>
        <color theme="1"/>
        <rFont val="Times New Roman"/>
        <family val="1"/>
        <charset val="238"/>
      </rPr>
      <t>2</t>
    </r>
    <r>
      <rPr>
        <b/>
        <sz val="12"/>
        <color theme="1"/>
        <rFont val="Times New Roman"/>
        <family val="1"/>
        <charset val="238"/>
      </rPr>
      <t xml:space="preserve">) </t>
    </r>
  </si>
  <si>
    <t>Zákonné poplatky-školné</t>
  </si>
  <si>
    <t>T12_R5:R10</t>
  </si>
  <si>
    <t>T12_R16</t>
  </si>
  <si>
    <r>
      <t xml:space="preserve">Údaje v R17,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</si>
  <si>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t>v r.2019 sa nepoužíval</t>
  </si>
  <si>
    <r>
      <t xml:space="preserve">bezpečnostný príplatok </t>
    </r>
    <r>
      <rPr>
        <strike/>
        <sz val="12"/>
        <color theme="1"/>
        <rFont val="Times New Roman"/>
        <family val="1"/>
        <charset val="238"/>
      </rPr>
      <t>z UD MSSR</t>
    </r>
  </si>
  <si>
    <t>zvýšenie PhD. štipendia z Neúčel D MSVVaS SR</t>
  </si>
  <si>
    <t>základné z Neúčel D MSVVaS SR</t>
  </si>
  <si>
    <t>???</t>
  </si>
  <si>
    <r>
      <t xml:space="preserve">Priemerné platy </t>
    </r>
    <r>
      <rPr>
        <b/>
        <i/>
        <sz val="11"/>
        <color theme="1"/>
        <rFont val="Times New Roman"/>
        <family val="1"/>
        <charset val="238"/>
      </rPr>
      <t>mužov</t>
    </r>
  </si>
  <si>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</si>
  <si>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t xml:space="preserve">Čerpanie 
z ostatných zdrojov prostredníctvom fondu reprodukcie </t>
  </si>
  <si>
    <r>
      <t xml:space="preserve">Výnosy z použitia fondov (účet 656) [SUM(R51:R55)]  </t>
    </r>
    <r>
      <rPr>
        <b/>
        <vertAlign val="superscript"/>
        <sz val="12"/>
        <color theme="1"/>
        <rFont val="Times New Roman"/>
        <family val="1"/>
        <charset val="238"/>
      </rPr>
      <t xml:space="preserve"> 1)</t>
    </r>
  </si>
  <si>
    <t>Výnosy zo školného (účet 648) [SUM(R21:R25)]</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</si>
  <si>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</si>
  <si>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Uvedie sa rozsah ubytovania študentov v osobomesiacoch. Napríklad, študent, ktorý býval v študentskom domove 10 mesiacov, prispeje do počtu osobomesiacov údajom 10.</t>
  </si>
  <si>
    <t>uvedené zdroje sú aktuálne?</t>
  </si>
  <si>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</si>
  <si>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r>
      <t xml:space="preserve">Pre účely výpočtu počtu zamestnancov bola použitá metóda </t>
    </r>
    <r>
      <rPr>
        <sz val="11"/>
        <color indexed="8"/>
        <rFont val="Times New Roman"/>
        <family val="1"/>
        <charset val="238"/>
      </rPr>
      <t xml:space="preserve">- </t>
    </r>
    <r>
      <rPr>
        <b/>
        <sz val="11"/>
        <color indexed="8"/>
        <rFont val="Times New Roman"/>
        <family val="1"/>
        <charset val="238"/>
      </rPr>
      <t>Priemerný evidenčný počet zamestnancov - prepočítaný počet</t>
    </r>
    <r>
      <rPr>
        <sz val="11"/>
        <color indexed="8"/>
        <rFont val="Times New Roman"/>
        <family val="1"/>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</si>
  <si>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t xml:space="preserve">    - bežné účty pre študentské domovy</t>
  </si>
  <si>
    <t xml:space="preserve">    - bežné účty pre študentské jedálne</t>
  </si>
  <si>
    <t xml:space="preserve">    - bežné účety na riešenie úloh vedy a
      výskumu  zo SR, resp.zahraničia </t>
  </si>
  <si>
    <t>účty rezervného fondu</t>
  </si>
  <si>
    <t>účty fondu reprodukcie</t>
  </si>
  <si>
    <t>účty štipendijného fondu</t>
  </si>
  <si>
    <t>účty fondov na podporu štúdia študentov so špecifickými potrebami</t>
  </si>
  <si>
    <t>účty ostatných fondov</t>
  </si>
  <si>
    <t>dotačný účet VVŠ</t>
  </si>
  <si>
    <t>devízové účty</t>
  </si>
  <si>
    <t>účty sociálneho fondu</t>
  </si>
  <si>
    <t>účty podnikateľskej činnosti</t>
  </si>
  <si>
    <t xml:space="preserve">   účty termínovaných vkladov</t>
  </si>
  <si>
    <t>bežné účty - zábezpeka</t>
  </si>
  <si>
    <t xml:space="preserve">   účty mimo Štátnej pokladnice spolu</t>
  </si>
  <si>
    <t>ostatné bankové účty v Štátnej pokladnici 
mimo účtov uvedených v R2:R16</t>
  </si>
  <si>
    <t>- bežné účty okrem účtov uvedených v 
  R4:R6</t>
  </si>
  <si>
    <t>Účty v Štátnej pokladnici spolu [SUM(R2:R16)]</t>
  </si>
  <si>
    <t>Stav bankových účtov v ŠP spolu [R1+R18+R19]</t>
  </si>
  <si>
    <t xml:space="preserve">Verejná vysoká škola tu uvedie stavy na jednotlivých účtoch. </t>
  </si>
  <si>
    <t>Verejná vysoká škola tu uvedie stavy na účtoch, na ktoré uchádzači  počas procesu verejného obstarávania vkladajú finančnú zábezpeku.</t>
  </si>
  <si>
    <t>V tomto riadku uvedie verejná vysoká škola všetky ostatné stavy na bankových účtov v Štátnej pokladnici, ktoré neboli zaradené ani do jednej skupiny účtov.</t>
  </si>
  <si>
    <r>
      <t xml:space="preserve">Čísla účtov v </t>
    </r>
    <r>
      <rPr>
        <b/>
        <sz val="12"/>
        <color rgb="FF0000FF"/>
        <rFont val="Times New Roman"/>
        <family val="1"/>
        <charset val="238"/>
      </rPr>
      <t>tvare IBAN</t>
    </r>
  </si>
  <si>
    <t>T16_R2</t>
  </si>
  <si>
    <t>zdroj 1AB + 3AB spolu</t>
  </si>
  <si>
    <t>zdroj 11S1; 13S1</t>
  </si>
  <si>
    <t>zdroj 11S2; 13S2</t>
  </si>
  <si>
    <t>zdroj 11T1; 13T1</t>
  </si>
  <si>
    <t>zdroj 11T2; 13T2</t>
  </si>
  <si>
    <t>zdroj 1AC1; 3AC1</t>
  </si>
  <si>
    <t>zdroj 1AC2; 3AC2</t>
  </si>
  <si>
    <t>zdroj 1AB1; 3AB1</t>
  </si>
  <si>
    <t>zdroj 1AB2; 3AB2</t>
  </si>
  <si>
    <t>zdroj 1AM + 3AM spolu</t>
  </si>
  <si>
    <t>zdroj 1AM1; 3AM1</t>
  </si>
  <si>
    <t>zdroj 1AM2; 3AM2</t>
  </si>
  <si>
    <t>zdroj 1AJ + 3AJ spolu</t>
  </si>
  <si>
    <t>zdroj 1AJ1; 3AJ1</t>
  </si>
  <si>
    <t>zdroj 1AJ2; 3AJ2</t>
  </si>
  <si>
    <t xml:space="preserve">Dotačný účet VVŠ, na ktorý MŠVVaŠ SR poskytuje dotáciu. </t>
  </si>
  <si>
    <t>V prípade, že časť dotácie škola posúva na zmluvné zariadenia, uveďe objem posunutej dotácie do poznámky pod tabuľkou.</t>
  </si>
  <si>
    <r>
      <t>Dotácie z iných kapitol spolu [</t>
    </r>
    <r>
      <rPr>
        <sz val="12"/>
        <color theme="1"/>
        <rFont val="Times New Roman"/>
        <family val="1"/>
        <charset val="238"/>
      </rPr>
      <t>R15+R18+R21+....] *)</t>
    </r>
  </si>
  <si>
    <r>
      <t xml:space="preserve">Dotácie z kapitoly MŠVVaŠ SR spolu </t>
    </r>
    <r>
      <rPr>
        <sz val="12"/>
        <color theme="1"/>
        <rFont val="Times New Roman"/>
        <family val="1"/>
        <charset val="238"/>
      </rPr>
      <t xml:space="preserve">[R1+R4+R7+R10] </t>
    </r>
  </si>
  <si>
    <t>za riadok 23 uveďte ďalšie zdroje, ktoré boli poskytnuté z EÚ a z iných kapitol</t>
  </si>
  <si>
    <r>
      <t>Dotácie z prostriedkov EÚ spolu</t>
    </r>
    <r>
      <rPr>
        <sz val="12"/>
        <color indexed="8"/>
        <rFont val="Times New Roman"/>
        <family val="1"/>
      </rPr>
      <t xml:space="preserve"> [R13+R14]</t>
    </r>
  </si>
  <si>
    <r>
      <rPr>
        <sz val="12"/>
        <rFont val="Times New Roman"/>
        <family val="1"/>
        <charset val="238"/>
      </rPr>
      <t>Globálna hodnota na bankových účtoch z R20 sa kontroluje na Súvahu, časť Aktíva, r. 053.</t>
    </r>
    <r>
      <rPr>
        <sz val="12"/>
        <color rgb="FFFF0000"/>
        <rFont val="Times New Roman"/>
        <family val="1"/>
        <charset val="238"/>
      </rPr>
      <t xml:space="preserve">
</t>
    </r>
  </si>
  <si>
    <t>23a</t>
  </si>
  <si>
    <t>23b</t>
  </si>
  <si>
    <t>Náklady na štipendiá doktorandov v dennej forme štúdia spolu</t>
  </si>
  <si>
    <t>Tabuľka č. 7 poskytuje informácie o  počte osobomesiacov doktorandov v dennej forme štúdia, o nákladoch vysokej školy na štipendiá doktorandov.</t>
  </si>
  <si>
    <t>T16_R2:R16</t>
  </si>
  <si>
    <t>T16_R3</t>
  </si>
  <si>
    <t>Verejná vysoká škola tu uvedie stavy na bežných účtoch neuvedených v riadkoch R4:R6.</t>
  </si>
  <si>
    <t>T16_R16</t>
  </si>
  <si>
    <t>T16_ R17</t>
  </si>
  <si>
    <t>T16_R18</t>
  </si>
  <si>
    <t>T16_R19</t>
  </si>
  <si>
    <t>T17_R15</t>
  </si>
  <si>
    <t>T3_R20_SA (SC) = T4_R1_SA (SB),
T3_R26_SA (SC) = T4_R6_SA (SB)</t>
  </si>
  <si>
    <t>T4_R1_SA(SB) = T3_R20_SA(SC),
T4_R6_SA(SB) = T3_R26_SA(SC) 
T4_R14_SA(SB) = T13_R9_SE(SF)
T4_R15_SB = T22_R57_SB</t>
  </si>
  <si>
    <t>Údaje v T4 sú kontrolované na údaje z T3, a to na výnosy z hlavnej činnosti - školné (T3_R20), poplatky spojené so štúdiom (T3_R26). 
Údaj  v R14 - návrh na prídel do štipendijného fondu musí byť minimálne vo výške vykazovanom na riadku R14 - základ pre prídel do štipendijného fondu.</t>
  </si>
  <si>
    <t>T11_SB_R10a = T17_SC+SD_R16</t>
  </si>
  <si>
    <t>T12_R17_SG = výkazníctvo 2020, kategória 700, všetky zdroje</t>
  </si>
  <si>
    <t>T13_R9_SF = T4_R14_SB</t>
  </si>
  <si>
    <t>T16_R20_SB = výkazníctvo, súvaha, časť Aktíva, riadok 053,</t>
  </si>
  <si>
    <t xml:space="preserve">Údaje v T17 sú kontrolované na hodnoty z výkazníctva, finančné prostriedky z EÚ (vrátane spolufinancovania zo štátneho rozpočtu), zabezpečované prostredníctvom MŠVVaŠ SR v roku 2020. </t>
  </si>
  <si>
    <t xml:space="preserve">Pri vypĺňaní tabuľky je potrebné dodržiavať "Manuál k vedeniu účtovníctva od 1. januára 2020 pre verejné vysoké školy používajúce finančný informačný systém SOFIA (verzia2) " </t>
  </si>
  <si>
    <r>
      <t xml:space="preserve">T22_R57_SA (SB) = T4_R14_SB
</t>
    </r>
    <r>
      <rPr>
        <sz val="11"/>
        <color theme="1"/>
        <rFont val="Times New Roman"/>
        <family val="1"/>
        <charset val="238"/>
      </rPr>
      <t>T22R_R64_SA_(SB)= T19_R1_SA_(SC)</t>
    </r>
  </si>
  <si>
    <t>T23_R24_SA_(SB)≥T19_R1_SA_(SC)
T23_R30_SA_(SB)=T4_R14_SA_(SB)</t>
  </si>
  <si>
    <t>Stav k 31. 12. 2020</t>
  </si>
  <si>
    <t>Náklady
hlavnej činnosti
2020</t>
  </si>
  <si>
    <t>v hlavičkách, vo vysvetlivkách a v súvzťažnostiach boli zmenené (aktualizované) roky , všetky zmeny vo vysvetlivkách a súvzťažnostiach sú vyznačené farebne</t>
  </si>
  <si>
    <r>
      <t>výnosy verejnej vysokej školy v roku 2020</t>
    </r>
    <r>
      <rPr>
        <sz val="12"/>
        <color rgb="FFFF0000"/>
        <rFont val="Times New Roman"/>
        <family val="1"/>
        <charset val="238"/>
      </rPr>
      <t xml:space="preserve"> </t>
    </r>
    <r>
      <rPr>
        <sz val="12"/>
        <rFont val="Times New Roman"/>
        <family val="1"/>
        <charset val="238"/>
      </rPr>
      <t>v oblasti sociálnej podpory študentov</t>
    </r>
  </si>
  <si>
    <r>
      <t>náklady verejnej vysokej školy  v roku 2020</t>
    </r>
    <r>
      <rPr>
        <sz val="12"/>
        <color rgb="FFFF0000"/>
        <rFont val="Times New Roman"/>
        <family val="1"/>
        <charset val="238"/>
      </rPr>
      <t xml:space="preserve"> </t>
    </r>
    <r>
      <rPr>
        <sz val="12"/>
        <rFont val="Times New Roman"/>
        <family val="1"/>
        <charset val="238"/>
      </rPr>
      <t>v oblasti sociálnej podpory študentov</t>
    </r>
  </si>
  <si>
    <t xml:space="preserve">Vysoká škola uvedie v samostatnom riadku objem výnosov zo školného za súbežné štúdium v dennej forme. </t>
  </si>
  <si>
    <t>Vysoká škola uvedie v samostatnom riadku objem výnosov zo školného za prekročenie štandardnej dĺžky štúdia v dennej forme .</t>
  </si>
  <si>
    <t>Vysoká škola uvedie v samostatnom riadku objem výnosov za štúdium v cudzom jazyku .</t>
  </si>
  <si>
    <t>Uvedie sa objem prijatej kapitálovej dotácie z prostriedkov EÚ vrátane spolufinancovania (účet 346005 – 346008 strana DAL,  napr. zdroje 11S1, 11S2, 11T1, 11T2, (všetky zdroje EŠF na ktorých VVŠ účtuje, aj všetky analytické účty) okrem 11E1, 11E2, 11E3, 11E4 a 121 – viď riadok 13).</t>
  </si>
  <si>
    <t>Uvedie sa objem na obstaranie a technické zhodnotenie dlhodobého majetku z iných zdrojov v danom roku vrátane zostatkov na týchto zdrojoch (patria sem aj prostriedky zo zdroja 11E1, 11E2 - Finančný mechanizmus EHP; 11E3, 11E4 - Nórsky finančný mechanizmus a 121 - Všeobecná pokladničná správa vrátane ich zostatkov z predchádzajúcich rokov).</t>
  </si>
  <si>
    <t>T13_SG(SH) uvádzajte tvorbu fondu podľa §16a bod d) zákona 131/2002 Z. z., t.j. fondu na podporu štúdia študentov so špecifickými potrebami.</t>
  </si>
  <si>
    <t>Tabuľka č.19 poskytuje informácie o objeme a štruktúre štipendií  vyplácaných verejnou vysokou školou z vlastných zdrojov podľa § 97 zákona. Neobsahuje údaje o "normálnych" štipendiách vyplatených doktorandom (t.j. podľa §54, ods.18 zákona).</t>
  </si>
  <si>
    <t>Údaje v T5 sú rozšírené o tvorbu fondov.</t>
  </si>
  <si>
    <t>- iné analyticky sledované výnosy (účty 602 002-007, 602 011-018, 602 099, 602 199)</t>
  </si>
  <si>
    <t>- výnosy  účtu 648 (648 007-8, 648 009, 648 016, 648 018-19, 648 022, 648 099)</t>
  </si>
  <si>
    <t>- ostatné výnosy (účty 649 001-8, 649 012, 649 019-026, 649 098, 649 099)</t>
  </si>
  <si>
    <t>Prijaté príspevky od fyzických osôb (účt 663)</t>
  </si>
  <si>
    <t>Prijaté príspevky z verejných zbierok (účet 667)</t>
  </si>
  <si>
    <t>Vnútroorganizačné prevody výnosov (účet 670)</t>
  </si>
  <si>
    <r>
      <t xml:space="preserve">Spolu </t>
    </r>
    <r>
      <rPr>
        <sz val="11"/>
        <color theme="1"/>
        <rFont val="Times New Roman"/>
        <family val="1"/>
        <charset val="238"/>
      </rPr>
      <t>[R1+R6+SUM(R11:R16)+R19+R20+R26+R34+SUM(R45:R50)+SUM(R56:R63)]</t>
    </r>
  </si>
  <si>
    <t>- iné analyticky sledované náklady (účty 501 005-006, 501 013-018, 501 019, 501077)</t>
  </si>
  <si>
    <t>- opravy a udržiavanie strojov, prístrojov, zariadení a inventára  (účet 511 002, 511 052)</t>
  </si>
  <si>
    <t>- zahraničné cestovné  (účet 512 002, 512 003, 512 004, 512 005, 512 052)</t>
  </si>
  <si>
    <t xml:space="preserve"> - MZDY (účty 521 001-008, 521 012, 521 013)</t>
  </si>
  <si>
    <t xml:space="preserve"> - ostatné zákonné sociálne náklady (účet 527 006, 527 099)</t>
  </si>
  <si>
    <t xml:space="preserve">- Ostatné náklady účty 541 až 548 </t>
  </si>
  <si>
    <t xml:space="preserve"> - štipendiá z vlastných zdrojov (549 007-010, 549 019, 549 020, 549 022) </t>
  </si>
  <si>
    <t xml:space="preserve"> - ostatné iné náklady (účet 549 021, 549 098, 549 099, 549 011, 549 013)</t>
  </si>
  <si>
    <t xml:space="preserve"> - odpisy DN a HM nadobudnutého z kapitálových dotácií z EÚ (zo štrukturálnych fondov) (účet 551 004, 551 300, 551 321, 551 323 )</t>
  </si>
  <si>
    <r>
      <t>Vnútroorganizačné prevody nákladov</t>
    </r>
    <r>
      <rPr>
        <sz val="12"/>
        <color theme="1"/>
        <rFont val="Times New Roman"/>
        <family val="1"/>
      </rPr>
      <t xml:space="preserve"> </t>
    </r>
    <r>
      <rPr>
        <b/>
        <sz val="12"/>
        <color theme="1"/>
        <rFont val="Times New Roman"/>
        <family val="1"/>
      </rPr>
      <t>(účtová skupina 57)</t>
    </r>
  </si>
  <si>
    <t>zmena zdrojov pri KV</t>
  </si>
  <si>
    <t>doplnené účty</t>
  </si>
  <si>
    <r>
      <t>Výnosy z poplatkov spojených so štúdiom (účet 648) [SUM(R2</t>
    </r>
    <r>
      <rPr>
        <b/>
        <sz val="12"/>
        <color rgb="FFFF0000"/>
        <rFont val="Times New Roman"/>
        <family val="1"/>
        <charset val="238"/>
      </rPr>
      <t>7</t>
    </r>
    <r>
      <rPr>
        <b/>
        <sz val="12"/>
        <rFont val="Times New Roman"/>
        <family val="1"/>
        <charset val="238"/>
      </rPr>
      <t>:R</t>
    </r>
    <r>
      <rPr>
        <b/>
        <sz val="12"/>
        <color rgb="FFFF0000"/>
        <rFont val="Times New Roman"/>
        <family val="1"/>
        <charset val="238"/>
      </rPr>
      <t>32</t>
    </r>
    <r>
      <rPr>
        <b/>
        <sz val="12"/>
        <rFont val="Times New Roman"/>
        <family val="1"/>
        <charset val="238"/>
      </rPr>
      <t xml:space="preserve">)] </t>
    </r>
  </si>
  <si>
    <r>
      <t>Zmeny tabuliek výročnej správy o hospodárení za rok 2021</t>
    </r>
    <r>
      <rPr>
        <b/>
        <sz val="14"/>
        <color indexed="10"/>
        <rFont val="Times New Roman"/>
        <family val="1"/>
        <charset val="238"/>
      </rPr>
      <t xml:space="preserve"> </t>
    </r>
    <r>
      <rPr>
        <b/>
        <sz val="14"/>
        <rFont val="Times New Roman"/>
        <family val="1"/>
        <charset val="238"/>
      </rPr>
      <t>v porovnaní s rokom 2020</t>
    </r>
  </si>
  <si>
    <t xml:space="preserve">príjmy verejnej vysokej školy  v roku 2021 majúce charakter dotácie </t>
  </si>
  <si>
    <t>Obsah tabuľkovej prílohy výročnej správy o hospodárení verejnej vysokej školy za rok 2021</t>
  </si>
  <si>
    <t>Vysvetlivky k tabuľkám výročnej správy o hospodárení verejných vysokých škôl za rok 2021</t>
  </si>
  <si>
    <t>Súvzťažnosti tabuliek výročnej správy o hospodárení verejných vysokých škôl za rok 2021</t>
  </si>
  <si>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2021</t>
    </r>
    <r>
      <rPr>
        <sz val="12"/>
        <color rgb="FF00B050"/>
        <rFont val="Times New Roman"/>
        <family val="1"/>
        <charset val="238"/>
      </rPr>
      <t xml:space="preserve"> </t>
    </r>
    <r>
      <rPr>
        <sz val="12"/>
        <rFont val="Times New Roman"/>
        <family val="1"/>
        <charset val="238"/>
      </rPr>
      <t xml:space="preserve"> na programe 077 </t>
    </r>
  </si>
  <si>
    <r>
      <t>Príjmy verejnej vysokej školy v roku 2021</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</si>
  <si>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t>Výnosy verejnej vysokej školy v rokoch 2020 a 2021</t>
  </si>
  <si>
    <r>
      <t>Výnosy verejnej vysokej školy zo školného a z poplatkov spojených so štúdiom v rokoch 2020</t>
    </r>
    <r>
      <rPr>
        <sz val="12"/>
        <color indexed="10"/>
        <rFont val="Times New Roman"/>
        <family val="1"/>
        <charset val="238"/>
      </rPr>
      <t xml:space="preserve"> </t>
    </r>
    <r>
      <rPr>
        <sz val="12"/>
        <rFont val="Times New Roman"/>
        <family val="1"/>
        <charset val="238"/>
      </rPr>
      <t>a 2021</t>
    </r>
  </si>
  <si>
    <t>Náklady verejnej vysokej školy v rokoch 2020 a 2021</t>
  </si>
  <si>
    <t>Zamestnanci a náklady na mzdy verejnej vysokej školy v roku 2021</t>
  </si>
  <si>
    <r>
      <t>Zamestnanci a náklady na mzdy verejnej vysokej školy v roku 2021</t>
    </r>
    <r>
      <rPr>
        <sz val="12"/>
        <color theme="1"/>
        <rFont val="Times New Roman"/>
        <family val="1"/>
        <charset val="238"/>
      </rPr>
      <t xml:space="preserve"> - len ženy</t>
    </r>
  </si>
  <si>
    <t>Náklady verejnej vysokej školy na štipendiá  doktorandov v dennej forme štúdia v roku 2021</t>
  </si>
  <si>
    <t>Údaje o systéme sociálnej podpory  - časť  sociálne štipendiá  (§ 96 zákona) za roky 2020 a 2021</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</si>
  <si>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2020 a 2021</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</si>
  <si>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2020 a 2021</t>
    </r>
  </si>
  <si>
    <t>Výdavky verejnej vysokej školy na obstaranie a technické zhodnotenie dlhodobého majetku v roku 2021</t>
  </si>
  <si>
    <t>Stav a vývoj finančných fondov verejnej vysokej školy v rokoch 2020 a 2021</t>
  </si>
  <si>
    <t>Zdroje verejnej vysokej školy na obstaranie a technické zhodnotenie dlhodobého  majetku v rokoch 2020 a 2021</t>
  </si>
  <si>
    <r>
      <t>Štruktúra a stav finančných prostriedkov na bankových účtoch verejnej vysokej školy k 31. decembru 2021</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</si>
  <si>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2021</t>
  </si>
  <si>
    <r>
      <t>Príjmy z dotácií verejnej vysokej škole zo štátneho rozpočtu z kapitoly MŠVVaŠ SR poskytnuté mimo programu 077 a mimo príjmov z prostriedkov EÚ (zo štrukturálnych fondov) v roku 2021</t>
    </r>
    <r>
      <rPr>
        <sz val="12"/>
        <color rgb="FF00B050"/>
        <rFont val="Times New Roman"/>
        <family val="1"/>
        <charset val="238"/>
      </rPr>
      <t xml:space="preserve"> </t>
    </r>
  </si>
  <si>
    <t>Štipendiá z vlastných zdrojov podľa § 97 zákona v rokoch 2020 a 2021</t>
  </si>
  <si>
    <t xml:space="preserve">Motivačné štipendiá  v rokoch 2020 a 2021 (v zmysle § 96a  zákona ) </t>
  </si>
  <si>
    <t>Štruktúra účtu 384 - výnosy budúcich období v rokoch 2020 a 2021</t>
  </si>
  <si>
    <t>Výnosy verejnej vysokej školy v roku 2021 v oblasti sociálnej podpory študentov</t>
  </si>
  <si>
    <r>
      <t>Náklady verejnej vysokej školy  v roku 2021</t>
    </r>
    <r>
      <rPr>
        <sz val="12"/>
        <color indexed="10"/>
        <rFont val="Times New Roman"/>
        <family val="1"/>
        <charset val="238"/>
      </rPr>
      <t xml:space="preserve"> </t>
    </r>
    <r>
      <rPr>
        <sz val="12"/>
        <rFont val="Times New Roman"/>
        <family val="1"/>
        <charset val="238"/>
      </rPr>
      <t>v oblasti sociálnej podpory študentov</t>
    </r>
  </si>
  <si>
    <t>Vysvetlivky k tabuľkám výročnej správy o hospodárení verejnej vysokej školy za rok 2021</t>
  </si>
  <si>
    <r>
      <t xml:space="preserve">Ak nie je uvedené inak, všetky údaje o výške finančných prostriedkov  z roku 2020 a 2021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</si>
  <si>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2021.</t>
    </r>
  </si>
  <si>
    <r>
      <t xml:space="preserve">Tabuľka č. 3 poskytuje informácie o objeme a štruktúre výnosov  verejnej vysokej školy v rokoch 2020 a 2021.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</si>
  <si>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t>Údaje vychádzajú z platného analytického členenia účtov na rok 2021.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</si>
  <si>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r>
      <t>Minimálna výška prídelu do štipendijného fondu v roku 2020 a 2021</t>
    </r>
    <r>
      <rPr>
        <b/>
        <sz val="12"/>
        <color rgb="FFFF0000"/>
        <rFont val="Times New Roman"/>
        <family val="1"/>
        <charset val="238"/>
      </rPr>
      <t xml:space="preserve"> </t>
    </r>
    <r>
      <rPr>
        <b/>
        <sz val="12"/>
        <rFont val="Times New Roman"/>
        <family val="1"/>
        <charset val="238"/>
      </rPr>
      <t>je 20 % príjmov zo školného.</t>
    </r>
  </si>
  <si>
    <t>T4_R13</t>
  </si>
  <si>
    <t>T4_R14</t>
  </si>
  <si>
    <t>Návrh na prídel do štipendijného fondu na základe rozhodnutia VVŠ, ktorý sa musí rovnať minimálne objemu z riadku R13.</t>
  </si>
  <si>
    <r>
      <t>Tabuľka č. 5 poskytuje informácie o objeme a štruktúre nákladov verejnej vysokej školy v rokoch 2020</t>
    </r>
    <r>
      <rPr>
        <b/>
        <sz val="12"/>
        <color indexed="10"/>
        <rFont val="Times New Roman"/>
        <family val="1"/>
        <charset val="238"/>
      </rPr>
      <t xml:space="preserve"> </t>
    </r>
    <r>
      <rPr>
        <b/>
        <sz val="12"/>
        <rFont val="Times New Roman"/>
        <family val="1"/>
        <charset val="238"/>
      </rPr>
      <t xml:space="preserve">a  2021.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</si>
  <si>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r>
      <t>V stĺpcoch A, B, C uvedie vysoká škola priemerný evidenčný prepočítaný počet zamestnancov za rok 2021</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</si>
  <si>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2021</t>
    </r>
    <r>
      <rPr>
        <sz val="12"/>
        <color indexed="10"/>
        <rFont val="Times New Roman"/>
        <family val="1"/>
        <charset val="238"/>
      </rPr>
      <t xml:space="preserve"> </t>
    </r>
    <r>
      <rPr>
        <sz val="12"/>
        <rFont val="Times New Roman"/>
        <family val="1"/>
        <charset val="238"/>
      </rPr>
      <t>platených z dotácie MŠVVaŠ SR, t.j. z prostriedkov uvedených v stĺpci F.</t>
    </r>
  </si>
  <si>
    <r>
      <t>V stĺpci C uvedie vysoká škola priemerný evidenčný prepočítaný počet zamestnancov za rok 2021</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</si>
  <si>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t xml:space="preserve">Príspevok na jedno jedlo zo štátneho rozpočtu bol po celý rok  2021 vo výške  1,4 euro. </t>
  </si>
  <si>
    <t>Tabuľka č. 12 poskytuje informácie o štruktúre a objeme výdavkov, ktoré verejná vysoká škola  použila na obstaranie a technické zhodnotenie dlhodobého majetku v roku 2021.</t>
  </si>
  <si>
    <r>
      <t>Výdavky na obstaranie majetku kryté v priebehu roku 2021</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</si>
  <si>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t>Tabuľka č. 13 poskytuje informácie o stave a vývoji finančných fondov verejnej vysokej školy v rokoch 2020 a 2021.</t>
  </si>
  <si>
    <r>
      <t>Dotácia na kapitálové výdavky zo štátneho rozpočtu  (111</t>
    </r>
    <r>
      <rPr>
        <b/>
        <sz val="12"/>
        <rFont val="Times New Roman"/>
        <family val="1"/>
      </rPr>
      <t>)</t>
    </r>
  </si>
  <si>
    <t>Uvedie sa objem prijatej kapitálovej dotácie z rozpočtu kapitoly MŠVVaŠ SR a z iných rozpočtových kapitol v roku 2021 zo zdroja 111 (kapitálová dotácia, ktorá bola verejnej vysokej škole poukázaná na účet (cash) v sledovanom období,  účet 346002 - strana DAL)</t>
  </si>
  <si>
    <t>odstránený zdroj 131K, 131L</t>
  </si>
  <si>
    <r>
      <t>Uvedie sa zostatok kapitálovej dotácie na obstaranie a technické zhodnotenie dlhodobého majetku (nevyčerpané finančné  prostriedky k 31. 12. 2020</t>
    </r>
    <r>
      <rPr>
        <sz val="12"/>
        <color indexed="10"/>
        <rFont val="Times New Roman"/>
        <family val="1"/>
        <charset val="238"/>
      </rPr>
      <t xml:space="preserve"> </t>
    </r>
    <r>
      <rPr>
        <sz val="12"/>
        <color indexed="8"/>
        <rFont val="Times New Roman"/>
        <family val="1"/>
        <charset val="238"/>
      </rPr>
      <t>(stĺpec SA v R11), resp. k 31. 12. 2021 (stĺpec SB v R11) na zdrojoch 131x</t>
    </r>
    <r>
      <rPr>
        <sz val="12"/>
        <color rgb="FFC00000"/>
        <rFont val="Times New Roman"/>
        <family val="1"/>
        <charset val="238"/>
      </rPr>
      <t xml:space="preserve"> (131K, 131L)</t>
    </r>
    <r>
      <rPr>
        <sz val="12"/>
        <color indexed="8"/>
        <rFont val="Times New Roman"/>
        <family val="1"/>
        <charset val="238"/>
      </rPr>
      <t>, 13S1, 13S2, 13T1,13T2.....(zostatky zo ŠR aj zo ŠF).</t>
    </r>
  </si>
  <si>
    <r>
      <t xml:space="preserve">   V stĺpci A uvádzajte pre KV</t>
    </r>
    <r>
      <rPr>
        <sz val="12"/>
        <color rgb="FFC00000"/>
        <rFont val="Times New Roman"/>
        <family val="1"/>
        <charset val="238"/>
      </rPr>
      <t xml:space="preserve"> </t>
    </r>
    <r>
      <rPr>
        <sz val="12"/>
        <color theme="1"/>
        <rFont val="Times New Roman"/>
        <family val="1"/>
      </rPr>
      <t>(príjem na 322 001)</t>
    </r>
  </si>
  <si>
    <r>
      <t>Uvedú sa sumárne stavy ostatných  fondov, ktoré vysoká škola vytvorila za roky 2020</t>
    </r>
    <r>
      <rPr>
        <sz val="12"/>
        <color indexed="10"/>
        <rFont val="Times New Roman"/>
        <family val="1"/>
        <charset val="238"/>
      </rPr>
      <t xml:space="preserve"> </t>
    </r>
    <r>
      <rPr>
        <sz val="12"/>
        <rFont val="Times New Roman"/>
        <family val="1"/>
        <charset val="238"/>
      </rPr>
      <t>a 2021 v zmysle §16a ods. 1 zákona č. 131/2002 Z. z. o vysokých školách v znení neskorších predpisov.</t>
    </r>
  </si>
  <si>
    <r>
      <t>Ak má VVŠ finančné prostriedky zaúčtované na účte 261 - peniaze na ceste, uvedie ich v tomto riadku: z dôvodu kontroly stavu na bankových účtoch k 31. 12. 2021</t>
    </r>
    <r>
      <rPr>
        <sz val="12"/>
        <color rgb="FFFF0000"/>
        <rFont val="Times New Roman"/>
        <family val="1"/>
        <charset val="238"/>
      </rPr>
      <t xml:space="preserve"> </t>
    </r>
    <r>
      <rPr>
        <sz val="12"/>
        <rFont val="Times New Roman"/>
        <family val="1"/>
        <charset val="238"/>
      </rPr>
      <t xml:space="preserve">na údaje zo súvahy. </t>
    </r>
  </si>
  <si>
    <r>
      <t>Tabuľka č. 17 obsahuje informácie o celkovom objeme príjmov z dotácií, poskytnutých verejnej vysokej škole v roku 2021</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</si>
  <si>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t>Ak VVŠ obdržala finančné prostriedky aj z inej kapitoly štátneho rozpočtu, uvádzajú sa osobitne. Tieto dotácie sa evidujú na zdrojoch podľa platnej rozpočtovej klasifikácie na rok 2021 a nie sú súčasťou dotácií, vykazovaných v T2_R1.  Pri dotáciách z MŠVVaŠ SR nevymenované, ale používané zdroje uveďte do riadkov R23a .....</t>
  </si>
  <si>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2021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2021. </t>
    </r>
  </si>
  <si>
    <t>Súvzťažnosti medzi tabuľkami výročnej správy o hospodárení verejnej vysokej školy za rok 2021</t>
  </si>
  <si>
    <t xml:space="preserve">Výdavky natehotenské štipendiá (§ 96 zákona) za kalendárny rok </t>
  </si>
  <si>
    <r>
      <t>Počet študentov poberajúcich tehotenskée štipendiá v osobomesiacoch</t>
    </r>
    <r>
      <rPr>
        <b/>
        <sz val="9"/>
        <rFont val="Times New Roman"/>
        <family val="1"/>
        <charset val="238"/>
      </rPr>
      <t xml:space="preserve"> </t>
    </r>
    <r>
      <rPr>
        <b/>
        <vertAlign val="superscript"/>
        <sz val="14"/>
        <rFont val="Times New Roman"/>
        <family val="1"/>
        <charset val="238"/>
      </rPr>
      <t>1)</t>
    </r>
  </si>
  <si>
    <r>
      <t xml:space="preserve">Počet študentov poberajúcich tehotenské štipendiá  </t>
    </r>
    <r>
      <rPr>
        <b/>
        <vertAlign val="superscript"/>
        <sz val="14"/>
        <rFont val="Times New Roman"/>
        <family val="1"/>
        <charset val="238"/>
      </rPr>
      <t>2)</t>
    </r>
  </si>
  <si>
    <t>Príjem z dotácie poskytnutej na tehotenské štipendiá v rámci dotačnej zmluvy z kapitoly     MŠVVaŠ k 31.12.</t>
  </si>
  <si>
    <t>tehotenské štipendiá</t>
  </si>
  <si>
    <t>uvádzajú sa štipendiá vyplatené zo štátneho rozpočtu, kód v CRŠ: 21</t>
  </si>
  <si>
    <t>Počet študentov poberajúcich tehotenské štipendium</t>
  </si>
  <si>
    <t xml:space="preserve">Počet študentov poberajúcichtehotenské štipendium </t>
  </si>
  <si>
    <t>Tabuľka č. 8a: Údaje o systéme sociálnej podpory - časť  tehotenské štipendiá  (§ 96b zákona) 
za roky 2020 a 2021</t>
  </si>
  <si>
    <t xml:space="preserve">1) V stĺpcoch B a D sa uvádza prepočítaný počet študentiek určený ako počet osobomesiacov, počas ktorých bolo poskytované tehotenské štipendium </t>
  </si>
  <si>
    <t xml:space="preserve">2) V stĺpcoch B a D sa uvádza celkový (fyzický) počet študentiek, ktorým bolo v príslušnom kalendárnom roku poskytnuté motivačné štipendium bez ohľadu na počet mesiacov. </t>
  </si>
  <si>
    <t>T8a_V1</t>
  </si>
  <si>
    <t>Tabuľka č. 8a poskytuje informácie  o príjmoch a výdavkoch (cash) na tehotenské štipendiá zo štátneho rozpočtu podľa § 96b zákona a o počte študentiek poberajúcich tehotenské štipendiá.</t>
  </si>
  <si>
    <t>T8a_R1</t>
  </si>
  <si>
    <t>T8a_R5</t>
  </si>
  <si>
    <t>V stĺpci SA, resp. SC sa uvedú výdavky z dotácie na tehotenské štipendiá poskytnuté študentom v danom kalendárnom roku, uvedené v Centrálnom registri študentov pod kódom 21.</t>
  </si>
  <si>
    <t>V stĺpci SA, resp. SC sa uvedú príjmy z dotácie na tehotenské štipendiá poskytnuté prostredníctvom  kapitoly MŠVVaŠ SR na základe dotačnej zmluvy v danom kalendárnom roku.</t>
  </si>
  <si>
    <t>nové</t>
  </si>
  <si>
    <r>
      <t>Tabuľka č. 1 poskytuje informácie o celkovom objeme a programovej štruktúre príjmov na základe Zmluvy o poskytnutí  dotácií  zo štátneho rozpočtu prostredníctvom kapitoly MŠVVaŠ  na  programe  077 na zdroji 111</t>
    </r>
    <r>
      <rPr>
        <b/>
        <sz val="12"/>
        <color theme="1"/>
        <rFont val="Times New Roman"/>
        <family val="1"/>
        <charset val="238"/>
      </rPr>
      <t xml:space="preserve">.  Dotácie programov 021, 05T, 06K, resp. programov zo štrukturálnych fondov EÚ </t>
    </r>
    <r>
      <rPr>
        <b/>
        <u/>
        <sz val="12"/>
        <color theme="1"/>
        <rFont val="Times New Roman"/>
        <family val="1"/>
        <charset val="238"/>
      </rPr>
      <t>nie sú</t>
    </r>
    <r>
      <rPr>
        <b/>
        <sz val="12"/>
        <color theme="1"/>
        <rFont val="Times New Roman"/>
        <family val="1"/>
        <charset val="238"/>
      </rPr>
      <t xml:space="preserve"> súčasťou tejto zmluvy. </t>
    </r>
  </si>
  <si>
    <t>zmenené</t>
  </si>
  <si>
    <r>
      <t xml:space="preserve">V R_12 sa uvádza  </t>
    </r>
    <r>
      <rPr>
        <b/>
        <sz val="12"/>
        <color rgb="FFC00000"/>
        <rFont val="Times New Roman"/>
        <family val="1"/>
        <charset val="238"/>
      </rPr>
      <t>skutočne poskytnutá</t>
    </r>
    <r>
      <rPr>
        <sz val="12"/>
        <color rgb="FFC00000"/>
        <rFont val="Times New Roman"/>
        <family val="1"/>
        <charset val="238"/>
      </rPr>
      <t xml:space="preserve"> dotácia na </t>
    </r>
    <r>
      <rPr>
        <b/>
        <sz val="12"/>
        <color rgb="FFC00000"/>
        <rFont val="Times New Roman"/>
        <family val="1"/>
        <charset val="238"/>
      </rPr>
      <t>sociálne a tehotenské</t>
    </r>
    <r>
      <rPr>
        <sz val="12"/>
        <color rgb="FFC00000"/>
        <rFont val="Times New Roman"/>
        <family val="1"/>
        <charset val="238"/>
      </rPr>
      <t xml:space="preserve"> štipendiá  (spolu) a v R_13 sa uvádza skutočne poskytnutá dotácia </t>
    </r>
    <r>
      <rPr>
        <b/>
        <sz val="12"/>
        <color rgb="FFC00000"/>
        <rFont val="Times New Roman"/>
        <family val="1"/>
        <charset val="238"/>
      </rPr>
      <t>motivačné</t>
    </r>
    <r>
      <rPr>
        <sz val="12"/>
        <color rgb="FFC00000"/>
        <rFont val="Times New Roman"/>
        <family val="1"/>
        <charset val="238"/>
      </rPr>
      <t xml:space="preserve"> štipendiá. </t>
    </r>
  </si>
  <si>
    <t xml:space="preserve">Tabuľka č. 16 poskytuje informácie o objeme a štruktúre finančných prostriedkov na bankových účtoch verejnej vysokej školy  k 31. 12. 2020 v členení podľa jednotlivých skupín účtov. Celkový objem finančných prostriedkov za všetky účty v Štátnej pokladnici musí byť v súlade s údajmi, ktoré vykazuje Štátna pokladnica za každého klienta ŠP osobitne. V stĺpci C vysoká škola uvedie čísla všetkých účtov v tvare IBAN. </t>
  </si>
  <si>
    <r>
      <t xml:space="preserve">   - Prvok 077 15 01</t>
    </r>
    <r>
      <rPr>
        <sz val="12"/>
        <color rgb="FFFF0000"/>
        <rFont val="Times New Roman"/>
        <family val="1"/>
        <charset val="238"/>
      </rPr>
      <t>)*</t>
    </r>
  </si>
  <si>
    <t>)*</t>
  </si>
  <si>
    <t>uvádza sa  skutočne poskytnutá dotácia na sociálne a tehotenské štipendiá  (spolu)</t>
  </si>
  <si>
    <t>Bežná a kapitálová dotácia je kontrolovaná na Zmluvu o poskytnutí  dotácií  zo štátneho rozpočtu prostredníctvom kapitoly MŠVVaŠ (ďalej len "dotačná zmluva") a jej dodatkov na rok 2021 na  programe  077.</t>
  </si>
  <si>
    <t>príjmy z dotácie  na základe dotačnej zmluvy , len 077, v R</t>
  </si>
  <si>
    <r>
      <t xml:space="preserve">Výnosy sú kontrolované na údaje z výkazníctva - výkaz ziskov a strát, časť </t>
    </r>
    <r>
      <rPr>
        <b/>
        <sz val="12"/>
        <color theme="1"/>
        <rFont val="Times New Roman"/>
        <family val="1"/>
        <charset val="238"/>
      </rPr>
      <t>výnosy</t>
    </r>
    <r>
      <rPr>
        <sz val="12"/>
        <color theme="1"/>
        <rFont val="Times New Roman"/>
        <family val="1"/>
        <charset val="238"/>
      </rPr>
      <t xml:space="preserve">. 
Údaje v T3 z roku 2021  a údaje z roku 2020 sa uvádzajú v eurách s presnosťou na dve desatinné miestá ( </t>
    </r>
    <r>
      <rPr>
        <i/>
        <sz val="12"/>
        <color theme="1"/>
        <rFont val="Times New Roman"/>
        <family val="1"/>
        <charset val="238"/>
      </rPr>
      <t>pričom zobrazenie tabuliek je nastavené na Eur)</t>
    </r>
    <r>
      <rPr>
        <sz val="12"/>
        <color theme="1"/>
        <rFont val="Times New Roman"/>
        <family val="1"/>
        <charset val="238"/>
      </rPr>
      <t>. 
Výnosy zo školného, resp. z poplatkov  spojených so štúdiom za hlavnú činnosť v T3_R20, R26 sa taktiež kontrolujú na T4_R1_SB a T4_R7_SB.</t>
    </r>
  </si>
  <si>
    <t>T5_R56_SC+SD &gt;=&lt; T6_R18_SH
T5_R77_(SC+SD) = T7_R1_SC
T5_R81_SD = T19_R1_SC</t>
  </si>
  <si>
    <t>Údaje v R1_SC za rok 2021 sú kontrolované na T5_R77_SC + SD</t>
  </si>
  <si>
    <t>ešte sa používa táto súvsťažnosť??</t>
  </si>
  <si>
    <r>
      <t>T6_R1..R6, R7, R9, R13, R14, R16, R17 = Škol 2-04 za 2021</t>
    </r>
    <r>
      <rPr>
        <sz val="12"/>
        <color indexed="10"/>
        <rFont val="Times New Roman"/>
        <family val="1"/>
        <charset val="238"/>
      </rPr>
      <t xml:space="preserve">, </t>
    </r>
    <r>
      <rPr>
        <sz val="12"/>
        <rFont val="Times New Roman"/>
        <family val="1"/>
        <charset val="238"/>
      </rPr>
      <t xml:space="preserve">
T6_R15a.. = dotačná zmluva na 2021, špecifiká</t>
    </r>
  </si>
  <si>
    <t>T8_R5_SA (SC) = dotačná zmluva na rok 2020 (2021), prvok 077 15 01 - účelové prostriedky na sociálne štipendiá</t>
  </si>
  <si>
    <t>Údaje  sú kontrolované na  dotačné zmluvy a na účelovú dotáciu na rok 2020, 2021. Za rok 2018 na T1_R12_SA.
Údaje v T8_R1_SC by sa mali rovnať údajom z CRŠ kód 1.</t>
  </si>
  <si>
    <r>
      <t xml:space="preserve">T1 = </t>
    </r>
    <r>
      <rPr>
        <b/>
        <sz val="12"/>
        <rFont val="Times New Roman"/>
        <family val="1"/>
        <charset val="238"/>
      </rPr>
      <t>dotačná zmluva na 2021</t>
    </r>
  </si>
  <si>
    <t>Údaj v T8_R4_SA predstavuje zostatok nevyčerpanej dotácie z predchádzajúceho roka, t. j. k 31. 12. 2020.  
Údaj v T8_R6_SA (SC) predstavuje zostatok nevyčerpanej dotácie k 31. 12. príslušného roka (2020, resp. 2021) a ich hodnoty sa vypočítajú z ostatných uvedených údajov. Zostatok nevyčerpanej dotácie k 31. 12. 2020 je totožný  s údajmi vykazovanými v tabuľke T8 výročnej správy za rok 2020.</t>
  </si>
  <si>
    <t>T8_R5_SC= T1_R12_SA
T8_R4_SC = zostatok k 31.12.2020
T8_R6_SA = T8_R4_SC 
T8_R1_SA (SC)  ≤ T13_R11_SE (SF)</t>
  </si>
  <si>
    <t xml:space="preserve">T8a_R5_SC=  dotačná zmluva na rok 2021, prvok 077 15 01, FK 09412 - účelové prostriedky na tehotenské štipendiá
Údaj v T8_R6_SC predstavuje zostatok nevyčerpanej dotácie z predchádzajúceho roka, t. j. k 31. 12. 2021.  
</t>
  </si>
  <si>
    <t>T8a_R5_SC=  dotačná zmluva na rok 2021
T8a_R1_SA (SC)  ≤ T13_R11_SE (SF)</t>
  </si>
  <si>
    <t>nové vložené</t>
  </si>
  <si>
    <t>T9_R1 = štatistické výkazy MŠVVaŠ SR 2020 (2021)</t>
  </si>
  <si>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2020, 2021.</t>
    </r>
  </si>
  <si>
    <t xml:space="preserve">T9_R6_SA (SB) = dotačná zmluva 2020 (2021) - účelové prostriedky na študentské domovy (vrátane dotácie na valorizáciu miezd ŠJ) </t>
  </si>
  <si>
    <t>T10_R7_SA (SB) = dotačná zmluva 2020 (2021)_účelová dotácia na študentské jedálne</t>
  </si>
  <si>
    <t>Údaje v R7_SA (SB) sú kontrolované na  dotačné zmluvy a na účelovú dotáciu na rok 2020, 2010.</t>
  </si>
  <si>
    <t>T10_R13 = štatistické výkazy MŠVVaŠ SR 2020 (2021)</t>
  </si>
  <si>
    <r>
      <t xml:space="preserve">Údaje v T11_R2 - tvorba fondu reprodukcie za roky 2020 a 2021 sa musia rovnať údajom v T13_R2_SC (SD). 
</t>
    </r>
    <r>
      <rPr>
        <strike/>
        <sz val="12"/>
        <rFont val="Times New Roman"/>
        <family val="1"/>
        <charset val="238"/>
      </rPr>
      <t/>
    </r>
  </si>
  <si>
    <r>
      <t>T13_R2_SC (SD) = T11_R2_SA (SB) 
T13_R8_SF ≥ T8_R5_SC</t>
    </r>
    <r>
      <rPr>
        <sz val="12"/>
        <color rgb="FFFF0000"/>
        <rFont val="Times New Roman"/>
        <family val="1"/>
        <charset val="238"/>
      </rPr>
      <t xml:space="preserve"> + T8a_T5_S</t>
    </r>
    <r>
      <rPr>
        <sz val="12"/>
        <color theme="1"/>
        <rFont val="Times New Roman"/>
        <family val="1"/>
        <charset val="238"/>
      </rPr>
      <t>C+T20_R2_(SC + SD)
T13_R13_SD = T16_R13_SB
T13_R13_SF = T16_R10_SB</t>
    </r>
  </si>
  <si>
    <t>doplnený vzťah o tehot. Štipendiá</t>
  </si>
  <si>
    <r>
      <t xml:space="preserve">Údaje v T13_ R2_SC (SD) - tvorba fondu reprodukcie sa musia rovnať údajom v T11_R2_SA (SB). 
Údaje v T13_R8_SE (SF) majú súvzťažnosť s údajmi v T8_R5 (sociálne štipendiá), </t>
    </r>
    <r>
      <rPr>
        <sz val="12"/>
        <color rgb="FFFF0000"/>
        <rFont val="Times New Roman"/>
        <family val="1"/>
        <charset val="238"/>
      </rPr>
      <t>s údajmi v T8a_R5 (tehotenské štipendiá</t>
    </r>
    <r>
      <rPr>
        <sz val="12"/>
        <color theme="1"/>
        <rFont val="Times New Roman"/>
        <family val="1"/>
        <charset val="238"/>
      </rPr>
      <t xml:space="preserve">)a T20_R2 (motivačné štipendiá). Tvorba fondu z dotácie v T13_R8 má byť minimálne vo výške súčtu dotácie na sociálne štipendiá (T8_R5),  </t>
    </r>
    <r>
      <rPr>
        <sz val="12"/>
        <color rgb="FFFF0000"/>
        <rFont val="Times New Roman"/>
        <family val="1"/>
        <charset val="238"/>
      </rPr>
      <t>tehotenské štipendiá (T8a_R5)</t>
    </r>
    <r>
      <rPr>
        <sz val="12"/>
        <color theme="1"/>
        <rFont val="Times New Roman"/>
        <family val="1"/>
        <charset val="238"/>
      </rPr>
      <t xml:space="preserve"> a motivačné štipendiá (T20_R2). 
Údaje v T13_R13_SD(SF) majú byť totožné s údajmi v T16, účet štipendijného fondu (R10), účet fondu reprodukcie (R13).</t>
    </r>
  </si>
  <si>
    <r>
      <t>Stav štipendijného fondu k 31. 12. uvedený v R12_SF nemá byť nižší ako súčet zostatku nevyčerpanej dotácie na sociálne štipendiá v T8_R6_SC,</t>
    </r>
    <r>
      <rPr>
        <sz val="12"/>
        <color rgb="FFFF0000"/>
        <rFont val="Times New Roman"/>
        <family val="1"/>
        <charset val="238"/>
      </rPr>
      <t xml:space="preserve"> tehotenské štipendiá T8a_R6_SC</t>
    </r>
    <r>
      <rPr>
        <sz val="12"/>
        <color theme="1"/>
        <rFont val="Times New Roman"/>
        <family val="1"/>
        <charset val="238"/>
      </rPr>
      <t xml:space="preserve"> a na motivačné štipendiá v T20_R4_(SC +SD).</t>
    </r>
  </si>
  <si>
    <r>
      <t>T13_R12_SF ≥T8_R6_SC</t>
    </r>
    <r>
      <rPr>
        <sz val="12"/>
        <color rgb="FFFF0000"/>
        <rFont val="Times New Roman"/>
        <family val="1"/>
        <charset val="238"/>
      </rPr>
      <t>+T8a_T5_SC</t>
    </r>
    <r>
      <rPr>
        <sz val="12"/>
        <color theme="1"/>
        <rFont val="Times New Roman"/>
        <family val="1"/>
        <charset val="238"/>
      </rPr>
      <t>+ T20_R4_(SC +SD)</t>
    </r>
  </si>
  <si>
    <r>
      <t>Stavy fondov k 1.1. a k 31.12.2021</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</si>
  <si>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t>Tvorba fondu reprodukcie z odpisov v roku 2021 sa rovná odpisom ostatného DN a HM za rok 2020 (T5_R86_SC+SD).</t>
  </si>
  <si>
    <t>Údaje v T18_R1 sú kontrolované na  rozpis bežnej a kapitálovej dotácie na programe 06K v roku 2021 poskytnuté vysokým školám mimo "dotačnej zmluvy" prostredníctvom  APVV resp. sekcie vedy a techniky.
Údaje v T18_R7 a R8 sú kontrolované na rozpis bežnej dotácie na podrograme 05T 08 a prvku 021 02 03 v roku 2021, poskytnuté vysokým školám mimo "dotačnej zmluvy" prostredníctvom sekcie medzinárodnej spolupráce.</t>
  </si>
  <si>
    <t xml:space="preserve">T20_R2 = dotačná zmluva 2020 (2021)_účelová dotácia na motivačné štipendiá
</t>
  </si>
  <si>
    <t xml:space="preserve">T21_R1_SF  = výkazníctvo 2020 súvaha, časť pasíva, riadok 103, predchádzajúce účtovné obdobie
T21_R1_SL = výkazníctvo 2021, súvaha, časť pasíva, riadok 103, bežné účtovné obdobie </t>
  </si>
  <si>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2021  rovná súčtu zvyšku prijatej kapitálovej dotácie na kompenzáciu odpisov z roku 2020</t>
    </r>
    <r>
      <rPr>
        <sz val="12"/>
        <color indexed="10"/>
        <rFont val="Times New Roman"/>
        <family val="1"/>
        <charset val="238"/>
      </rPr>
      <t xml:space="preserve"> </t>
    </r>
    <r>
      <rPr>
        <sz val="12"/>
        <rFont val="Times New Roman"/>
        <family val="1"/>
        <charset val="238"/>
      </rPr>
      <t xml:space="preserve">(stĺpec SB) a výšky kapitálovej dotácie (2021) z </t>
    </r>
    <r>
      <rPr>
        <sz val="12"/>
        <color indexed="8"/>
        <rFont val="Times New Roman"/>
        <family val="1"/>
        <charset val="238"/>
      </rPr>
      <t xml:space="preserve">T11_R10a_SB, zníženému o odpisy, vykazované v T5_R86a_SC. </t>
    </r>
  </si>
  <si>
    <t xml:space="preserve">V stĺpci SG sa zvyšok prijatej kapitálovej dotácie, používanej na kompenzáciu odpisov za rok 2021  rovná súčtu zvyšku prijatej kapitálovej dotácie na kompenzáciu odpisov z roku 2020 (stĺpec SA) a výšky kapitálovej dotácie (2021) z T11_R10_SB, zníženému o odpisy, vykazované v T5_R85_SC. </t>
  </si>
  <si>
    <r>
      <t>T13_R11_SF=T8_R1_SC+T19_R1_SC</t>
    </r>
    <r>
      <rPr>
        <sz val="12"/>
        <color rgb="FFFF0000"/>
        <rFont val="Times New Roman"/>
        <family val="1"/>
        <charset val="238"/>
      </rPr>
      <t>+T8a_T5_SC</t>
    </r>
    <r>
      <rPr>
        <sz val="12"/>
        <color theme="1"/>
        <rFont val="Times New Roman"/>
        <family val="1"/>
        <charset val="238"/>
      </rPr>
      <t>+T20_R3_(SC+SD)</t>
    </r>
  </si>
  <si>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2021</t>
    </r>
    <r>
      <rPr>
        <b/>
        <sz val="14"/>
        <color rgb="FFFF0000"/>
        <rFont val="Times New Roman"/>
        <family val="1"/>
        <charset val="238"/>
      </rPr>
      <t xml:space="preserve">  </t>
    </r>
    <r>
      <rPr>
        <b/>
        <sz val="14"/>
        <rFont val="Times New Roman"/>
        <family val="1"/>
      </rPr>
      <t xml:space="preserve">na programe 077 </t>
    </r>
  </si>
  <si>
    <r>
      <t>Tabuľka č. 2: Príjmy verejnej vysokej školy v roku 2021</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</si>
  <si>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2020 a 2021</t>
  </si>
  <si>
    <t>Rozdiel 2021-2020</t>
  </si>
  <si>
    <r>
      <t>Tabuľka č. 4: Výnosy verejnej vysokej školy zo školného a z poplatkov spojených so štúdiom  
v rokoch 2020</t>
    </r>
    <r>
      <rPr>
        <b/>
        <sz val="14"/>
        <color rgb="FFFF0000"/>
        <rFont val="Times New Roman"/>
        <family val="1"/>
        <charset val="238"/>
      </rPr>
      <t xml:space="preserve"> </t>
    </r>
    <r>
      <rPr>
        <b/>
        <sz val="14"/>
        <rFont val="Times New Roman"/>
        <family val="1"/>
        <charset val="238"/>
      </rPr>
      <t>a 2021</t>
    </r>
    <r>
      <rPr>
        <b/>
        <sz val="14"/>
        <color rgb="FFFF0000"/>
        <rFont val="Times New Roman"/>
        <family val="1"/>
        <charset val="238"/>
      </rPr>
      <t xml:space="preserve"> </t>
    </r>
  </si>
  <si>
    <t>Tabuľka č. 5: Náklady verejnej vysokej školy v rokoch 2020 a 2021</t>
  </si>
  <si>
    <t>Tabuľka č. 6: Zamestnanci a náklady na mzdy verejnej vysokej školy v roku 2021</t>
  </si>
  <si>
    <t>Priemerný evidenčný prepočítaný počet zamestnancov za rok 2021</t>
  </si>
  <si>
    <t>Tabuľka č. 6a: Zamestnanci a náklady na mzdy verejnej vysokej školy v roku 2021   -   len  ženy  a výpočet priemerného platu mužov</t>
  </si>
  <si>
    <r>
      <t xml:space="preserve">Priemerný evidenčný prepočítaný počet </t>
    </r>
    <r>
      <rPr>
        <b/>
        <sz val="12"/>
        <rFont val="Times New Roman"/>
        <family val="1"/>
        <charset val="238"/>
      </rPr>
      <t>žien</t>
    </r>
    <r>
      <rPr>
        <b/>
        <sz val="12"/>
        <rFont val="Times New Roman"/>
        <family val="1"/>
      </rPr>
      <t xml:space="preserve"> za rok 2021</t>
    </r>
  </si>
  <si>
    <t xml:space="preserve">Tabuľka č. 7: Náklady verejnej vysokej školy na štipendiá doktorandov v dennej forme štúdia v roku 2021 </t>
  </si>
  <si>
    <t>Počet osobomesiacov interných doktorandov spolu za 2021</t>
  </si>
  <si>
    <t>Tabuľka č. 8: Údaje o systéme sociálnej podpory - časť  sociálne štipendiá  (§ 96 zákona) 
za roky 2020 a 2021</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</si>
  <si>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2020 a 2021</t>
    </r>
  </si>
  <si>
    <t>Tabuľka č. 11: Zdroje verejnej vysokej školy na obstaranie a technické zhodnotenie dlhodobého  majetku v rokoch 2020 a 2021</t>
  </si>
  <si>
    <t>zdroj 131H, 131I, 131J  len za ŠD..... ????p. Filčáková</t>
  </si>
  <si>
    <t>Tabuľka č. 12: Výdavky verejnej vysokej školy na obstaranie a technické zhodnotenie dlhodobého majetku v roku 2021</t>
  </si>
  <si>
    <r>
      <t>Čerpanie kapitálovej dotácie v roku 2021</t>
    </r>
    <r>
      <rPr>
        <b/>
        <sz val="11"/>
        <color theme="1"/>
        <rFont val="Times New Roman"/>
        <family val="1"/>
      </rPr>
      <t xml:space="preserve">
zo štátneho rozpočtu (111)</t>
    </r>
  </si>
  <si>
    <r>
      <t xml:space="preserve">Čerpanie kapitálovej dotácie v roku 2021
</t>
    </r>
    <r>
      <rPr>
        <b/>
        <sz val="11"/>
        <color theme="1"/>
        <rFont val="Times New Roman"/>
        <family val="1"/>
      </rPr>
      <t>z prostriedkov EÚ (štrukturálnych fondov)</t>
    </r>
  </si>
  <si>
    <t xml:space="preserve">Čerpanie bežnej dotácie v roku 2021 prostredníctvom fondu reprodukcie </t>
  </si>
  <si>
    <t>Tabuľka č. 13: Stav a vývoj finančných fondov verejnej vysokej školy v rokoch 2020 a 2021</t>
  </si>
  <si>
    <t>Tabuľka č. 16: Štruktúra a stav finančných prostriedkov na bankových účtoch verejnej vysokej školy
   k 31. decembru 2021</t>
  </si>
  <si>
    <t>Stav účtu k 31.12.2021</t>
  </si>
  <si>
    <t>Tabuľka č. 17: Príjmy verejnej vysokej školy z prostriedkov EÚ a z prostriedkov na ich spolufinancovanie 
zo štátneho rozpočtu z kapitoly MŠVVaŠ SR a z iných kapitol štátneho rozpočtu v roku 2021</t>
  </si>
  <si>
    <r>
      <t>Tabuľka č. 18: Príjmy z dotácií verejnej vysokej škole zo štátneho rozpočtu z kapitoly MŠVVaŠ SR 
poskytnuté mimo programu 077 a mimo príjmov z prostriedkov EÚ (zo štrukturálnych fondov) v roku 2021</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</si>
  <si>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2020 a 2021 </t>
  </si>
  <si>
    <t xml:space="preserve">Tabuľka č. 20: Motivačné štipendiá  v rokoch 2020 a 2021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</si>
  <si>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 xml:space="preserve">v rokoch 2020 a 2021 </t>
    </r>
  </si>
  <si>
    <t>Stav k 31. 12. 2021</t>
  </si>
  <si>
    <t xml:space="preserve">Tabuľka č. 22: Výnosy verejnej vysokej školy v roku 2021 v oblasti sociálnej podpory študentov </t>
  </si>
  <si>
    <t>Výnosy
v hlavnej činnosti
2020</t>
  </si>
  <si>
    <r>
      <t>Výnosy
hlavnej činnosti
2021</t>
    </r>
    <r>
      <rPr>
        <sz val="12"/>
        <color indexed="10"/>
        <rFont val="Times New Roman"/>
        <family val="1"/>
        <charset val="238"/>
      </rPr>
      <t xml:space="preserve"> </t>
    </r>
  </si>
  <si>
    <t>Náklady
hlavnej činnosti
2021</t>
  </si>
  <si>
    <t xml:space="preserve">Tabuľka č .23:  Náklady verejnej vysokej školy  v roku 2021 v oblasti sociálnej podpory študentov </t>
  </si>
  <si>
    <t>od 1.4.2021</t>
  </si>
  <si>
    <t>Tabuľka 8a</t>
  </si>
  <si>
    <t>v T1_ R12 doplnená )* a pod tabuľkou vysvetlenie</t>
  </si>
  <si>
    <t>zmena vo vzorci v T10_R15_SA(SB)</t>
  </si>
  <si>
    <t>_</t>
  </si>
  <si>
    <t>Údaje o systéme sociálnej podpory  - časť  tehotenské štipendiá  (§ 96 zákona) za rok a 2021</t>
  </si>
  <si>
    <t>vložená celá nová tabuľka</t>
  </si>
  <si>
    <t>vložená nová tabuľka</t>
  </si>
  <si>
    <t>- ostatný materiál (účet 501 099, 501 030, 501 513, 501 516, 501 519, 501 599)</t>
  </si>
  <si>
    <t>doplnené 501519</t>
  </si>
  <si>
    <t>riadok 13.</t>
  </si>
  <si>
    <r>
      <t xml:space="preserve">V riadku 4 uvedie vysoká škola celkový objem príjmov </t>
    </r>
    <r>
      <rPr>
        <b/>
        <sz val="12"/>
        <color theme="1"/>
        <rFont val="Times New Roman"/>
        <family val="1"/>
        <charset val="238"/>
      </rPr>
      <t xml:space="preserve">zo zahraničných zdrojov (zo zahraničných účtov) </t>
    </r>
    <r>
      <rPr>
        <sz val="12"/>
        <color theme="1"/>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</si>
  <si>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 - odpisy ostatného DN a HM (účet 551 002, </t>
    </r>
    <r>
      <rPr>
        <b/>
        <sz val="12"/>
        <rFont val="Times New Roman"/>
        <family val="1"/>
      </rPr>
      <t>551 130</t>
    </r>
    <r>
      <rPr>
        <sz val="12"/>
        <rFont val="Times New Roman"/>
        <family val="1"/>
      </rPr>
      <t xml:space="preserve">, </t>
    </r>
    <r>
      <rPr>
        <b/>
        <sz val="12"/>
        <rFont val="Times New Roman"/>
        <family val="1"/>
      </rPr>
      <t>551 131</t>
    </r>
    <r>
      <rPr>
        <sz val="12"/>
        <rFont val="Times New Roman"/>
        <family val="1"/>
      </rPr>
      <t xml:space="preserve">, 551 133, 551 200, 551 221, 551 223, </t>
    </r>
    <r>
      <rPr>
        <b/>
        <sz val="12"/>
        <rFont val="Times New Roman"/>
        <family val="1"/>
      </rPr>
      <t>551 400</t>
    </r>
    <r>
      <rPr>
        <sz val="12"/>
        <rFont val="Times New Roman"/>
        <family val="1"/>
      </rPr>
      <t xml:space="preserve">, </t>
    </r>
    <r>
      <rPr>
        <b/>
        <sz val="12"/>
        <rFont val="Times New Roman"/>
        <family val="1"/>
      </rPr>
      <t>551 500</t>
    </r>
    <r>
      <rPr>
        <sz val="12"/>
        <rFont val="Times New Roman"/>
        <family val="1"/>
      </rPr>
      <t>,</t>
    </r>
    <r>
      <rPr>
        <b/>
        <sz val="12"/>
        <rFont val="Times New Roman"/>
        <family val="1"/>
      </rPr>
      <t xml:space="preserve"> 551 521</t>
    </r>
    <r>
      <rPr>
        <sz val="12"/>
        <rFont val="Times New Roman"/>
        <family val="1"/>
      </rPr>
      <t>, 551 900, 551 921, 551 923)</t>
    </r>
  </si>
  <si>
    <t>Údaje vychádzajú z platného analytického členenia účtov  na rok 2021.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</si>
  <si>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2020 a údaje z roku 2021 sa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2021 -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T5_R77_SC+SD sa kontrolujú na údaje z T7_R1_SC. 
Štipendiá z vlastných zdrojov z T5_R81_SC sa kontrolujú na údaje v T19_R1_SC. </t>
    </r>
  </si>
  <si>
    <r>
      <t>Údaje v riadkoch R1:R6, R7, R9, R13, R14, R16, R17  sú kontrolované s údajmi v štatistickom výkaze Škol (MŠ SR) 2-04 za rok 2021</t>
    </r>
    <r>
      <rPr>
        <sz val="12"/>
        <color indexed="10"/>
        <rFont val="Times New Roman"/>
        <family val="1"/>
        <charset val="238"/>
      </rPr>
      <t>.</t>
    </r>
    <r>
      <rPr>
        <sz val="12"/>
        <rFont val="Times New Roman"/>
        <family val="1"/>
        <charset val="238"/>
      </rPr>
      <t xml:space="preserve"> 
Údaje v riadkoch 15a ... (špecifiká) sú kontrolované na rozpis dotácie v roku 2021.</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</si>
  <si>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t xml:space="preserve">Celková hodnota účtu 384 za rok 2020 a 2021,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(2020), resp. SI (2021). 
Údaje za rok 2021 musia byť totožné s údajmi, ktoré VVŠ predložili k výsledkom hospodárenia VVŠ za rok 2021. </t>
  </si>
  <si>
    <t>Názov verejnej vysokej školy:  Trnavská univerzita so sídlom v Trnave</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</si>
  <si>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</si>
  <si>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</si>
  <si>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</si>
  <si>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</si>
  <si>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t>
  </si>
  <si>
    <t>V prípade, že ešte niektorá VVŠ vypláca doktorandské štipendiá pozadu (ako "mzdy zamestancom"), výška nákladov vykazovaná k 31.12.2021 zohľadňuje aj úhradu štipendií doktorandov, vyplatených v januári  2022 za december 2021</t>
  </si>
  <si>
    <t>Výdavky na štipendiá doktorandov za rok 2021 súhlasia s kódom CRŠ 12,16 a 13 podľa obdobia nároku štipendia za 1-12/2021.</t>
  </si>
  <si>
    <t>Výdavky na sociálne štipendiá za rok 2021 súhlasia s kódom CRŠ 1 podľa obdobia vyplatenia sociálneho štipendia za 1-12/2021.</t>
  </si>
  <si>
    <t>Výdavky na tehotenské štipendiá za rok 2021 súhlasia s kódom CRŠ 21 podľa obdobia vyplatenia tehotenského štipendia za 1-12/2021.</t>
  </si>
  <si>
    <t>Vyplatené štipendiá na riadku 17- iné nezaradené boli čerpané hlavne na podporu rozvoja fakulty a univerzity, šírenie dobrého mena univerzity, účasť študentov na súťažiach, spracovanie materiálov pre on-line vzdelávanie, spolupráca na organizovaní on-line konferencií, workshopov a podujatí univerzity, zber a spracovanie dát pre projekty, doučovanie žiakov počas pandémie, spolupráca s prichádzajúcimi študentami zo zahraničia, pomoc pri tlmočení do posunkového jazyka, príprava prezentácií, článkov, propagačných materiálov a pod.</t>
  </si>
  <si>
    <t xml:space="preserve">  ----</t>
  </si>
  <si>
    <t>zostatkový účet VVŠ</t>
  </si>
  <si>
    <t xml:space="preserve">SK97 8180 0000 0070 0013 3024 </t>
  </si>
  <si>
    <t>SK40 8180 0000 0070 0024 1041</t>
  </si>
  <si>
    <t>SK70 8180 0000 0070 0052 8106</t>
  </si>
  <si>
    <t>SK42 8180 0000 0070 0027 0299</t>
  </si>
  <si>
    <t xml:space="preserve">SK35 8180 0000 0070 0024 1228                  SK42 8180 0000 0070 0024 1199                      SK85 8180 0000 0070 0024 1201                    SK13 8180 0000 0070 0024 1236                    SK88 8180 0000 0070 0024 1244                    SK33 8180 0000 0070 0006 5500                 </t>
  </si>
  <si>
    <t>SK14 8180 0000 0070 0006 5551</t>
  </si>
  <si>
    <t>SK05 8180 0000 0070 0006 5519</t>
  </si>
  <si>
    <t>SK36 8180 0000 0070 0006 5543</t>
  </si>
  <si>
    <t>SK88 0200 0000 0029 3873 3255                      SK90 0200 0000 0018 0217 0057                  SK83 0200 0000 0018 0247 8158</t>
  </si>
  <si>
    <t>V tabuľke je doplnený riadok 2a - zostatkový účet VVŠ, ktorý zároveň slúži aj ako distribučný účet pre poskytovanie dotácie z MŠVVaŠ SR.</t>
  </si>
  <si>
    <t>SK77 8180 0000 0070 0028 7808                    SK29 8180 0000 0070 0057 8023                  SK27 8180 0000 0070 0067 2925</t>
  </si>
  <si>
    <t xml:space="preserve">University of Natural Resources and Life Sciences, Vienna :  INTERREG Danube Transnational Programme: Managing and restoring aquatic Ecological corridors for migrator fish species in the danube river basin - MEASURES   DTP2-038-2.3 </t>
  </si>
  <si>
    <t xml:space="preserve">VIA University College Denmark: Reform of Early Childhood Education in Eastern Europe - REFEE    </t>
  </si>
  <si>
    <t>Slovenská akademická asociácia pre medzinárodnú spoluprácu : ERASMUS+ Programme: Program rozvoja profesijných kapacít pre ranú starostlivosť a predškolské vzdelávanie PROROK     2020-1-SK01-KA201-078304</t>
  </si>
  <si>
    <t>University of Luxemburg : ERASMUS+ Programme: Primary Education Physical Education Teacher Education  PRIME PETE       2020-1-LU01-KA203-063257</t>
  </si>
  <si>
    <t>Slovenská akademická asociácia pre medzinárodnú spoluprácu : ERASMUS+ Programme: Blended Multilogues: Enhancing Transformation and Innovation in Higher Education   MULTILOG    2021-1-SK01-KA220-HED-000032024</t>
  </si>
  <si>
    <t>ACADEMISCH ZIEKENHUIS GRONINGEN (UMCG), Horizon 2020, Prevention and Screening Innovation Project Towards Elimination of Cervical Cancer - PRESCRIP - TEC</t>
  </si>
  <si>
    <t xml:space="preserve">SAAIC-národná agentúra: Program celoživ.vzdel.Erazmus </t>
  </si>
  <si>
    <t>Technická univerzita Zvolen: rozvojový projekt Konzorcium U10+</t>
  </si>
  <si>
    <t>APVV-17-0489  SAV: Poetika textu a poetika udalosti v novodobej slovenskej literatúre 18.-21. storočia       riešiteľ: prof. Bíllik</t>
  </si>
  <si>
    <t>APVV-19-0314  UK BA: Diskurz globálneho vzdelávania a jeho prax v Česku a na Slovensku     riešiteľ: prof. Kaščák</t>
  </si>
  <si>
    <t>APVV-20-0045 SAV: Topologické štruktúry a priestory funkcií                                       rešiteľ: doc. Holý</t>
  </si>
  <si>
    <t>1c</t>
  </si>
  <si>
    <t>1d</t>
  </si>
  <si>
    <t>1e</t>
  </si>
  <si>
    <t>1f</t>
  </si>
  <si>
    <t>1g</t>
  </si>
  <si>
    <t>1h</t>
  </si>
  <si>
    <t>APVV SAV: dr. Zvarík "Filozofická antropológia v kontexte súčasných kríz symbolických štruktúr"</t>
  </si>
  <si>
    <t>APVV  SAV: doc.Juríková: "Zanedbané súvislovsti. Príležitostné žánre v slovenskej literatúre v 16. - 18. storočí"</t>
  </si>
  <si>
    <t>APVV - UK BA: Analýza dynamiky šírenia Covid-19 v Slovenskej republike prostredníctvom kľúčových epidemiologických ukazovateľov – podklad pre strategické rozhodovanie a efektívnu kontrolu epidémie</t>
  </si>
  <si>
    <t>APVV UCM TT: dr. Sipekiová "Vedomosti Nitrianskej stolice M.Bela (interpretácia a aplikácia)"</t>
  </si>
  <si>
    <t xml:space="preserve">TSK-VÚC TT: Zmluva č. 06-N/RDGaOP/0121/2021/NADREG o vzájomnej spolupráci a finančnej spoluúčasti na úhradu časti bežných výdavkov vynaložených pri vybavení a zabezpečení Telemedicínskeho simulačného centra. </t>
  </si>
  <si>
    <t xml:space="preserve">TSK-VÚC TT: Zmluva č. 2021/ORG/R/Z/TT/019 o poskytnutí účelovej dotácie na realizáciu projektu Telemedicínske simulačné centrum </t>
  </si>
  <si>
    <t>UNIVERSITAT DE VALENCIA, Horizon 2020: CONCISE</t>
  </si>
  <si>
    <t>UNIVERSITAT DE VALENCIA, ERASMUS+:  Persist_EU</t>
  </si>
  <si>
    <t>University of Scranton: Zabezpečenie 9.ročníka medzinárodnej konferencie hospicovej a paliatívnej starostlivosti</t>
  </si>
  <si>
    <t>Česká provincia TJ: zmluva č. 1/2021,názov:,,Vincent Lerinský: Commonitorium-Pripomenutie.Pojednanie na obranu starobilosti a univerzálnosti katolíckej viery proti svetským novinkám všetkých heretikov,,</t>
  </si>
  <si>
    <t>Česká provincia TJ: zmluva č. 2/2021,názov:,,Svedectvo viery III,,</t>
  </si>
  <si>
    <t>Česká provincia TJ: zmluva č. 3/2021,názov: ,,Otázka  etiky a etiky cnosti v kontexte diela Viliama Ockhama,,</t>
  </si>
  <si>
    <t>Česká provincia TJ: zmluva č. 4/2021,názov:,,Pastorálny rozmer Counselingu ako pomáhajúceho vzťahu v čase pandémie,,</t>
  </si>
  <si>
    <t>WIKIMEDIA DEUTSCHLAND E. V.: Support of National Implementation of EU Copyright Direktive - projekt ID : OR2019-62015</t>
  </si>
  <si>
    <t>4c</t>
  </si>
  <si>
    <t>4d</t>
  </si>
  <si>
    <t>4e</t>
  </si>
  <si>
    <t>4f</t>
  </si>
  <si>
    <t>4g</t>
  </si>
  <si>
    <t>4h</t>
  </si>
  <si>
    <t>4i</t>
  </si>
  <si>
    <t>4j</t>
  </si>
  <si>
    <t>4k</t>
  </si>
  <si>
    <t>4l</t>
  </si>
  <si>
    <t>4m</t>
  </si>
  <si>
    <t>4n</t>
  </si>
  <si>
    <t>4o</t>
  </si>
  <si>
    <t>4p</t>
  </si>
  <si>
    <t>4r</t>
  </si>
  <si>
    <t>Rozdiel mzdových nákladov a účtu 521 v tabuľke 5 predstavuje rozdiel zostatku nevyčerpaných dovoleniek rokov 2020 a 2021 zvýšením nákladov v čiastke +9 074,08 Eur.</t>
  </si>
  <si>
    <t>Universitair Ziekenhuis Antwerpen, Edegem, Netherlands: EU-FP7, FP7-HEALTH-2013-INNOVATION-1, Collaborative European Neuro Trauma Effectiveness Research in TBI</t>
  </si>
  <si>
    <t>ACADEMISCH ZIEKENHUIS GRONINGEN (UMCG): EU-H2020, H2020-SC1-2018-Single-Stage-RTD, Scaling-up NCD Interventions in South East Asia’ - SUNI-SEA</t>
  </si>
  <si>
    <t>V riadku 6 stĺpec B je uvedená poskytnutá dotácia v roku 2021 vo výške 208 863,- Eur: z toho 18 256,- Eur bola použitá na náklady zmluvných zariadení, 159 952,- Eur na ubytovanie študentov vo vlastnom ŠD, účelová dotácia príspevok na rekreáciu ŠD 323,44 Eur a účelová dotácia príspevok na rekreáciu ŠJ 970,56 Eur, účelová dotácia na kompenzáciu súvisiacu s COVID19 ŠJ 18 998,- Eur, účelová dotácia na odmeny podľa KZ ŠD 6 763,19 Eur a účelová dotácia na odmeny podľa KZ ŠJ 3 599,81 Eur. Skutočné výnosy ŠD z dotácie štátneho rozpočtu v účtovnej triede 6 bez zmluvných zariadení predstavuje sumu 207 196,67 Eur. Hospodársky výsledok ŠD za hlavnú činnosť za rok 2021 je strata – 2 892,30 Eur.</t>
  </si>
  <si>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2020 a 2021</t>
    </r>
  </si>
  <si>
    <t>Študenti, ktorí majú praktickú výučbu vo Fakultnej nemocnici v Trnave sa v zmluvnom zariadení aj stravujú a za rok 2021 bolo vydaných 487 jedál.</t>
  </si>
  <si>
    <t>Vo výkaze FIN1-12 na zdrojoch 131H, 131J, 131K a 111 predstavujú kapitálové výdavky 586 893,25 Eur, z toho 520 003,45 Eur predstavuje čerpanie prostredníctvom fondu reprodukcie (stĺpec C a F tabuľky). V riadku 16 stĺpec F suma 4 245,- Eur predstavuje vratku nevyčerpanej kapitálovej dotácie.</t>
  </si>
  <si>
    <t>Rozdiel na ÚHK 691 v roku 2021 v porovnaní s T1_R14 predstavuje časové rozlíšenie výnosov v celkovej výške +157 261,12 Eur nasledovne:
a) na stravovaní študentov a doktorandov sú navýšené výnosy o zostatok výnosov z roku 2020 vo výške +47 310,63 Eur a zároveň sú znížené výnosy o zostatok výnosov z roku 2021 vo výške -44 375,83 Eur,
b) na šport, kultúru a UPC sú navýšené výnosy o zostatok z roku 2020 vo výške +24 526,35 Eur a zároveň znížené výnosy       o zostatok dotácie z roku 2021 vo výške  -26 167,89 Eur,
c) na kompenzáciu príjmov a výdavkov negatívne ovplyvnených pandémiou súvisiacou s COVID19 sú navýšené výnosy       o zostatok z roku 2020 vo výške +137 661,90 Eur,
d) na posilnenie signálu a internetových služieb pre študentov ŠD sú navýšené výnosy o zostatok z roku 2020 vo výške           +21 387,80 Eur a zároveň sú znížené výnosy v roku 2021 o vratku dotácie na MŠ SR vo výške – 2 841,32 Eur,
e) na rekonštrukciu digestorov v kuchynkách ŠD sú navýšené výnosy o zostatok z roku 2020 vo výške +1 979,24 Eur a zároveň sú znížené výnosy v roku 2021 o vratku dotácie na MŠ SR vo výške – 1 122,14 Eur,
f) na výmenu garniží na študentských izbách ŠD sú navýšené výnosy o zostatok z roku 2020 vo výške +0,80 Eur a zároveň sú znížené výnosy v roku 2021 o vratku dotácie na MŠ SR vo výške – 0,80 Eur,
g) na odmeny na základe kolektívnej zmluvy pre rok 2021 sú znížené výnosy o zostatok z roku 2021 vo výške -1 097,62 Eur.</t>
  </si>
  <si>
    <t>V riadku 56 sú zvýšené náklady za rok 2021 oproti tabuľke č.6 o rozdiel zostatku nevyčerpaných dovoleniek rokov 2020 a 2021 v  čiastke +9 074,08 Eur.</t>
  </si>
  <si>
    <r>
      <t>- tvorba fondu z odpisov (účet 413 116,</t>
    </r>
    <r>
      <rPr>
        <sz val="12"/>
        <color rgb="FFFF0000"/>
        <rFont val="Times New Roman"/>
        <family val="1"/>
        <charset val="238"/>
      </rPr>
      <t xml:space="preserve"> 413 916</t>
    </r>
    <r>
      <rPr>
        <sz val="12"/>
        <rFont val="Times New Roman"/>
        <family val="1"/>
      </rPr>
      <t>)</t>
    </r>
  </si>
  <si>
    <t>komentár pod tabuľkou</t>
  </si>
  <si>
    <t>Vykonané úpravy nezrovnalostí tabuliek z MŠ SR:  opravený vzorec v R96 zníženie o účet 570 t.j. R94 (nie je vo výkazníctve)</t>
  </si>
  <si>
    <r>
      <t xml:space="preserve">Spolu </t>
    </r>
    <r>
      <rPr>
        <sz val="12"/>
        <color theme="1"/>
        <rFont val="Times New Roman"/>
        <family val="1"/>
      </rPr>
      <t>[R1+R14+R21+R22+R27+R35+R38+R39+R55+SUM (R61:R63) +SUM (R70:R74)+R84+R93</t>
    </r>
    <r>
      <rPr>
        <sz val="12"/>
        <color rgb="FFFF0000"/>
        <rFont val="Times New Roman"/>
        <family val="1"/>
        <charset val="238"/>
      </rPr>
      <t>+R94</t>
    </r>
    <r>
      <rPr>
        <sz val="12"/>
        <color theme="1"/>
        <rFont val="Times New Roman"/>
        <family val="1"/>
      </rPr>
      <t>+R95]</t>
    </r>
  </si>
  <si>
    <t>V riadku 4 stĺpec D je uvedená iba tvorba fondu reprodukcie z odpisov a porovnaním s tabuľkou 5 riadok 86 stĺpec C+D vzniká rozdiel 76 299,- Eur, čo predstavuje sumu na účtoch 551 130, 551 131, 551 133 na ktorých sa z majetku nakúpeného z bežnej dotácie na kapitálové výdavky netvorí fond reprodukcie.</t>
  </si>
  <si>
    <t>Rrozdiel 76 299,- Eur v porovnaní s TAB_13 predstavuje sumu na účtoch 551 130, 551 131, 551 133 na ktorých sa z majetku nakúpeného z bežnej dotácie na kapitálové výdavky netvorí fond reprodukcie.</t>
  </si>
  <si>
    <t>Rrozdiel 76 299,- Eur v porovnaní s TAB_5_R86 predstavuje sumu na účtoch 551 130, 551 131, 551 133 na ktorých sa z majetku nakúpeného z bežnej dotácie na kapitálové výdavky netvorí fond reprodukcie.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</si>
</sst>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S_k_-;\-* #,##0.00\ _S_k_-;_-* &quot;-&quot;??\ _S_k_-;_-@_-"/>
    <numFmt numFmtId="165" formatCode="#,##0.00_ ;[Red]\-#,##0.00\ "/>
    <numFmt numFmtId="166" formatCode="_-* #,##0\ _S_k_-;\-* #,##0\ _S_k_-;_-* &quot;-&quot;??\ _S_k_-;_-@_-"/>
    <numFmt numFmtId="167" formatCode="#,##0.0"/>
    <numFmt numFmtId="168" formatCode="#,##0_ ;[Red]\-#,##0\ "/>
  </numFmts>
  <fonts count="135" x14ac:knownFonts="1">
    <font>
      <sz val="10"/>
      <name val="Arial"/>
      <charset val="238"/>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vertAlign val="superscript"/>
      <sz val="12"/>
      <color indexed="8"/>
      <name val="Times New Roman"/>
      <family val="1"/>
      <charset val="238"/>
    </font>
    <font>
      <strike/>
      <sz val="12"/>
      <name val="Times New Roman"/>
      <family val="1"/>
      <charset val="238"/>
    </font>
    <font>
      <strike/>
      <sz val="12"/>
      <name val="Times New Roman"/>
      <family val="1"/>
    </font>
    <font>
      <sz val="11"/>
      <name val="Times New Roman"/>
      <family val="1"/>
    </font>
    <font>
      <b/>
      <sz val="10"/>
      <name val="Arial"/>
      <family val="2"/>
      <charset val="238"/>
    </font>
    <font>
      <sz val="14"/>
      <name val="Times New Roman"/>
      <family val="1"/>
    </font>
    <font>
      <sz val="12"/>
      <color indexed="8"/>
      <name val="Times New Roman"/>
      <family val="1"/>
    </font>
    <font>
      <b/>
      <vertAlign val="superscript"/>
      <sz val="12"/>
      <name val="Times New Roman"/>
      <family val="1"/>
    </font>
    <font>
      <b/>
      <u/>
      <sz val="14"/>
      <name val="Times New Roman"/>
      <family val="1"/>
      <charset val="238"/>
    </font>
    <font>
      <b/>
      <sz val="11"/>
      <name val="Times New Roman"/>
      <family val="1"/>
    </font>
    <font>
      <b/>
      <sz val="10"/>
      <color indexed="8"/>
      <name val="Times New Roman"/>
      <family val="1"/>
      <charset val="238"/>
    </font>
    <font>
      <b/>
      <sz val="14"/>
      <color indexed="10"/>
      <name val="Times New Roman"/>
      <family val="1"/>
      <charset val="238"/>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b/>
      <sz val="12"/>
      <color rgb="FFFF0000"/>
      <name val="Arial"/>
      <family val="2"/>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u/>
      <sz val="12"/>
      <color theme="1"/>
      <name val="Times New Roman"/>
      <family val="1"/>
      <charset val="238"/>
    </font>
    <font>
      <vertAlign val="superscript"/>
      <sz val="11"/>
      <name val="Times New Roman"/>
      <family val="1"/>
      <charset val="238"/>
    </font>
    <font>
      <sz val="10"/>
      <color rgb="FF0000FF"/>
      <name val="Arial"/>
      <family val="2"/>
      <charset val="238"/>
    </font>
    <font>
      <b/>
      <sz val="12"/>
      <color rgb="FF00B0F0"/>
      <name val="Times New Roman"/>
      <family val="1"/>
      <charset val="238"/>
    </font>
    <font>
      <sz val="12"/>
      <color rgb="FF0000FF"/>
      <name val="Times New Roman"/>
      <family val="1"/>
    </font>
    <font>
      <sz val="12"/>
      <color rgb="FF0000FF"/>
      <name val="Times New Roman"/>
      <family val="1"/>
      <charset val="238"/>
    </font>
    <font>
      <sz val="11"/>
      <color rgb="FF0000FF"/>
      <name val="Arial"/>
      <family val="2"/>
      <charset val="238"/>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i/>
      <sz val="12"/>
      <color theme="1"/>
      <name val="Times New Roman"/>
      <family val="1"/>
    </font>
    <font>
      <sz val="11"/>
      <color rgb="FFFF0000"/>
      <name val="Times New Roman"/>
      <family val="1"/>
    </font>
    <font>
      <sz val="11"/>
      <color rgb="FF0000FF"/>
      <name val="Times New Roman"/>
      <family val="1"/>
    </font>
    <font>
      <vertAlign val="superscript"/>
      <sz val="12"/>
      <color theme="1"/>
      <name val="Times New Roman"/>
      <family val="1"/>
      <charset val="238"/>
    </font>
    <font>
      <b/>
      <vertAlign val="superscript"/>
      <sz val="12"/>
      <color theme="1"/>
      <name val="Times New Roman"/>
      <family val="1"/>
      <charset val="238"/>
    </font>
    <font>
      <b/>
      <u/>
      <sz val="12"/>
      <color theme="1"/>
      <name val="Times New Roman"/>
      <family val="1"/>
      <charset val="238"/>
    </font>
    <font>
      <strike/>
      <sz val="12"/>
      <color theme="1"/>
      <name val="Times New Roman"/>
      <family val="1"/>
      <charset val="238"/>
    </font>
    <font>
      <i/>
      <sz val="11"/>
      <color theme="1"/>
      <name val="Times New Roman"/>
      <family val="1"/>
      <charset val="238"/>
    </font>
    <font>
      <b/>
      <i/>
      <sz val="11"/>
      <color theme="1"/>
      <name val="Times New Roman"/>
      <family val="1"/>
      <charset val="238"/>
    </font>
    <font>
      <b/>
      <sz val="11"/>
      <color theme="1"/>
      <name val="Times New Roman"/>
      <family val="1"/>
      <charset val="238"/>
    </font>
    <font>
      <sz val="11"/>
      <color rgb="FF000000"/>
      <name val="Times New Roman"/>
      <family val="1"/>
      <charset val="238"/>
    </font>
    <font>
      <sz val="11"/>
      <color indexed="8"/>
      <name val="Times New Roman"/>
      <family val="1"/>
      <charset val="238"/>
    </font>
    <font>
      <b/>
      <sz val="11"/>
      <color indexed="8"/>
      <name val="Times New Roman"/>
      <family val="1"/>
      <charset val="238"/>
    </font>
    <font>
      <i/>
      <sz val="12"/>
      <color rgb="FFFF0000"/>
      <name val="Times New Roman"/>
      <family val="1"/>
      <charset val="238"/>
    </font>
    <font>
      <b/>
      <sz val="16"/>
      <color rgb="FFFF0000"/>
      <name val="Times New Roman"/>
      <family val="1"/>
      <charset val="238"/>
    </font>
    <font>
      <sz val="8"/>
      <color rgb="FFFF0000"/>
      <name val="Arial"/>
      <family val="2"/>
      <charset val="238"/>
    </font>
    <font>
      <sz val="11"/>
      <color rgb="FFFF0000"/>
      <name val="Times New Roman"/>
      <family val="1"/>
      <charset val="238"/>
    </font>
    <font>
      <b/>
      <sz val="11"/>
      <color rgb="FFFF0000"/>
      <name val="Times New Roman"/>
      <family val="1"/>
      <charset val="238"/>
    </font>
    <font>
      <b/>
      <sz val="11"/>
      <color rgb="FF0000FF"/>
      <name val="Times New Roman"/>
      <family val="1"/>
      <charset val="238"/>
    </font>
    <font>
      <sz val="12"/>
      <color rgb="FFFF0000"/>
      <name val="Calibri"/>
      <family val="2"/>
      <charset val="238"/>
    </font>
    <font>
      <b/>
      <sz val="12"/>
      <color rgb="FF00B050"/>
      <name val="Times New Roman"/>
      <family val="1"/>
      <charset val="238"/>
    </font>
    <font>
      <b/>
      <sz val="12"/>
      <color rgb="FFFF0000"/>
      <name val="Times New Roman"/>
      <family val="1"/>
    </font>
    <font>
      <b/>
      <sz val="12"/>
      <color rgb="FFFF0000"/>
      <name val="Calibri"/>
      <family val="2"/>
      <charset val="238"/>
    </font>
    <font>
      <sz val="12"/>
      <color rgb="FFC00000"/>
      <name val="Times New Roman"/>
      <family val="1"/>
      <charset val="238"/>
    </font>
    <font>
      <b/>
      <sz val="12"/>
      <color rgb="FFC00000"/>
      <name val="Times New Roman"/>
      <family val="1"/>
      <charset val="238"/>
    </font>
    <font>
      <u/>
      <sz val="10"/>
      <color rgb="FFFF0000"/>
      <name val="Arial"/>
      <family val="2"/>
      <charset val="238"/>
    </font>
    <font>
      <b/>
      <sz val="10"/>
      <color indexed="12"/>
      <name val="Arial"/>
      <family val="2"/>
      <charset val="238"/>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rgb="FF66FF99"/>
        <bgColor indexed="64"/>
      </patternFill>
    </fill>
    <fill>
      <patternFill patternType="solid">
        <fgColor theme="9" tint="0.59999389629810485"/>
        <bgColor indexed="64"/>
      </patternFill>
    </fill>
    <fill>
      <patternFill patternType="solid">
        <fgColor theme="6" tint="0.59999389629810485"/>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117">
    <xf numFmtId="0" fontId="0" fillId="0" borderId="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164" fontId="1" fillId="0" borderId="0" applyFont="0" applyFill="0" applyBorder="0" applyAlignment="0" applyProtection="0"/>
    <xf numFmtId="164" fontId="19" fillId="0" borderId="0" applyFont="0" applyFill="0" applyBorder="0" applyAlignment="0" applyProtection="0"/>
    <xf numFmtId="0" fontId="45" fillId="0" borderId="0" applyNumberFormat="0" applyFill="0" applyBorder="0" applyAlignment="0" applyProtection="0"/>
    <xf numFmtId="0" fontId="46" fillId="4"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alignment vertical="top"/>
      <protection locked="0"/>
    </xf>
    <xf numFmtId="0" fontId="50" fillId="21" borderId="5" applyNumberFormat="0" applyAlignment="0" applyProtection="0"/>
    <xf numFmtId="0" fontId="51" fillId="7" borderId="1" applyNumberFormat="0" applyAlignment="0" applyProtection="0"/>
    <xf numFmtId="0" fontId="52" fillId="0" borderId="6" applyNumberFormat="0" applyFill="0" applyAlignment="0" applyProtection="0"/>
    <xf numFmtId="0" fontId="53" fillId="22" borderId="0" applyNumberFormat="0" applyBorder="0" applyAlignment="0" applyProtection="0"/>
    <xf numFmtId="0" fontId="19" fillId="0" borderId="0"/>
    <xf numFmtId="0" fontId="80" fillId="0" borderId="0"/>
    <xf numFmtId="0" fontId="19" fillId="0" borderId="0"/>
    <xf numFmtId="0" fontId="19" fillId="0" borderId="0"/>
    <xf numFmtId="0" fontId="63" fillId="0" borderId="0"/>
    <xf numFmtId="0" fontId="23" fillId="0" borderId="0"/>
    <xf numFmtId="0" fontId="54" fillId="0" borderId="0"/>
    <xf numFmtId="0" fontId="44" fillId="23" borderId="7" applyNumberFormat="0" applyFont="0" applyAlignment="0" applyProtection="0"/>
    <xf numFmtId="0" fontId="55" fillId="20" borderId="8" applyNumberFormat="0" applyAlignment="0" applyProtection="0"/>
    <xf numFmtId="4" fontId="14" fillId="22" borderId="9" applyNumberFormat="0" applyProtection="0">
      <alignment vertical="center"/>
    </xf>
    <xf numFmtId="4" fontId="15" fillId="24" borderId="9" applyNumberFormat="0" applyProtection="0">
      <alignment vertical="center"/>
    </xf>
    <xf numFmtId="4" fontId="14" fillId="24" borderId="9" applyNumberFormat="0" applyProtection="0">
      <alignment horizontal="left" vertical="center" indent="1"/>
    </xf>
    <xf numFmtId="0" fontId="14" fillId="24" borderId="9" applyNumberFormat="0" applyProtection="0">
      <alignment horizontal="left" vertical="top" indent="1"/>
    </xf>
    <xf numFmtId="4" fontId="16" fillId="3" borderId="9" applyNumberFormat="0" applyProtection="0">
      <alignment horizontal="right" vertical="center"/>
    </xf>
    <xf numFmtId="4" fontId="16" fillId="9" borderId="9" applyNumberFormat="0" applyProtection="0">
      <alignment horizontal="right" vertical="center"/>
    </xf>
    <xf numFmtId="4" fontId="16" fillId="17" borderId="9" applyNumberFormat="0" applyProtection="0">
      <alignment horizontal="right" vertical="center"/>
    </xf>
    <xf numFmtId="4" fontId="16" fillId="11" borderId="9" applyNumberFormat="0" applyProtection="0">
      <alignment horizontal="right" vertical="center"/>
    </xf>
    <xf numFmtId="4" fontId="16" fillId="15" borderId="9" applyNumberFormat="0" applyProtection="0">
      <alignment horizontal="right" vertical="center"/>
    </xf>
    <xf numFmtId="4" fontId="16" fillId="19" borderId="9" applyNumberFormat="0" applyProtection="0">
      <alignment horizontal="right" vertical="center"/>
    </xf>
    <xf numFmtId="4" fontId="16" fillId="18" borderId="9" applyNumberFormat="0" applyProtection="0">
      <alignment horizontal="right" vertical="center"/>
    </xf>
    <xf numFmtId="4" fontId="16" fillId="25" borderId="9" applyNumberFormat="0" applyProtection="0">
      <alignment horizontal="right" vertical="center"/>
    </xf>
    <xf numFmtId="4" fontId="16" fillId="10" borderId="9" applyNumberFormat="0" applyProtection="0">
      <alignment horizontal="right" vertical="center"/>
    </xf>
    <xf numFmtId="4" fontId="14" fillId="26" borderId="10" applyNumberFormat="0" applyProtection="0">
      <alignment horizontal="left" vertical="center" indent="1"/>
    </xf>
    <xf numFmtId="4" fontId="16" fillId="27" borderId="0" applyNumberFormat="0" applyProtection="0">
      <alignment horizontal="left" vertical="center" indent="1"/>
    </xf>
    <xf numFmtId="4" fontId="17" fillId="28" borderId="0" applyNumberFormat="0" applyProtection="0">
      <alignment horizontal="left" vertical="center" indent="1"/>
    </xf>
    <xf numFmtId="4" fontId="16" fillId="29" borderId="9" applyNumberFormat="0" applyProtection="0">
      <alignment horizontal="right" vertical="center"/>
    </xf>
    <xf numFmtId="4" fontId="18" fillId="27" borderId="0" applyNumberFormat="0" applyProtection="0">
      <alignment horizontal="left" vertical="center" indent="1"/>
    </xf>
    <xf numFmtId="4" fontId="18" fillId="30" borderId="0" applyNumberFormat="0" applyProtection="0">
      <alignment horizontal="left" vertical="center" indent="1"/>
    </xf>
    <xf numFmtId="0" fontId="19" fillId="28" borderId="9" applyNumberFormat="0" applyProtection="0">
      <alignment horizontal="left" vertical="center" indent="1"/>
    </xf>
    <xf numFmtId="0" fontId="19" fillId="28" borderId="9" applyNumberFormat="0" applyProtection="0">
      <alignment horizontal="left" vertical="top" indent="1"/>
    </xf>
    <xf numFmtId="0" fontId="19" fillId="30" borderId="9" applyNumberFormat="0" applyProtection="0">
      <alignment horizontal="left" vertical="center" indent="1"/>
    </xf>
    <xf numFmtId="0" fontId="19" fillId="30" borderId="9" applyNumberFormat="0" applyProtection="0">
      <alignment horizontal="left" vertical="top" indent="1"/>
    </xf>
    <xf numFmtId="0" fontId="19" fillId="31" borderId="9" applyNumberFormat="0" applyProtection="0">
      <alignment horizontal="left" vertical="center" indent="1"/>
    </xf>
    <xf numFmtId="0" fontId="19" fillId="31" borderId="9" applyNumberFormat="0" applyProtection="0">
      <alignment horizontal="left" vertical="top" indent="1"/>
    </xf>
    <xf numFmtId="0" fontId="19" fillId="32" borderId="9" applyNumberFormat="0" applyProtection="0">
      <alignment horizontal="left" vertical="center" indent="1"/>
    </xf>
    <xf numFmtId="0" fontId="19" fillId="32" borderId="9" applyNumberFormat="0" applyProtection="0">
      <alignment horizontal="left" vertical="top" indent="1"/>
    </xf>
    <xf numFmtId="4" fontId="14" fillId="30" borderId="0" applyNumberFormat="0" applyProtection="0">
      <alignment horizontal="left" vertical="center" indent="1"/>
    </xf>
    <xf numFmtId="4" fontId="16" fillId="33" borderId="9" applyNumberFormat="0" applyProtection="0">
      <alignment vertical="center"/>
    </xf>
    <xf numFmtId="4" fontId="20" fillId="33" borderId="9" applyNumberFormat="0" applyProtection="0">
      <alignment vertical="center"/>
    </xf>
    <xf numFmtId="4" fontId="16" fillId="33" borderId="9" applyNumberFormat="0" applyProtection="0">
      <alignment horizontal="left" vertical="center" indent="1"/>
    </xf>
    <xf numFmtId="0" fontId="16" fillId="33" borderId="9" applyNumberFormat="0" applyProtection="0">
      <alignment horizontal="left" vertical="top" indent="1"/>
    </xf>
    <xf numFmtId="4" fontId="16" fillId="27" borderId="9" applyNumberFormat="0" applyProtection="0">
      <alignment horizontal="right" vertical="center"/>
    </xf>
    <xf numFmtId="4" fontId="20" fillId="27" borderId="9" applyNumberFormat="0" applyProtection="0">
      <alignment horizontal="right" vertical="center"/>
    </xf>
    <xf numFmtId="4" fontId="16" fillId="29" borderId="9" applyNumberFormat="0" applyProtection="0">
      <alignment horizontal="left" vertical="center" indent="1"/>
    </xf>
    <xf numFmtId="0" fontId="16" fillId="30" borderId="9" applyNumberFormat="0" applyProtection="0">
      <alignment horizontal="left" vertical="top" indent="1"/>
    </xf>
    <xf numFmtId="4" fontId="21" fillId="34" borderId="0" applyNumberFormat="0" applyProtection="0">
      <alignment horizontal="left" vertical="center" indent="1"/>
    </xf>
    <xf numFmtId="4" fontId="22" fillId="27" borderId="9" applyNumberFormat="0" applyProtection="0">
      <alignment horizontal="right" vertical="center"/>
    </xf>
    <xf numFmtId="0" fontId="56" fillId="0" borderId="0" applyNumberForma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8" fillId="23" borderId="7" applyNumberFormat="0" applyFont="0" applyAlignment="0" applyProtection="0"/>
    <xf numFmtId="0" fontId="1" fillId="28" borderId="9" applyNumberFormat="0" applyProtection="0">
      <alignment horizontal="left" vertical="center" indent="1"/>
    </xf>
    <xf numFmtId="0" fontId="1" fillId="28" borderId="9" applyNumberFormat="0" applyProtection="0">
      <alignment horizontal="left" vertical="top" indent="1"/>
    </xf>
    <xf numFmtId="0" fontId="1" fillId="30" borderId="9" applyNumberFormat="0" applyProtection="0">
      <alignment horizontal="left" vertical="center" indent="1"/>
    </xf>
    <xf numFmtId="0" fontId="1" fillId="30" borderId="9" applyNumberFormat="0" applyProtection="0">
      <alignment horizontal="left" vertical="top" indent="1"/>
    </xf>
    <xf numFmtId="0" fontId="1" fillId="31" borderId="9" applyNumberFormat="0" applyProtection="0">
      <alignment horizontal="left" vertical="center" indent="1"/>
    </xf>
    <xf numFmtId="0" fontId="1" fillId="31" borderId="9" applyNumberFormat="0" applyProtection="0">
      <alignment horizontal="left" vertical="top" indent="1"/>
    </xf>
    <xf numFmtId="0" fontId="1" fillId="32" borderId="9" applyNumberFormat="0" applyProtection="0">
      <alignment horizontal="left" vertical="center" indent="1"/>
    </xf>
    <xf numFmtId="0" fontId="1" fillId="32" borderId="9" applyNumberFormat="0" applyProtection="0">
      <alignment horizontal="left" vertical="top" indent="1"/>
    </xf>
    <xf numFmtId="164" fontId="1" fillId="0" borderId="0" applyFont="0" applyFill="0" applyBorder="0" applyAlignment="0" applyProtection="0"/>
    <xf numFmtId="0" fontId="1" fillId="0" borderId="0"/>
    <xf numFmtId="0" fontId="1" fillId="0" borderId="0"/>
    <xf numFmtId="0" fontId="1" fillId="0" borderId="0"/>
    <xf numFmtId="0" fontId="8" fillId="23" borderId="7" applyNumberFormat="0" applyFont="0" applyAlignment="0" applyProtection="0"/>
    <xf numFmtId="0" fontId="1" fillId="28" borderId="9" applyNumberFormat="0" applyProtection="0">
      <alignment horizontal="left" vertical="center" indent="1"/>
    </xf>
    <xf numFmtId="0" fontId="1" fillId="28" borderId="9" applyNumberFormat="0" applyProtection="0">
      <alignment horizontal="left" vertical="top" indent="1"/>
    </xf>
    <xf numFmtId="0" fontId="1" fillId="30" borderId="9" applyNumberFormat="0" applyProtection="0">
      <alignment horizontal="left" vertical="center" indent="1"/>
    </xf>
    <xf numFmtId="0" fontId="1" fillId="30" borderId="9" applyNumberFormat="0" applyProtection="0">
      <alignment horizontal="left" vertical="top" indent="1"/>
    </xf>
    <xf numFmtId="0" fontId="1" fillId="31" borderId="9" applyNumberFormat="0" applyProtection="0">
      <alignment horizontal="left" vertical="center" indent="1"/>
    </xf>
    <xf numFmtId="0" fontId="1" fillId="31" borderId="9" applyNumberFormat="0" applyProtection="0">
      <alignment horizontal="left" vertical="top" indent="1"/>
    </xf>
    <xf numFmtId="0" fontId="1" fillId="32" borderId="9" applyNumberFormat="0" applyProtection="0">
      <alignment horizontal="left" vertical="center" indent="1"/>
    </xf>
    <xf numFmtId="0" fontId="1" fillId="32" borderId="9" applyNumberFormat="0" applyProtection="0">
      <alignment horizontal="left" vertical="top" indent="1"/>
    </xf>
  </cellStyleXfs>
  <cellXfs count="1016">
    <xf numFmtId="0" fontId="0" fillId="0" borderId="0" xfId="0"/>
    <xf numFmtId="0" fontId="3" fillId="0" borderId="0" xfId="0" applyFont="1"/>
    <xf numFmtId="0" fontId="3" fillId="0" borderId="0" xfId="0" applyFont="1" applyBorder="1"/>
    <xf numFmtId="0" fontId="3" fillId="0" borderId="0" xfId="0" applyFont="1" applyAlignment="1">
      <alignment horizontal="center" vertical="center"/>
    </xf>
    <xf numFmtId="0" fontId="2" fillId="0" borderId="0" xfId="0" applyFont="1" applyBorder="1" applyAlignment="1">
      <alignment horizontal="center" vertical="center"/>
    </xf>
    <xf numFmtId="49" fontId="3" fillId="0" borderId="0" xfId="0" applyNumberFormat="1" applyFont="1"/>
    <xf numFmtId="0" fontId="4" fillId="0" borderId="0" xfId="0" applyFont="1" applyAlignment="1">
      <alignment horizontal="center" vertical="center" wrapText="1"/>
    </xf>
    <xf numFmtId="49" fontId="3" fillId="0" borderId="0" xfId="0" applyNumberFormat="1" applyFont="1" applyBorder="1"/>
    <xf numFmtId="49" fontId="3" fillId="0" borderId="0" xfId="0" applyNumberFormat="1" applyFont="1" applyAlignment="1">
      <alignment horizontal="left" vertical="center"/>
    </xf>
    <xf numFmtId="0" fontId="2" fillId="0" borderId="0" xfId="0" applyFont="1"/>
    <xf numFmtId="0" fontId="8"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vertical="center" wrapText="1"/>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left" vertical="center" wrapText="1"/>
    </xf>
    <xf numFmtId="49" fontId="3" fillId="0" borderId="13" xfId="0" applyNumberFormat="1" applyFont="1" applyBorder="1" applyAlignment="1">
      <alignment horizontal="left" vertical="center" wrapText="1" indent="1"/>
    </xf>
    <xf numFmtId="49" fontId="2" fillId="0" borderId="13" xfId="0" applyNumberFormat="1" applyFont="1" applyBorder="1" applyAlignment="1">
      <alignment vertical="top" wrapText="1"/>
    </xf>
    <xf numFmtId="0" fontId="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4" xfId="0" applyFont="1" applyBorder="1" applyAlignment="1">
      <alignment horizontal="center" vertical="center" wrapText="1"/>
    </xf>
    <xf numFmtId="0" fontId="8" fillId="0" borderId="0" xfId="0" applyFont="1" applyAlignment="1">
      <alignment horizontal="left" vertical="center" wrapText="1"/>
    </xf>
    <xf numFmtId="0" fontId="3" fillId="0"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0" xfId="0" applyFont="1" applyFill="1"/>
    <xf numFmtId="49" fontId="2" fillId="0" borderId="13" xfId="0" applyNumberFormat="1" applyFont="1" applyBorder="1" applyAlignment="1">
      <alignment horizontal="left" vertical="center" wrapText="1" indent="1"/>
    </xf>
    <xf numFmtId="49" fontId="3" fillId="0" borderId="13" xfId="0" applyNumberFormat="1" applyFont="1" applyFill="1" applyBorder="1" applyAlignment="1">
      <alignment horizontal="left" vertical="center" wrapText="1" indent="1"/>
    </xf>
    <xf numFmtId="49" fontId="2" fillId="0" borderId="17" xfId="0" applyNumberFormat="1" applyFont="1" applyBorder="1" applyAlignment="1">
      <alignment horizontal="left" vertical="center" wrapText="1" indent="1"/>
    </xf>
    <xf numFmtId="49" fontId="3" fillId="0" borderId="0" xfId="0" applyNumberFormat="1" applyFont="1" applyAlignment="1">
      <alignment horizontal="left" vertical="center" wrapText="1" indent="1"/>
    </xf>
    <xf numFmtId="3" fontId="2" fillId="24" borderId="13" xfId="0" applyNumberFormat="1" applyFont="1" applyFill="1" applyBorder="1" applyAlignment="1">
      <alignment horizontal="right" vertical="center" wrapText="1" indent="1"/>
    </xf>
    <xf numFmtId="3" fontId="2" fillId="24"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2" fillId="24" borderId="17" xfId="0" applyNumberFormat="1" applyFont="1" applyFill="1" applyBorder="1" applyAlignment="1" applyProtection="1">
      <alignment horizontal="right" vertical="center" wrapText="1" indent="1"/>
    </xf>
    <xf numFmtId="3" fontId="2" fillId="24" borderId="18" xfId="0" applyNumberFormat="1" applyFont="1" applyFill="1" applyBorder="1" applyAlignment="1">
      <alignment horizontal="right" vertical="center" wrapText="1" indent="1"/>
    </xf>
    <xf numFmtId="0" fontId="2" fillId="0" borderId="13" xfId="0" applyFont="1" applyBorder="1" applyAlignment="1">
      <alignment horizontal="left" vertical="top" wrapText="1" indent="1"/>
    </xf>
    <xf numFmtId="0" fontId="3" fillId="0" borderId="13" xfId="0" applyFont="1" applyBorder="1" applyAlignment="1">
      <alignment horizontal="left" vertical="top" wrapText="1" indent="1"/>
    </xf>
    <xf numFmtId="0" fontId="2" fillId="0" borderId="17" xfId="0" applyFont="1" applyBorder="1" applyAlignment="1">
      <alignment horizontal="left" wrapText="1" indent="1"/>
    </xf>
    <xf numFmtId="0" fontId="3" fillId="0" borderId="0" xfId="0" applyFont="1" applyAlignment="1">
      <alignment horizontal="left" indent="1"/>
    </xf>
    <xf numFmtId="49" fontId="2" fillId="0" borderId="13" xfId="0" applyNumberFormat="1" applyFont="1" applyBorder="1" applyAlignment="1">
      <alignment horizontal="left" vertical="top" wrapText="1" indent="1"/>
    </xf>
    <xf numFmtId="49" fontId="3" fillId="0" borderId="13" xfId="0" applyNumberFormat="1" applyFont="1" applyBorder="1" applyAlignment="1">
      <alignment horizontal="left" vertical="top" wrapText="1" indent="1"/>
    </xf>
    <xf numFmtId="3" fontId="7" fillId="24" borderId="13" xfId="0" applyNumberFormat="1" applyFont="1" applyFill="1" applyBorder="1" applyAlignment="1">
      <alignment horizontal="right" vertical="center" wrapText="1" indent="1"/>
    </xf>
    <xf numFmtId="3" fontId="7" fillId="24" borderId="17" xfId="0" applyNumberFormat="1" applyFont="1" applyFill="1" applyBorder="1" applyAlignment="1">
      <alignment horizontal="right" vertical="center" wrapText="1" indent="1"/>
    </xf>
    <xf numFmtId="49" fontId="2" fillId="0" borderId="13" xfId="0" applyNumberFormat="1" applyFont="1" applyFill="1" applyBorder="1" applyAlignment="1">
      <alignment horizontal="left" vertical="center" wrapText="1" indent="1"/>
    </xf>
    <xf numFmtId="49" fontId="2" fillId="0" borderId="17" xfId="0" applyNumberFormat="1" applyFont="1" applyFill="1" applyBorder="1" applyAlignment="1">
      <alignment horizontal="left" vertical="center" wrapText="1" indent="1"/>
    </xf>
    <xf numFmtId="3" fontId="3" fillId="0" borderId="13" xfId="0" applyNumberFormat="1" applyFont="1" applyFill="1" applyBorder="1" applyAlignment="1">
      <alignment horizontal="right" vertical="center" wrapText="1" indent="1"/>
    </xf>
    <xf numFmtId="0" fontId="7" fillId="24" borderId="14" xfId="0" applyFont="1" applyFill="1" applyBorder="1" applyAlignment="1">
      <alignment horizontal="right" vertical="center" wrapText="1" indent="1"/>
    </xf>
    <xf numFmtId="0" fontId="7" fillId="0" borderId="13"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0" xfId="0" applyFont="1" applyAlignment="1">
      <alignment horizontal="left" vertical="center" wrapText="1" indent="1"/>
    </xf>
    <xf numFmtId="49" fontId="3" fillId="0" borderId="0" xfId="0" applyNumberFormat="1" applyFont="1" applyAlignment="1">
      <alignment vertical="center" wrapText="1"/>
    </xf>
    <xf numFmtId="3" fontId="7" fillId="0" borderId="0" xfId="45" applyNumberFormat="1" applyFont="1" applyBorder="1" applyAlignment="1">
      <alignment vertical="center" wrapText="1"/>
    </xf>
    <xf numFmtId="3" fontId="7" fillId="0" borderId="0" xfId="45" applyNumberFormat="1" applyFont="1" applyBorder="1" applyAlignment="1">
      <alignment horizontal="center" vertical="center" wrapText="1"/>
    </xf>
    <xf numFmtId="3" fontId="8" fillId="0" borderId="0" xfId="45" applyNumberFormat="1"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8" fillId="24" borderId="18" xfId="0" applyFont="1" applyFill="1" applyBorder="1" applyAlignment="1">
      <alignment horizontal="right" vertical="center" wrapText="1" indent="1"/>
    </xf>
    <xf numFmtId="49" fontId="7" fillId="0" borderId="13" xfId="0" applyNumberFormat="1" applyFont="1" applyFill="1" applyBorder="1" applyAlignment="1">
      <alignment horizontal="left" vertical="center" wrapText="1" indent="1"/>
    </xf>
    <xf numFmtId="0" fontId="7" fillId="0" borderId="17" xfId="0" applyFont="1" applyBorder="1" applyAlignment="1">
      <alignment horizontal="left" vertical="center" wrapText="1" indent="1"/>
    </xf>
    <xf numFmtId="3" fontId="3" fillId="0" borderId="13" xfId="0" applyNumberFormat="1" applyFont="1" applyBorder="1" applyAlignment="1">
      <alignment horizontal="center" vertical="center" wrapText="1"/>
    </xf>
    <xf numFmtId="3" fontId="7" fillId="35" borderId="14" xfId="0" applyNumberFormat="1" applyFont="1" applyFill="1" applyBorder="1" applyAlignment="1">
      <alignment horizontal="right" vertical="center" wrapText="1" indent="1"/>
    </xf>
    <xf numFmtId="3" fontId="3" fillId="0" borderId="14"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49" fontId="2" fillId="0" borderId="13" xfId="0" applyNumberFormat="1" applyFont="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0" xfId="0" applyBorder="1"/>
    <xf numFmtId="0" fontId="7" fillId="0" borderId="13" xfId="0" applyFont="1" applyBorder="1" applyAlignment="1">
      <alignment horizontal="left" vertical="center" wrapText="1"/>
    </xf>
    <xf numFmtId="0" fontId="7" fillId="0" borderId="13" xfId="0" applyFont="1" applyFill="1" applyBorder="1" applyAlignment="1">
      <alignment horizontal="left" vertical="center" wrapText="1" indent="1"/>
    </xf>
    <xf numFmtId="0" fontId="8" fillId="0" borderId="0" xfId="0" applyFont="1"/>
    <xf numFmtId="1" fontId="3" fillId="0" borderId="13"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indent="1"/>
    </xf>
    <xf numFmtId="49" fontId="7" fillId="0" borderId="13" xfId="0" applyNumberFormat="1" applyFont="1" applyBorder="1" applyAlignment="1">
      <alignment vertical="center" wrapText="1"/>
    </xf>
    <xf numFmtId="0" fontId="7"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13" xfId="45" applyFont="1" applyBorder="1" applyAlignment="1">
      <alignment horizontal="center" vertical="center" wrapText="1"/>
    </xf>
    <xf numFmtId="3" fontId="8" fillId="0" borderId="13" xfId="45" applyNumberFormat="1" applyFont="1" applyBorder="1" applyAlignment="1">
      <alignment horizontal="center" vertical="center" wrapText="1"/>
    </xf>
    <xf numFmtId="0" fontId="7" fillId="0" borderId="14" xfId="45" applyFont="1" applyBorder="1" applyAlignment="1">
      <alignment horizontal="center" vertical="center" wrapText="1"/>
    </xf>
    <xf numFmtId="3" fontId="8" fillId="0" borderId="15" xfId="45" applyNumberFormat="1" applyFont="1" applyBorder="1" applyAlignment="1">
      <alignment vertical="center" wrapText="1"/>
    </xf>
    <xf numFmtId="3" fontId="8" fillId="0" borderId="14" xfId="45" applyNumberFormat="1" applyFont="1" applyBorder="1" applyAlignment="1">
      <alignment horizontal="center" vertical="center" wrapText="1"/>
    </xf>
    <xf numFmtId="3" fontId="8" fillId="0" borderId="16" xfId="45"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13" xfId="0" applyFont="1" applyBorder="1" applyAlignment="1">
      <alignment horizontal="left" vertical="center" wrapText="1" indent="1"/>
    </xf>
    <xf numFmtId="0" fontId="8" fillId="0" borderId="13" xfId="0" applyFont="1" applyBorder="1" applyAlignment="1">
      <alignment horizontal="center" vertical="center" wrapText="1"/>
    </xf>
    <xf numFmtId="0" fontId="7" fillId="0" borderId="15" xfId="0" applyFont="1" applyBorder="1" applyAlignment="1">
      <alignment horizontal="left" vertical="center" wrapText="1" indent="1"/>
    </xf>
    <xf numFmtId="0" fontId="7" fillId="0" borderId="19" xfId="0" applyFont="1" applyBorder="1" applyAlignment="1">
      <alignment horizontal="left" vertical="center" wrapText="1" indent="1"/>
    </xf>
    <xf numFmtId="49" fontId="8" fillId="0" borderId="13" xfId="0" applyNumberFormat="1" applyFont="1" applyBorder="1" applyAlignment="1">
      <alignment horizontal="left" vertical="center" wrapText="1" indent="1"/>
    </xf>
    <xf numFmtId="0" fontId="8" fillId="0" borderId="0" xfId="0" applyFont="1" applyFill="1" applyAlignment="1">
      <alignment vertical="center" wrapText="1"/>
    </xf>
    <xf numFmtId="0" fontId="8" fillId="0" borderId="0" xfId="0" applyFont="1" applyFill="1" applyAlignment="1">
      <alignment horizontal="left" vertical="center" wrapText="1" indent="1"/>
    </xf>
    <xf numFmtId="0" fontId="8" fillId="0" borderId="0" xfId="0" applyFont="1" applyFill="1" applyAlignment="1">
      <alignment horizontal="left" vertical="center" wrapText="1" indent="3"/>
    </xf>
    <xf numFmtId="0" fontId="8" fillId="0" borderId="0" xfId="0" applyFont="1" applyFill="1" applyAlignment="1">
      <alignment horizontal="left" vertical="center" wrapText="1" indent="2"/>
    </xf>
    <xf numFmtId="0" fontId="2" fillId="0" borderId="20" xfId="0" applyFont="1" applyBorder="1" applyAlignment="1">
      <alignment horizontal="center" vertical="center" wrapText="1"/>
    </xf>
    <xf numFmtId="0" fontId="33" fillId="0" borderId="0" xfId="0" applyFont="1" applyBorder="1"/>
    <xf numFmtId="0" fontId="3" fillId="0" borderId="0" xfId="0" applyFont="1" applyFill="1" applyAlignment="1">
      <alignment vertical="center" wrapText="1"/>
    </xf>
    <xf numFmtId="0" fontId="0" fillId="0" borderId="0" xfId="0" applyFill="1"/>
    <xf numFmtId="0" fontId="30" fillId="0" borderId="0" xfId="0" applyFont="1" applyFill="1" applyAlignment="1">
      <alignment vertical="center" wrapText="1"/>
    </xf>
    <xf numFmtId="0" fontId="2" fillId="0" borderId="22" xfId="0" applyFont="1" applyBorder="1" applyAlignment="1">
      <alignment vertical="center" wrapText="1"/>
    </xf>
    <xf numFmtId="0" fontId="8" fillId="35" borderId="14" xfId="0" applyFont="1" applyFill="1" applyBorder="1" applyAlignment="1">
      <alignment horizontal="left" vertical="center" wrapText="1" indent="1"/>
    </xf>
    <xf numFmtId="0" fontId="36" fillId="0" borderId="0" xfId="0" applyFont="1"/>
    <xf numFmtId="0" fontId="7" fillId="0" borderId="23" xfId="0" applyFont="1" applyFill="1" applyBorder="1" applyAlignment="1">
      <alignment horizontal="center" vertical="center" wrapText="1"/>
    </xf>
    <xf numFmtId="0" fontId="7" fillId="0" borderId="0" xfId="0" applyFont="1" applyFill="1" applyAlignment="1">
      <alignment vertical="center" wrapText="1"/>
    </xf>
    <xf numFmtId="49" fontId="9" fillId="0" borderId="0" xfId="0" applyNumberFormat="1" applyFont="1" applyAlignment="1">
      <alignment horizontal="left" vertical="center" wrapText="1" indent="1"/>
    </xf>
    <xf numFmtId="49" fontId="8" fillId="0" borderId="13" xfId="0" applyNumberFormat="1" applyFont="1" applyFill="1" applyBorder="1" applyAlignment="1">
      <alignment horizontal="left" vertical="center" wrapText="1" indent="1"/>
    </xf>
    <xf numFmtId="0" fontId="0" fillId="0" borderId="0" xfId="0" applyAlignment="1">
      <alignment wrapText="1"/>
    </xf>
    <xf numFmtId="0" fontId="8" fillId="0" borderId="15" xfId="0" applyFont="1" applyFill="1" applyBorder="1" applyAlignment="1">
      <alignment horizontal="center" vertical="center" wrapText="1"/>
    </xf>
    <xf numFmtId="3" fontId="2" fillId="0" borderId="14" xfId="0" applyNumberFormat="1" applyFont="1" applyFill="1" applyBorder="1" applyAlignment="1">
      <alignment horizontal="right" vertical="center" wrapText="1" indent="1"/>
    </xf>
    <xf numFmtId="0" fontId="3" fillId="0" borderId="0" xfId="0" applyFont="1" applyAlignment="1">
      <alignment horizontal="justify"/>
    </xf>
    <xf numFmtId="0" fontId="3" fillId="0" borderId="16" xfId="0" applyFont="1" applyFill="1" applyBorder="1" applyAlignment="1">
      <alignment horizontal="center" vertical="center"/>
    </xf>
    <xf numFmtId="0" fontId="2" fillId="0" borderId="17" xfId="0" applyFont="1" applyFill="1" applyBorder="1" applyAlignment="1">
      <alignment horizontal="left" wrapText="1" indent="1"/>
    </xf>
    <xf numFmtId="49" fontId="3" fillId="0" borderId="0" xfId="0" applyNumberFormat="1" applyFont="1" applyAlignment="1">
      <alignment horizontal="left" wrapText="1" indent="1"/>
    </xf>
    <xf numFmtId="0" fontId="3" fillId="0" borderId="0" xfId="0" applyFont="1" applyAlignment="1">
      <alignment vertical="center"/>
    </xf>
    <xf numFmtId="0" fontId="0" fillId="0" borderId="0" xfId="0" applyAlignment="1">
      <alignment vertical="center"/>
    </xf>
    <xf numFmtId="0" fontId="25" fillId="0" borderId="0" xfId="0" applyFont="1" applyBorder="1" applyAlignment="1">
      <alignment vertical="center"/>
    </xf>
    <xf numFmtId="0" fontId="2" fillId="0" borderId="15" xfId="0" applyFont="1" applyFill="1" applyBorder="1" applyAlignment="1">
      <alignment horizontal="center" vertical="center" wrapText="1"/>
    </xf>
    <xf numFmtId="0" fontId="25" fillId="35" borderId="14" xfId="0" applyFont="1" applyFill="1" applyBorder="1" applyAlignment="1">
      <alignment horizontal="left" vertical="center" wrapText="1" indent="1"/>
    </xf>
    <xf numFmtId="0" fontId="8" fillId="35" borderId="26" xfId="0" applyFont="1" applyFill="1" applyBorder="1" applyAlignment="1">
      <alignment horizontal="left" vertical="center" wrapText="1" indent="1"/>
    </xf>
    <xf numFmtId="0" fontId="8" fillId="0" borderId="13" xfId="0" applyFont="1" applyBorder="1" applyAlignment="1">
      <alignment horizontal="left" vertical="top" wrapText="1" indent="1"/>
    </xf>
    <xf numFmtId="166" fontId="3" fillId="35" borderId="13" xfId="27" applyNumberFormat="1" applyFont="1" applyFill="1" applyBorder="1" applyAlignment="1">
      <alignment horizontal="right" vertical="center" wrapText="1" indent="1"/>
    </xf>
    <xf numFmtId="166" fontId="3" fillId="37" borderId="13" xfId="27" applyNumberFormat="1" applyFont="1" applyFill="1" applyBorder="1" applyAlignment="1">
      <alignment horizontal="right" vertical="center" wrapText="1" indent="1"/>
    </xf>
    <xf numFmtId="3" fontId="7" fillId="35" borderId="20" xfId="0" applyNumberFormat="1" applyFont="1" applyFill="1" applyBorder="1" applyAlignment="1">
      <alignment horizontal="right" vertical="center" wrapText="1" indent="1"/>
    </xf>
    <xf numFmtId="3" fontId="8" fillId="0" borderId="13"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7" fillId="24" borderId="27" xfId="0" applyNumberFormat="1" applyFont="1" applyFill="1" applyBorder="1" applyAlignment="1">
      <alignment horizontal="right" vertical="center" wrapText="1" indent="1"/>
    </xf>
    <xf numFmtId="3" fontId="7" fillId="35" borderId="27" xfId="0" applyNumberFormat="1" applyFont="1" applyFill="1" applyBorder="1" applyAlignment="1">
      <alignment horizontal="right" vertical="center" wrapText="1" indent="1"/>
    </xf>
    <xf numFmtId="3" fontId="7" fillId="24" borderId="20" xfId="0" applyNumberFormat="1" applyFont="1" applyFill="1" applyBorder="1" applyAlignment="1">
      <alignment horizontal="right" vertical="center" wrapText="1" indent="1"/>
    </xf>
    <xf numFmtId="3" fontId="7" fillId="24" borderId="28" xfId="0" applyNumberFormat="1" applyFont="1" applyFill="1" applyBorder="1" applyAlignment="1">
      <alignment horizontal="right" vertical="center" wrapText="1" indent="1"/>
    </xf>
    <xf numFmtId="0" fontId="80" fillId="0" borderId="0" xfId="41"/>
    <xf numFmtId="0" fontId="10" fillId="0" borderId="13" xfId="0" applyFont="1" applyFill="1" applyBorder="1" applyAlignment="1">
      <alignment horizontal="left" vertical="center" wrapText="1" indent="1"/>
    </xf>
    <xf numFmtId="0" fontId="8" fillId="32" borderId="15" xfId="0" applyFont="1" applyFill="1" applyBorder="1" applyAlignment="1">
      <alignment vertical="center" wrapText="1"/>
    </xf>
    <xf numFmtId="0" fontId="4"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44" applyFont="1" applyAlignment="1">
      <alignment vertical="center" wrapText="1"/>
    </xf>
    <xf numFmtId="0" fontId="7" fillId="0" borderId="0" xfId="44" applyFont="1" applyAlignment="1">
      <alignment horizontal="center" vertical="center" wrapText="1"/>
    </xf>
    <xf numFmtId="0" fontId="0" fillId="0" borderId="0" xfId="0" applyNumberFormat="1" applyAlignment="1">
      <alignment vertical="center" wrapText="1"/>
    </xf>
    <xf numFmtId="165" fontId="62" fillId="37" borderId="13" xfId="76" quotePrefix="1" applyNumberFormat="1" applyFont="1" applyFill="1" applyBorder="1" applyAlignment="1" applyProtection="1">
      <alignment horizontal="left" vertical="center" wrapText="1" indent="1"/>
      <protection locked="0"/>
    </xf>
    <xf numFmtId="165" fontId="61" fillId="37" borderId="13" xfId="84" quotePrefix="1" applyNumberFormat="1" applyFont="1" applyFill="1" applyBorder="1" applyAlignment="1" applyProtection="1">
      <alignment horizontal="left" vertical="center" wrapText="1" indent="1"/>
      <protection locked="0"/>
    </xf>
    <xf numFmtId="165" fontId="61" fillId="37" borderId="13" xfId="83" quotePrefix="1" applyNumberFormat="1" applyFont="1" applyFill="1" applyBorder="1" applyProtection="1">
      <alignment horizontal="left" vertical="center" indent="1"/>
      <protection locked="0"/>
    </xf>
    <xf numFmtId="0" fontId="8" fillId="0" borderId="13" xfId="0" applyFont="1" applyBorder="1"/>
    <xf numFmtId="165" fontId="62" fillId="37" borderId="13" xfId="51" quotePrefix="1" applyNumberFormat="1" applyFont="1" applyFill="1" applyBorder="1">
      <alignment horizontal="left" vertical="center" indent="1"/>
    </xf>
    <xf numFmtId="165" fontId="62" fillId="37" borderId="13" xfId="51" applyNumberFormat="1" applyFont="1" applyFill="1" applyBorder="1">
      <alignment horizontal="left" vertical="center" indent="1"/>
    </xf>
    <xf numFmtId="165" fontId="61" fillId="37" borderId="13" xfId="83" applyNumberFormat="1" applyFont="1" applyFill="1" applyBorder="1" applyAlignment="1" applyProtection="1">
      <alignment vertical="center"/>
      <protection locked="0"/>
    </xf>
    <xf numFmtId="165" fontId="62" fillId="37" borderId="13" xfId="83" quotePrefix="1" applyNumberFormat="1" applyFont="1" applyFill="1" applyBorder="1" applyProtection="1">
      <alignment horizontal="left" vertical="center" indent="1"/>
      <protection locked="0"/>
    </xf>
    <xf numFmtId="165" fontId="61" fillId="37" borderId="13" xfId="84" applyNumberFormat="1" applyFont="1" applyFill="1" applyBorder="1" applyAlignment="1" applyProtection="1">
      <alignment horizontal="left" vertical="center" wrapText="1" indent="1"/>
      <protection locked="0"/>
    </xf>
    <xf numFmtId="49" fontId="8" fillId="0" borderId="20" xfId="42" applyNumberFormat="1" applyFont="1" applyBorder="1" applyAlignment="1">
      <alignment horizontal="center"/>
    </xf>
    <xf numFmtId="49" fontId="8" fillId="0" borderId="35" xfId="42" applyNumberFormat="1" applyFont="1" applyBorder="1" applyAlignment="1">
      <alignment horizontal="center"/>
    </xf>
    <xf numFmtId="49" fontId="8" fillId="0" borderId="37" xfId="42" applyNumberFormat="1" applyFont="1" applyBorder="1" applyAlignment="1">
      <alignment horizontal="center"/>
    </xf>
    <xf numFmtId="0" fontId="8" fillId="0" borderId="29" xfId="42" applyFont="1" applyBorder="1"/>
    <xf numFmtId="0" fontId="8" fillId="0" borderId="13" xfId="42" applyFont="1" applyBorder="1"/>
    <xf numFmtId="0" fontId="8" fillId="0" borderId="19" xfId="42" applyFont="1" applyBorder="1"/>
    <xf numFmtId="0" fontId="7" fillId="0" borderId="42" xfId="0" applyFont="1" applyFill="1" applyBorder="1" applyAlignment="1">
      <alignment horizontal="center" vertical="center" wrapText="1"/>
    </xf>
    <xf numFmtId="0" fontId="7" fillId="35" borderId="43" xfId="0" applyFont="1" applyFill="1" applyBorder="1" applyAlignment="1">
      <alignment horizontal="left" vertical="center" wrapText="1" indent="1"/>
    </xf>
    <xf numFmtId="0" fontId="8" fillId="0" borderId="43" xfId="0" applyFont="1" applyFill="1" applyBorder="1" applyAlignment="1">
      <alignment horizontal="left" vertical="center" wrapText="1" indent="1"/>
    </xf>
    <xf numFmtId="0" fontId="8" fillId="0" borderId="45" xfId="0" applyFont="1" applyFill="1" applyBorder="1" applyAlignment="1">
      <alignment horizontal="left" vertical="center" wrapText="1" indent="1"/>
    </xf>
    <xf numFmtId="0" fontId="8" fillId="37" borderId="43" xfId="0" applyFont="1" applyFill="1" applyBorder="1" applyAlignment="1">
      <alignment horizontal="left" vertical="center" wrapText="1" indent="1"/>
    </xf>
    <xf numFmtId="0" fontId="8" fillId="0" borderId="44" xfId="0" applyFont="1" applyFill="1" applyBorder="1" applyAlignment="1">
      <alignment horizontal="left" vertical="center" wrapText="1" indent="1"/>
    </xf>
    <xf numFmtId="0" fontId="25" fillId="0" borderId="29" xfId="42" applyFont="1" applyBorder="1"/>
    <xf numFmtId="49" fontId="25" fillId="0" borderId="37" xfId="42" applyNumberFormat="1" applyFont="1" applyBorder="1" applyAlignment="1">
      <alignment horizontal="center"/>
    </xf>
    <xf numFmtId="0" fontId="25" fillId="0" borderId="13" xfId="42" applyFont="1" applyBorder="1"/>
    <xf numFmtId="49" fontId="25" fillId="0" borderId="20" xfId="42" applyNumberFormat="1" applyFont="1" applyBorder="1" applyAlignment="1">
      <alignment horizontal="center"/>
    </xf>
    <xf numFmtId="0" fontId="25" fillId="0" borderId="13" xfId="42" applyFont="1" applyBorder="1" applyAlignment="1">
      <alignment vertical="center"/>
    </xf>
    <xf numFmtId="49" fontId="59" fillId="32" borderId="20" xfId="42" applyNumberFormat="1" applyFont="1" applyFill="1" applyBorder="1" applyAlignment="1">
      <alignment horizontal="center"/>
    </xf>
    <xf numFmtId="49" fontId="59" fillId="0" borderId="20" xfId="42" applyNumberFormat="1" applyFont="1" applyBorder="1" applyAlignment="1">
      <alignment horizontal="center"/>
    </xf>
    <xf numFmtId="0" fontId="25" fillId="0" borderId="22" xfId="42" applyFont="1" applyBorder="1" applyAlignment="1">
      <alignment horizontal="left" indent="1"/>
    </xf>
    <xf numFmtId="0" fontId="25" fillId="0" borderId="15" xfId="42" applyFont="1" applyBorder="1" applyAlignment="1">
      <alignment horizontal="left" indent="1"/>
    </xf>
    <xf numFmtId="0" fontId="25" fillId="0" borderId="15" xfId="42" applyFont="1" applyFill="1" applyBorder="1" applyAlignment="1">
      <alignment horizontal="left" indent="1"/>
    </xf>
    <xf numFmtId="0" fontId="8" fillId="0" borderId="0" xfId="0" applyFont="1" applyBorder="1"/>
    <xf numFmtId="0" fontId="13" fillId="0" borderId="35" xfId="0" applyFont="1" applyBorder="1" applyAlignment="1">
      <alignment horizontal="center"/>
    </xf>
    <xf numFmtId="0" fontId="39" fillId="0" borderId="48" xfId="35" applyFont="1" applyBorder="1" applyAlignment="1" applyProtection="1">
      <alignment horizontal="center"/>
    </xf>
    <xf numFmtId="0" fontId="8" fillId="0" borderId="50" xfId="0" applyFont="1" applyBorder="1"/>
    <xf numFmtId="165" fontId="3" fillId="0" borderId="0" xfId="0" applyNumberFormat="1" applyFont="1" applyBorder="1"/>
    <xf numFmtId="0" fontId="30" fillId="0" borderId="0" xfId="0" applyFont="1" applyBorder="1" applyAlignment="1">
      <alignment horizontal="left"/>
    </xf>
    <xf numFmtId="0" fontId="30" fillId="0" borderId="0" xfId="0" applyFont="1" applyBorder="1" applyAlignment="1">
      <alignment horizontal="left" vertical="center"/>
    </xf>
    <xf numFmtId="0" fontId="82" fillId="0" borderId="0" xfId="0" applyFont="1" applyFill="1" applyAlignment="1">
      <alignment vertical="center" wrapText="1"/>
    </xf>
    <xf numFmtId="0" fontId="19" fillId="0" borderId="0" xfId="0" applyFont="1" applyAlignment="1"/>
    <xf numFmtId="0" fontId="84" fillId="0" borderId="0" xfId="0" applyFont="1"/>
    <xf numFmtId="0" fontId="83" fillId="0" borderId="43" xfId="0" applyFont="1" applyFill="1" applyBorder="1" applyAlignment="1">
      <alignment horizontal="left" vertical="center" wrapText="1" indent="1"/>
    </xf>
    <xf numFmtId="0" fontId="68" fillId="0" borderId="0" xfId="0" applyFont="1" applyFill="1" applyAlignment="1">
      <alignment horizontal="left" vertical="center" indent="1"/>
    </xf>
    <xf numFmtId="3" fontId="8" fillId="0" borderId="0" xfId="45" applyNumberFormat="1" applyFont="1" applyBorder="1" applyAlignment="1">
      <alignment horizontal="center" vertical="center" wrapText="1"/>
    </xf>
    <xf numFmtId="0" fontId="69" fillId="0" borderId="14" xfId="0" applyFont="1" applyFill="1" applyBorder="1" applyAlignment="1">
      <alignment horizontal="center" vertical="center" wrapText="1"/>
    </xf>
    <xf numFmtId="49" fontId="7" fillId="0" borderId="13" xfId="43" applyNumberFormat="1" applyFont="1" applyBorder="1" applyAlignment="1">
      <alignment horizontal="left" vertical="center" wrapText="1" indent="1"/>
    </xf>
    <xf numFmtId="0" fontId="3" fillId="0" borderId="19" xfId="43" applyFont="1" applyBorder="1" applyAlignment="1">
      <alignment horizontal="left" vertical="top" wrapText="1" indent="1"/>
    </xf>
    <xf numFmtId="0" fontId="10" fillId="0" borderId="0" xfId="0" applyFont="1" applyAlignment="1">
      <alignment horizontal="center" vertical="center"/>
    </xf>
    <xf numFmtId="0" fontId="10" fillId="0" borderId="0" xfId="0" applyFont="1" applyAlignment="1">
      <alignment horizontal="left" indent="1"/>
    </xf>
    <xf numFmtId="0" fontId="10" fillId="0" borderId="0" xfId="0" applyFont="1"/>
    <xf numFmtId="0" fontId="25" fillId="0" borderId="43" xfId="0" applyFont="1" applyFill="1" applyBorder="1" applyAlignment="1">
      <alignment horizontal="left" vertical="center" wrapText="1" indent="1"/>
    </xf>
    <xf numFmtId="0" fontId="82" fillId="0" borderId="0" xfId="0" applyFont="1" applyAlignment="1">
      <alignment wrapText="1"/>
    </xf>
    <xf numFmtId="0" fontId="39" fillId="0" borderId="20" xfId="35" applyFont="1" applyBorder="1" applyAlignment="1" applyProtection="1">
      <alignment horizontal="center"/>
    </xf>
    <xf numFmtId="0" fontId="39" fillId="0" borderId="37" xfId="35" applyFont="1" applyBorder="1" applyAlignment="1" applyProtection="1">
      <alignment horizontal="center"/>
    </xf>
    <xf numFmtId="0" fontId="8" fillId="0" borderId="52" xfId="0" applyFont="1" applyBorder="1"/>
    <xf numFmtId="0" fontId="83" fillId="37" borderId="43" xfId="0" applyFont="1" applyFill="1" applyBorder="1" applyAlignment="1">
      <alignment horizontal="left" vertical="center" wrapText="1" indent="1"/>
    </xf>
    <xf numFmtId="49" fontId="83" fillId="37" borderId="43" xfId="0" applyNumberFormat="1" applyFont="1" applyFill="1" applyBorder="1" applyAlignment="1">
      <alignment horizontal="left" vertical="center" wrapText="1" indent="1"/>
    </xf>
    <xf numFmtId="0" fontId="3" fillId="0" borderId="0" xfId="0" applyFont="1" applyFill="1" applyBorder="1"/>
    <xf numFmtId="0" fontId="2" fillId="0" borderId="0" xfId="0" applyFont="1" applyFill="1" applyBorder="1" applyAlignment="1">
      <alignment horizontal="center" vertical="center"/>
    </xf>
    <xf numFmtId="49" fontId="2" fillId="0" borderId="13" xfId="0" applyNumberFormat="1" applyFont="1" applyFill="1" applyBorder="1" applyAlignment="1">
      <alignment horizontal="left" vertical="center" wrapText="1"/>
    </xf>
    <xf numFmtId="0" fontId="3" fillId="0" borderId="0" xfId="0" applyFont="1" applyFill="1" applyBorder="1" applyAlignment="1">
      <alignment vertical="center"/>
    </xf>
    <xf numFmtId="0" fontId="3" fillId="0" borderId="16" xfId="0" applyFont="1" applyFill="1" applyBorder="1" applyAlignment="1">
      <alignment horizontal="center" vertical="center" wrapText="1"/>
    </xf>
    <xf numFmtId="49" fontId="3" fillId="0" borderId="0" xfId="0" applyNumberFormat="1" applyFont="1" applyFill="1" applyBorder="1" applyAlignment="1">
      <alignment horizontal="left" indent="1"/>
    </xf>
    <xf numFmtId="0" fontId="25" fillId="0" borderId="0" xfId="0" applyFont="1" applyFill="1" applyBorder="1" applyAlignment="1">
      <alignment vertical="center"/>
    </xf>
    <xf numFmtId="0" fontId="32" fillId="0" borderId="0" xfId="40" applyFont="1" applyAlignment="1">
      <alignment horizontal="center" vertical="center" wrapText="1"/>
    </xf>
    <xf numFmtId="0" fontId="3" fillId="0" borderId="0" xfId="40" applyFont="1"/>
    <xf numFmtId="0" fontId="3" fillId="0" borderId="0" xfId="40" applyFont="1" applyAlignment="1">
      <alignment horizontal="center"/>
    </xf>
    <xf numFmtId="0" fontId="2" fillId="0" borderId="15" xfId="40" applyFont="1" applyBorder="1" applyAlignment="1">
      <alignment horizontal="center" vertical="center" wrapText="1"/>
    </xf>
    <xf numFmtId="49" fontId="2" fillId="0" borderId="13" xfId="40" applyNumberFormat="1" applyFont="1" applyBorder="1" applyAlignment="1">
      <alignment horizontal="center" vertical="center" wrapText="1"/>
    </xf>
    <xf numFmtId="0" fontId="2" fillId="0" borderId="13" xfId="40" applyFont="1" applyBorder="1" applyAlignment="1">
      <alignment horizontal="center" vertical="center" wrapText="1"/>
    </xf>
    <xf numFmtId="0" fontId="2" fillId="0" borderId="14" xfId="40" applyFont="1" applyBorder="1" applyAlignment="1">
      <alignment horizontal="center" vertical="center" wrapText="1"/>
    </xf>
    <xf numFmtId="0" fontId="3" fillId="0" borderId="15" xfId="40" applyFont="1" applyBorder="1" applyAlignment="1">
      <alignment horizontal="center" wrapText="1"/>
    </xf>
    <xf numFmtId="49" fontId="2" fillId="0" borderId="13" xfId="40" applyNumberFormat="1" applyFont="1" applyBorder="1" applyAlignment="1">
      <alignment vertical="top" wrapText="1"/>
    </xf>
    <xf numFmtId="3" fontId="3" fillId="0" borderId="13" xfId="40" applyNumberFormat="1" applyFont="1" applyFill="1" applyBorder="1" applyAlignment="1">
      <alignment horizontal="center" wrapText="1"/>
    </xf>
    <xf numFmtId="0" fontId="3" fillId="0" borderId="15" xfId="40" applyFont="1" applyBorder="1" applyAlignment="1">
      <alignment horizontal="center" vertical="center" wrapText="1"/>
    </xf>
    <xf numFmtId="49" fontId="2" fillId="0" borderId="13" xfId="40" applyNumberFormat="1" applyFont="1" applyBorder="1" applyAlignment="1">
      <alignment horizontal="left" vertical="center" wrapText="1" indent="1"/>
    </xf>
    <xf numFmtId="49" fontId="3" fillId="0" borderId="13" xfId="40" applyNumberFormat="1" applyFont="1" applyBorder="1" applyAlignment="1">
      <alignment horizontal="left" vertical="center" wrapText="1" indent="1"/>
    </xf>
    <xf numFmtId="0" fontId="3" fillId="0" borderId="0" xfId="40" applyFont="1" applyFill="1" applyAlignment="1">
      <alignment horizontal="center"/>
    </xf>
    <xf numFmtId="0" fontId="3" fillId="0" borderId="0" xfId="40" applyFont="1" applyFill="1"/>
    <xf numFmtId="49" fontId="8" fillId="36" borderId="13" xfId="40" applyNumberFormat="1" applyFont="1" applyFill="1" applyBorder="1" applyAlignment="1">
      <alignment horizontal="left" vertical="center" wrapText="1" indent="1"/>
    </xf>
    <xf numFmtId="49" fontId="2" fillId="0" borderId="17" xfId="40" applyNumberFormat="1" applyFont="1" applyBorder="1" applyAlignment="1">
      <alignment horizontal="left" vertical="center" wrapText="1" indent="1"/>
    </xf>
    <xf numFmtId="0" fontId="3" fillId="0" borderId="0" xfId="40" applyFont="1" applyFill="1" applyBorder="1" applyAlignment="1">
      <alignment horizontal="center" vertical="center" wrapText="1"/>
    </xf>
    <xf numFmtId="49" fontId="2" fillId="0" borderId="0" xfId="40" applyNumberFormat="1" applyFont="1" applyFill="1" applyBorder="1" applyAlignment="1">
      <alignment horizontal="left" vertical="top" wrapText="1" indent="1"/>
    </xf>
    <xf numFmtId="3" fontId="7" fillId="0" borderId="0" xfId="40" applyNumberFormat="1" applyFont="1" applyFill="1" applyBorder="1" applyAlignment="1">
      <alignment horizontal="right" vertical="center" wrapText="1" indent="1"/>
    </xf>
    <xf numFmtId="0" fontId="8" fillId="0" borderId="0" xfId="40" applyFont="1" applyAlignment="1">
      <alignment horizontal="center"/>
    </xf>
    <xf numFmtId="0" fontId="8" fillId="0" borderId="0" xfId="40" applyFont="1"/>
    <xf numFmtId="49" fontId="8" fillId="0" borderId="0" xfId="40" applyNumberFormat="1" applyFont="1"/>
    <xf numFmtId="49" fontId="3" fillId="0" borderId="0" xfId="40" applyNumberFormat="1" applyFont="1"/>
    <xf numFmtId="0" fontId="3" fillId="0" borderId="20" xfId="0" applyFont="1" applyFill="1" applyBorder="1" applyAlignment="1">
      <alignment horizontal="center" vertical="center" wrapText="1"/>
    </xf>
    <xf numFmtId="0" fontId="85" fillId="0" borderId="0" xfId="0" applyFont="1"/>
    <xf numFmtId="0" fontId="8" fillId="0" borderId="21" xfId="35" applyFont="1" applyBorder="1" applyAlignment="1" applyProtection="1">
      <alignment horizontal="left" vertical="center" indent="1"/>
    </xf>
    <xf numFmtId="0" fontId="81" fillId="35" borderId="43" xfId="0" applyFont="1" applyFill="1" applyBorder="1" applyAlignment="1">
      <alignment horizontal="left" vertical="center" wrapText="1" indent="1"/>
    </xf>
    <xf numFmtId="0" fontId="84" fillId="0" borderId="0" xfId="0" applyFont="1" applyBorder="1" applyAlignment="1">
      <alignment horizontal="left" vertical="center"/>
    </xf>
    <xf numFmtId="3" fontId="3" fillId="0" borderId="14" xfId="0" applyNumberFormat="1" applyFont="1" applyFill="1" applyBorder="1" applyAlignment="1">
      <alignment horizontal="center" vertical="center" wrapText="1"/>
    </xf>
    <xf numFmtId="0" fontId="3" fillId="0" borderId="15" xfId="43" applyFont="1" applyBorder="1" applyAlignment="1">
      <alignment horizontal="center" vertical="center" wrapText="1"/>
    </xf>
    <xf numFmtId="0" fontId="3" fillId="0" borderId="16" xfId="43" applyFont="1" applyBorder="1" applyAlignment="1">
      <alignment horizontal="center" vertical="center" wrapText="1"/>
    </xf>
    <xf numFmtId="3" fontId="3" fillId="0" borderId="38" xfId="40" applyNumberFormat="1" applyFont="1" applyFill="1" applyBorder="1" applyAlignment="1">
      <alignment horizontal="center" wrapText="1"/>
    </xf>
    <xf numFmtId="49" fontId="8" fillId="0" borderId="13" xfId="40" applyNumberFormat="1" applyFont="1" applyBorder="1" applyAlignment="1">
      <alignment horizontal="left" vertical="center" wrapText="1" indent="1"/>
    </xf>
    <xf numFmtId="49" fontId="3" fillId="0" borderId="13" xfId="40" applyNumberFormat="1" applyFont="1" applyFill="1" applyBorder="1" applyAlignment="1">
      <alignment horizontal="left" vertical="center" wrapText="1" indent="1"/>
    </xf>
    <xf numFmtId="0" fontId="83" fillId="0" borderId="16" xfId="41" applyFont="1" applyBorder="1" applyAlignment="1">
      <alignment horizontal="center" vertical="center"/>
    </xf>
    <xf numFmtId="0" fontId="3" fillId="0" borderId="15" xfId="0" applyFont="1" applyBorder="1" applyAlignment="1">
      <alignment horizontal="center" vertical="top"/>
    </xf>
    <xf numFmtId="0" fontId="3" fillId="0" borderId="0" xfId="0" applyFont="1" applyAlignment="1">
      <alignment horizontal="left" vertical="center"/>
    </xf>
    <xf numFmtId="0" fontId="8" fillId="0" borderId="20" xfId="0" applyFont="1" applyBorder="1" applyAlignment="1">
      <alignment horizontal="left" vertical="center" wrapText="1" indent="1"/>
    </xf>
    <xf numFmtId="0" fontId="8" fillId="0" borderId="35" xfId="0" applyFont="1" applyBorder="1" applyAlignment="1">
      <alignment horizontal="left" vertical="center" wrapText="1" indent="1"/>
    </xf>
    <xf numFmtId="0" fontId="83" fillId="0" borderId="20" xfId="0" applyFont="1" applyBorder="1" applyAlignment="1">
      <alignment horizontal="left" vertical="center" wrapText="1" indent="1"/>
    </xf>
    <xf numFmtId="49" fontId="59" fillId="32" borderId="53" xfId="42" applyNumberFormat="1" applyFont="1" applyFill="1" applyBorder="1" applyAlignment="1">
      <alignment horizontal="center" vertical="center"/>
    </xf>
    <xf numFmtId="0" fontId="8" fillId="0" borderId="15" xfId="42" applyFont="1" applyBorder="1" applyAlignment="1">
      <alignment horizontal="left" indent="1"/>
    </xf>
    <xf numFmtId="0" fontId="8" fillId="0" borderId="22" xfId="42" applyFont="1" applyBorder="1" applyAlignment="1">
      <alignment horizontal="left" indent="1"/>
    </xf>
    <xf numFmtId="0" fontId="8" fillId="0" borderId="15" xfId="42" applyFont="1" applyFill="1" applyBorder="1" applyAlignment="1">
      <alignment horizontal="left" indent="1"/>
    </xf>
    <xf numFmtId="0" fontId="8" fillId="0" borderId="21" xfId="42" applyFont="1" applyFill="1" applyBorder="1" applyAlignment="1">
      <alignment horizontal="left" indent="1"/>
    </xf>
    <xf numFmtId="0" fontId="3" fillId="0" borderId="15" xfId="40" applyFont="1" applyFill="1" applyBorder="1" applyAlignment="1">
      <alignment horizontal="center" vertical="center" wrapText="1"/>
    </xf>
    <xf numFmtId="0" fontId="3" fillId="0" borderId="16" xfId="40" applyFont="1" applyFill="1" applyBorder="1" applyAlignment="1">
      <alignment horizontal="center" vertical="center" wrapText="1"/>
    </xf>
    <xf numFmtId="0" fontId="81" fillId="0" borderId="13" xfId="45" applyFont="1" applyBorder="1" applyAlignment="1">
      <alignment horizontal="center" vertical="center" wrapText="1"/>
    </xf>
    <xf numFmtId="0" fontId="83" fillId="0" borderId="19" xfId="42" applyFont="1" applyBorder="1"/>
    <xf numFmtId="49" fontId="86" fillId="0" borderId="17" xfId="43" applyNumberFormat="1" applyFont="1" applyBorder="1" applyAlignment="1">
      <alignment horizontal="left" vertical="center" wrapText="1" indent="1"/>
    </xf>
    <xf numFmtId="0" fontId="3" fillId="0" borderId="0" xfId="40" applyFont="1" applyAlignment="1">
      <alignment vertical="center" wrapText="1"/>
    </xf>
    <xf numFmtId="0" fontId="3" fillId="0" borderId="0" xfId="40" applyFont="1" applyBorder="1" applyAlignment="1">
      <alignment horizontal="center" vertical="center" wrapText="1"/>
    </xf>
    <xf numFmtId="0" fontId="7" fillId="0" borderId="0" xfId="40" applyFont="1" applyBorder="1" applyAlignment="1">
      <alignment horizontal="left" vertical="center" wrapText="1" indent="1"/>
    </xf>
    <xf numFmtId="49" fontId="35" fillId="0" borderId="0" xfId="40" applyNumberFormat="1" applyFont="1"/>
    <xf numFmtId="49" fontId="87" fillId="0" borderId="13" xfId="0" applyNumberFormat="1" applyFont="1" applyFill="1" applyBorder="1" applyAlignment="1">
      <alignment horizontal="left" vertical="center" wrapText="1" indent="1"/>
    </xf>
    <xf numFmtId="49" fontId="83" fillId="0" borderId="13" xfId="0" applyNumberFormat="1" applyFont="1" applyFill="1" applyBorder="1" applyAlignment="1">
      <alignment horizontal="left" vertical="center" wrapText="1" indent="1"/>
    </xf>
    <xf numFmtId="0" fontId="83" fillId="0" borderId="13" xfId="0" applyFont="1" applyFill="1" applyBorder="1" applyAlignment="1">
      <alignment vertical="center" wrapText="1"/>
    </xf>
    <xf numFmtId="0" fontId="83" fillId="0" borderId="15" xfId="0" applyFont="1" applyFill="1" applyBorder="1" applyAlignment="1">
      <alignment horizontal="right" vertical="center" wrapText="1" indent="1"/>
    </xf>
    <xf numFmtId="0" fontId="83" fillId="0" borderId="22" xfId="0" applyFont="1" applyFill="1" applyBorder="1" applyAlignment="1">
      <alignment horizontal="right" vertical="center" wrapText="1" indent="1"/>
    </xf>
    <xf numFmtId="0" fontId="81" fillId="0" borderId="30" xfId="0" applyFont="1" applyBorder="1" applyAlignment="1">
      <alignment horizontal="center" vertical="center"/>
    </xf>
    <xf numFmtId="0" fontId="81" fillId="0" borderId="31" xfId="0" applyFont="1" applyBorder="1" applyAlignment="1">
      <alignment horizontal="center" vertical="center"/>
    </xf>
    <xf numFmtId="0" fontId="81" fillId="0" borderId="36" xfId="0" applyFont="1" applyBorder="1" applyAlignment="1">
      <alignment horizontal="center" vertical="center"/>
    </xf>
    <xf numFmtId="14" fontId="83" fillId="0" borderId="34" xfId="0" applyNumberFormat="1" applyFont="1" applyFill="1" applyBorder="1" applyAlignment="1">
      <alignment horizontal="center" vertical="center" wrapText="1"/>
    </xf>
    <xf numFmtId="14" fontId="83" fillId="0" borderId="14"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Border="1" applyAlignment="1">
      <alignment horizontal="center" vertical="center" wrapText="1"/>
    </xf>
    <xf numFmtId="3" fontId="7" fillId="37" borderId="20" xfId="0" applyNumberFormat="1" applyFont="1" applyFill="1" applyBorder="1" applyAlignment="1">
      <alignment horizontal="right" vertical="center" wrapText="1" indent="1"/>
    </xf>
    <xf numFmtId="49" fontId="86" fillId="0" borderId="13" xfId="0" applyNumberFormat="1" applyFont="1" applyFill="1" applyBorder="1" applyAlignment="1">
      <alignment horizontal="left" vertical="center" wrapText="1" indent="1"/>
    </xf>
    <xf numFmtId="0" fontId="19" fillId="0" borderId="0" xfId="0" applyFont="1"/>
    <xf numFmtId="49" fontId="82" fillId="0" borderId="0" xfId="0" applyNumberFormat="1" applyFont="1" applyAlignment="1">
      <alignment horizontal="left" vertical="center"/>
    </xf>
    <xf numFmtId="0" fontId="83" fillId="43" borderId="13" xfId="0" applyFont="1" applyFill="1" applyBorder="1" applyAlignment="1">
      <alignment vertical="center" wrapText="1"/>
    </xf>
    <xf numFmtId="0" fontId="83" fillId="44" borderId="13" xfId="0" applyFont="1" applyFill="1" applyBorder="1" applyAlignment="1">
      <alignment vertical="center" wrapText="1"/>
    </xf>
    <xf numFmtId="0" fontId="83" fillId="45" borderId="29" xfId="0" applyFont="1" applyFill="1" applyBorder="1" applyAlignment="1">
      <alignment vertical="center" wrapText="1"/>
    </xf>
    <xf numFmtId="0" fontId="7" fillId="0" borderId="43" xfId="0" applyFont="1" applyFill="1" applyBorder="1" applyAlignment="1">
      <alignment horizontal="left" vertical="center" wrapText="1" indent="1"/>
    </xf>
    <xf numFmtId="3" fontId="3" fillId="35" borderId="13" xfId="0" applyNumberFormat="1" applyFont="1" applyFill="1" applyBorder="1" applyAlignment="1">
      <alignment horizontal="center" vertical="center" wrapText="1"/>
    </xf>
    <xf numFmtId="0" fontId="82" fillId="0" borderId="0" xfId="0" applyFont="1"/>
    <xf numFmtId="3" fontId="67" fillId="0" borderId="0" xfId="0" applyNumberFormat="1" applyFont="1"/>
    <xf numFmtId="49" fontId="59" fillId="32" borderId="28" xfId="42" applyNumberFormat="1" applyFont="1" applyFill="1" applyBorder="1" applyAlignment="1">
      <alignment horizontal="center"/>
    </xf>
    <xf numFmtId="49" fontId="8" fillId="0" borderId="0" xfId="0" applyNumberFormat="1" applyFont="1" applyAlignment="1">
      <alignment horizontal="left" vertical="center"/>
    </xf>
    <xf numFmtId="0" fontId="2" fillId="0" borderId="15" xfId="0" applyFont="1" applyBorder="1" applyAlignment="1">
      <alignment horizontal="center" vertical="center" wrapText="1"/>
    </xf>
    <xf numFmtId="49" fontId="2" fillId="0" borderId="13" xfId="0" applyNumberFormat="1" applyFont="1" applyBorder="1" applyAlignment="1">
      <alignment horizontal="left" vertical="center" wrapText="1"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Alignment="1"/>
    <xf numFmtId="0" fontId="3" fillId="0" borderId="0" xfId="0" applyFont="1" applyAlignment="1">
      <alignment vertical="top" wrapText="1"/>
    </xf>
    <xf numFmtId="0" fontId="83" fillId="0" borderId="15" xfId="35" applyFont="1" applyBorder="1" applyAlignment="1" applyProtection="1">
      <alignment horizontal="left" vertical="center" indent="1"/>
    </xf>
    <xf numFmtId="0" fontId="83" fillId="0" borderId="52" xfId="0" applyFont="1" applyBorder="1"/>
    <xf numFmtId="0" fontId="8" fillId="0" borderId="15" xfId="35" applyFont="1" applyBorder="1" applyAlignment="1" applyProtection="1">
      <alignment horizontal="left" vertical="center" indent="1"/>
    </xf>
    <xf numFmtId="0" fontId="81" fillId="0" borderId="43" xfId="0" applyFont="1" applyFill="1" applyBorder="1" applyAlignment="1">
      <alignment horizontal="left" vertical="center" wrapText="1" inden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3" xfId="0" applyNumberFormat="1" applyFont="1" applyFill="1" applyBorder="1" applyAlignment="1">
      <alignment vertical="center" wrapText="1"/>
    </xf>
    <xf numFmtId="49" fontId="88" fillId="0" borderId="13"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8" fillId="0" borderId="13" xfId="0" applyNumberFormat="1" applyFont="1" applyFill="1" applyBorder="1" applyAlignment="1">
      <alignment vertical="center" wrapText="1"/>
    </xf>
    <xf numFmtId="49" fontId="7" fillId="0" borderId="17" xfId="0" applyNumberFormat="1" applyFont="1" applyFill="1" applyBorder="1" applyAlignment="1">
      <alignment vertical="center" wrapText="1"/>
    </xf>
    <xf numFmtId="0" fontId="3" fillId="0" borderId="72" xfId="0" applyFont="1" applyFill="1" applyBorder="1" applyAlignment="1">
      <alignment horizontal="center" vertical="center" wrapText="1"/>
    </xf>
    <xf numFmtId="0" fontId="7" fillId="0" borderId="72" xfId="0" applyFont="1" applyFill="1" applyBorder="1" applyAlignment="1">
      <alignment horizontal="left" vertical="center" wrapText="1" indent="1"/>
    </xf>
    <xf numFmtId="0" fontId="7" fillId="0" borderId="72" xfId="0" applyFont="1" applyFill="1" applyBorder="1" applyAlignment="1">
      <alignment horizontal="center" vertical="center" wrapText="1"/>
    </xf>
    <xf numFmtId="0" fontId="3" fillId="0" borderId="72" xfId="0" applyFont="1" applyFill="1" applyBorder="1" applyAlignment="1">
      <alignment horizontal="right" vertical="center" wrapText="1" indent="1"/>
    </xf>
    <xf numFmtId="49" fontId="98" fillId="0" borderId="52" xfId="40" applyNumberFormat="1" applyFont="1" applyBorder="1"/>
    <xf numFmtId="0" fontId="25" fillId="0" borderId="27" xfId="40" applyFont="1" applyBorder="1"/>
    <xf numFmtId="14" fontId="84" fillId="0" borderId="0" xfId="40" applyNumberFormat="1" applyFont="1" applyAlignment="1">
      <alignment vertical="center" wrapText="1"/>
    </xf>
    <xf numFmtId="0" fontId="84" fillId="0" borderId="0" xfId="40" applyFont="1" applyAlignment="1">
      <alignment vertical="center" wrapText="1"/>
    </xf>
    <xf numFmtId="0" fontId="25" fillId="0" borderId="20" xfId="40" applyFont="1" applyBorder="1" applyAlignment="1">
      <alignment vertical="center"/>
    </xf>
    <xf numFmtId="0" fontId="25" fillId="0" borderId="52" xfId="40" applyFont="1" applyBorder="1" applyAlignment="1">
      <alignment vertical="center"/>
    </xf>
    <xf numFmtId="0" fontId="7" fillId="0" borderId="60" xfId="0" applyFont="1" applyFill="1" applyBorder="1" applyAlignment="1">
      <alignment horizontal="center" vertical="center" wrapText="1"/>
    </xf>
    <xf numFmtId="0" fontId="8" fillId="0" borderId="20" xfId="0" applyFont="1" applyFill="1" applyBorder="1" applyAlignment="1">
      <alignment horizontal="left" vertical="center" wrapText="1" indent="1"/>
    </xf>
    <xf numFmtId="0" fontId="83" fillId="0" borderId="20" xfId="0" applyFont="1" applyFill="1" applyBorder="1" applyAlignment="1">
      <alignment horizontal="left" vertical="center" wrapText="1" indent="1"/>
    </xf>
    <xf numFmtId="0" fontId="82" fillId="0" borderId="20" xfId="0" applyFont="1" applyFill="1" applyBorder="1" applyAlignment="1">
      <alignment horizontal="left" vertical="center" wrapText="1" indent="1"/>
    </xf>
    <xf numFmtId="0" fontId="8" fillId="0" borderId="43" xfId="0" applyNumberFormat="1" applyFont="1" applyFill="1" applyBorder="1" applyAlignment="1">
      <alignment horizontal="left" vertical="center" wrapText="1" indent="1"/>
    </xf>
    <xf numFmtId="3" fontId="7" fillId="24" borderId="62" xfId="0" applyNumberFormat="1" applyFont="1" applyFill="1" applyBorder="1" applyAlignment="1">
      <alignment horizontal="right" vertical="center" wrapText="1" indent="1"/>
    </xf>
    <xf numFmtId="3" fontId="7" fillId="24" borderId="77" xfId="0" applyNumberFormat="1" applyFont="1" applyFill="1" applyBorder="1" applyAlignment="1">
      <alignment horizontal="right" vertical="center" wrapText="1" indent="1"/>
    </xf>
    <xf numFmtId="0" fontId="2" fillId="0" borderId="57" xfId="0" applyFont="1" applyBorder="1" applyAlignment="1">
      <alignment horizontal="center" vertical="center" wrapText="1"/>
    </xf>
    <xf numFmtId="0" fontId="2" fillId="0" borderId="12" xfId="0" applyFont="1" applyBorder="1" applyAlignment="1">
      <alignment horizontal="center" vertical="center" wrapText="1"/>
    </xf>
    <xf numFmtId="165" fontId="3" fillId="38" borderId="0" xfId="0" applyNumberFormat="1" applyFont="1" applyFill="1" applyAlignment="1">
      <alignment horizontal="right" vertical="center" indent="1"/>
    </xf>
    <xf numFmtId="4" fontId="3" fillId="0" borderId="0" xfId="0" applyNumberFormat="1" applyFont="1" applyFill="1" applyAlignment="1">
      <alignment horizontal="right" vertical="center" indent="1"/>
    </xf>
    <xf numFmtId="0" fontId="3" fillId="38" borderId="0" xfId="0" applyFont="1" applyFill="1"/>
    <xf numFmtId="49" fontId="84" fillId="0" borderId="0" xfId="0" applyNumberFormat="1" applyFont="1" applyBorder="1" applyAlignment="1">
      <alignment horizontal="left" vertical="center" wrapText="1" indent="1"/>
    </xf>
    <xf numFmtId="0" fontId="100" fillId="0" borderId="0" xfId="0" applyFont="1" applyFill="1" applyAlignment="1">
      <alignment horizontal="left" vertical="center" wrapText="1" indent="3"/>
    </xf>
    <xf numFmtId="0" fontId="1" fillId="0" borderId="0" xfId="0" applyFont="1"/>
    <xf numFmtId="0" fontId="71" fillId="0" borderId="0" xfId="0" applyFont="1"/>
    <xf numFmtId="0" fontId="101" fillId="0" borderId="0" xfId="0" applyFont="1"/>
    <xf numFmtId="3" fontId="25" fillId="0" borderId="0" xfId="45" applyNumberFormat="1" applyFont="1" applyBorder="1" applyAlignment="1">
      <alignment vertical="center"/>
    </xf>
    <xf numFmtId="0" fontId="67" fillId="0" borderId="52" xfId="0" applyFont="1" applyBorder="1"/>
    <xf numFmtId="0" fontId="13" fillId="0" borderId="46" xfId="0" applyFont="1" applyFill="1" applyBorder="1" applyAlignment="1">
      <alignment vertical="center"/>
    </xf>
    <xf numFmtId="0" fontId="8" fillId="0" borderId="46" xfId="0" applyFont="1" applyFill="1" applyBorder="1" applyAlignment="1">
      <alignment vertical="center"/>
    </xf>
    <xf numFmtId="0" fontId="8" fillId="0" borderId="46" xfId="0" applyFont="1" applyBorder="1"/>
    <xf numFmtId="0" fontId="8" fillId="0" borderId="47" xfId="0" applyFont="1" applyBorder="1"/>
    <xf numFmtId="0" fontId="8" fillId="0" borderId="49" xfId="0" applyFont="1" applyBorder="1"/>
    <xf numFmtId="0" fontId="8" fillId="0" borderId="32" xfId="0" applyFont="1" applyBorder="1"/>
    <xf numFmtId="0" fontId="8" fillId="0" borderId="27" xfId="0" applyFont="1" applyBorder="1"/>
    <xf numFmtId="0" fontId="67" fillId="0" borderId="27" xfId="0" applyFont="1" applyBorder="1"/>
    <xf numFmtId="0" fontId="102" fillId="0" borderId="0" xfId="0" applyFont="1" applyAlignment="1">
      <alignment horizontal="center"/>
    </xf>
    <xf numFmtId="0" fontId="8" fillId="0" borderId="0" xfId="0" applyFont="1" applyAlignment="1">
      <alignment horizontal="center"/>
    </xf>
    <xf numFmtId="0" fontId="74" fillId="0" borderId="46" xfId="0" applyFont="1" applyFill="1" applyBorder="1" applyAlignment="1">
      <alignment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4" fontId="7" fillId="24" borderId="17" xfId="0" applyNumberFormat="1" applyFont="1" applyFill="1" applyBorder="1" applyAlignment="1">
      <alignment horizontal="right" vertical="center" wrapText="1" indent="1"/>
    </xf>
    <xf numFmtId="0" fontId="8" fillId="0" borderId="0" xfId="0" applyFont="1" applyFill="1" applyAlignment="1">
      <alignment vertical="center" wrapText="1"/>
    </xf>
    <xf numFmtId="0" fontId="92" fillId="0" borderId="0" xfId="0" applyFont="1" applyAlignment="1">
      <alignment horizontal="left"/>
    </xf>
    <xf numFmtId="0" fontId="0" fillId="0" borderId="0" xfId="0" applyAlignment="1">
      <alignment horizontal="left"/>
    </xf>
    <xf numFmtId="0" fontId="85" fillId="0" borderId="0" xfId="0" applyFont="1" applyAlignment="1">
      <alignment horizontal="left"/>
    </xf>
    <xf numFmtId="0" fontId="0" fillId="0" borderId="0" xfId="0" applyFill="1" applyAlignment="1">
      <alignment horizontal="left"/>
    </xf>
    <xf numFmtId="0" fontId="19" fillId="0" borderId="0" xfId="0" applyFont="1" applyAlignment="1">
      <alignment horizontal="left" vertical="center"/>
    </xf>
    <xf numFmtId="0" fontId="99" fillId="0" borderId="0" xfId="0" applyFont="1" applyAlignment="1">
      <alignment horizontal="left"/>
    </xf>
    <xf numFmtId="0" fontId="30" fillId="0" borderId="0" xfId="0" applyFont="1" applyFill="1" applyAlignment="1">
      <alignment vertical="center"/>
    </xf>
    <xf numFmtId="0" fontId="103" fillId="0" borderId="0" xfId="0" applyFont="1" applyAlignment="1">
      <alignment horizontal="left" wrapText="1"/>
    </xf>
    <xf numFmtId="0" fontId="7" fillId="0" borderId="13" xfId="40" applyFont="1" applyBorder="1" applyAlignment="1">
      <alignment horizontal="center" vertical="center" wrapText="1"/>
    </xf>
    <xf numFmtId="0" fontId="7" fillId="0" borderId="13" xfId="40" applyFont="1" applyBorder="1" applyAlignment="1">
      <alignment horizontal="left" vertical="center" wrapText="1" indent="1"/>
    </xf>
    <xf numFmtId="0" fontId="7" fillId="0" borderId="14" xfId="40" applyFont="1" applyBorder="1" applyAlignment="1">
      <alignment horizontal="center" vertical="center" wrapText="1"/>
    </xf>
    <xf numFmtId="0" fontId="3" fillId="0" borderId="16" xfId="40" applyFont="1" applyBorder="1" applyAlignment="1">
      <alignment horizontal="center" vertical="center" wrapText="1"/>
    </xf>
    <xf numFmtId="0" fontId="7" fillId="0" borderId="17" xfId="40" applyFont="1" applyBorder="1" applyAlignment="1">
      <alignment horizontal="left" vertical="center" wrapText="1" indent="1"/>
    </xf>
    <xf numFmtId="0" fontId="102" fillId="0" borderId="14" xfId="35" applyFont="1" applyBorder="1" applyAlignment="1" applyProtection="1">
      <alignment horizontal="left" vertical="center" indent="1"/>
    </xf>
    <xf numFmtId="0" fontId="85" fillId="0" borderId="0" xfId="0" applyFont="1" applyAlignment="1">
      <alignment vertical="center"/>
    </xf>
    <xf numFmtId="0" fontId="106" fillId="0" borderId="13" xfId="0" applyFont="1" applyFill="1" applyBorder="1" applyAlignment="1">
      <alignment horizontal="center" vertical="center" wrapText="1"/>
    </xf>
    <xf numFmtId="0" fontId="106" fillId="0" borderId="14" xfId="0" applyFont="1" applyFill="1" applyBorder="1" applyAlignment="1">
      <alignment horizontal="center" vertical="center" wrapText="1"/>
    </xf>
    <xf numFmtId="0" fontId="81" fillId="0" borderId="13" xfId="41" applyFont="1" applyBorder="1" applyAlignment="1">
      <alignment horizontal="center" vertical="center"/>
    </xf>
    <xf numFmtId="0" fontId="81" fillId="0" borderId="13" xfId="41" applyFont="1" applyBorder="1" applyAlignment="1">
      <alignment vertical="center"/>
    </xf>
    <xf numFmtId="0" fontId="81" fillId="0" borderId="23" xfId="41" applyFont="1" applyBorder="1" applyAlignment="1">
      <alignment horizontal="center" vertical="center" wrapText="1"/>
    </xf>
    <xf numFmtId="0" fontId="81" fillId="0" borderId="25" xfId="41" applyFont="1" applyBorder="1" applyAlignment="1">
      <alignment horizontal="center" vertical="center"/>
    </xf>
    <xf numFmtId="0" fontId="81" fillId="0" borderId="25" xfId="41" applyFont="1" applyBorder="1" applyAlignment="1">
      <alignment horizontal="center" vertical="center" wrapText="1"/>
    </xf>
    <xf numFmtId="0" fontId="81" fillId="0" borderId="24" xfId="41" applyFont="1" applyBorder="1" applyAlignment="1">
      <alignment horizontal="center" vertical="center" wrapText="1"/>
    </xf>
    <xf numFmtId="0" fontId="81" fillId="0" borderId="15" xfId="41" applyFont="1" applyBorder="1" applyAlignment="1">
      <alignment vertical="center"/>
    </xf>
    <xf numFmtId="0" fontId="81" fillId="0" borderId="14" xfId="41" applyFont="1" applyBorder="1" applyAlignment="1">
      <alignment horizontal="center" vertical="center"/>
    </xf>
    <xf numFmtId="0" fontId="81" fillId="0" borderId="17" xfId="41" applyFont="1" applyBorder="1" applyAlignment="1">
      <alignment horizontal="left" vertical="center" indent="1"/>
    </xf>
    <xf numFmtId="0" fontId="83" fillId="0" borderId="22" xfId="41" applyFont="1" applyBorder="1" applyAlignment="1">
      <alignment horizontal="center" vertical="center"/>
    </xf>
    <xf numFmtId="0" fontId="81" fillId="0" borderId="29" xfId="41" applyFont="1" applyBorder="1" applyAlignment="1">
      <alignment horizontal="left" vertical="center" indent="1"/>
    </xf>
    <xf numFmtId="0" fontId="83" fillId="0" borderId="78" xfId="41" applyFont="1" applyBorder="1" applyAlignment="1">
      <alignment horizontal="center" vertical="center"/>
    </xf>
    <xf numFmtId="0" fontId="81" fillId="0" borderId="79" xfId="41" applyFont="1" applyBorder="1" applyAlignment="1">
      <alignment horizontal="left" vertical="center" indent="1"/>
    </xf>
    <xf numFmtId="0" fontId="80" fillId="0" borderId="0" xfId="41" applyBorder="1" applyAlignment="1">
      <alignment horizontal="center" vertical="center" wrapText="1"/>
    </xf>
    <xf numFmtId="0" fontId="80" fillId="0" borderId="0" xfId="41" applyFill="1"/>
    <xf numFmtId="0" fontId="80" fillId="0" borderId="0" xfId="41" applyAlignment="1">
      <alignment horizontal="center" vertical="center"/>
    </xf>
    <xf numFmtId="0" fontId="3" fillId="0" borderId="13" xfId="0" applyFont="1" applyBorder="1" applyAlignment="1">
      <alignment vertical="center" wrapText="1"/>
    </xf>
    <xf numFmtId="0" fontId="3" fillId="0" borderId="23" xfId="0" applyFont="1" applyBorder="1" applyAlignment="1">
      <alignment vertical="center" wrapText="1"/>
    </xf>
    <xf numFmtId="0" fontId="3" fillId="0" borderId="25" xfId="0" applyFont="1" applyBorder="1" applyAlignment="1">
      <alignment vertical="center" wrapText="1"/>
    </xf>
    <xf numFmtId="0" fontId="3" fillId="0" borderId="24"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47" borderId="0" xfId="0" applyFont="1" applyFill="1" applyAlignment="1">
      <alignment vertical="center" wrapText="1"/>
    </xf>
    <xf numFmtId="0" fontId="8" fillId="32" borderId="83" xfId="0" applyFont="1" applyFill="1" applyBorder="1" applyAlignment="1">
      <alignment vertical="center" wrapText="1"/>
    </xf>
    <xf numFmtId="0" fontId="83" fillId="0" borderId="17" xfId="0" applyFont="1" applyFill="1" applyBorder="1" applyAlignment="1">
      <alignment horizontal="left" vertical="center" wrapText="1" indent="1"/>
    </xf>
    <xf numFmtId="0" fontId="84" fillId="0" borderId="0" xfId="0" applyFont="1" applyAlignment="1">
      <alignment horizontal="center"/>
    </xf>
    <xf numFmtId="0" fontId="3" fillId="0" borderId="0" xfId="40" applyFont="1" applyBorder="1" applyAlignment="1">
      <alignment vertical="center" wrapText="1"/>
    </xf>
    <xf numFmtId="0" fontId="101" fillId="0" borderId="0" xfId="40" applyFont="1" applyBorder="1" applyAlignment="1">
      <alignment vertical="center"/>
    </xf>
    <xf numFmtId="0" fontId="3" fillId="0" borderId="21" xfId="43" applyFont="1" applyBorder="1" applyAlignment="1">
      <alignment horizontal="center" vertical="center" wrapText="1"/>
    </xf>
    <xf numFmtId="2" fontId="80" fillId="0" borderId="0" xfId="41" applyNumberFormat="1" applyAlignment="1"/>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0" xfId="0" applyFont="1" applyFill="1" applyBorder="1" applyAlignment="1">
      <alignment horizontal="left" vertical="center" wrapText="1" indent="1"/>
    </xf>
    <xf numFmtId="49" fontId="7" fillId="0" borderId="13" xfId="0" applyNumberFormat="1" applyFont="1" applyFill="1" applyBorder="1" applyAlignment="1">
      <alignment horizontal="left" vertical="center" indent="1"/>
    </xf>
    <xf numFmtId="49" fontId="7" fillId="37" borderId="13" xfId="0" applyNumberFormat="1" applyFont="1" applyFill="1" applyBorder="1" applyAlignment="1">
      <alignment horizontal="left" vertical="center" indent="1"/>
    </xf>
    <xf numFmtId="49" fontId="8" fillId="0" borderId="19" xfId="0" applyNumberFormat="1" applyFont="1" applyFill="1" applyBorder="1" applyAlignment="1">
      <alignment horizontal="left" vertical="center" wrapText="1" indent="1"/>
    </xf>
    <xf numFmtId="0" fontId="87" fillId="47" borderId="0" xfId="0" applyFont="1" applyFill="1" applyAlignment="1">
      <alignment vertical="center" wrapText="1"/>
    </xf>
    <xf numFmtId="0" fontId="86" fillId="0" borderId="0" xfId="0" applyFont="1" applyBorder="1" applyAlignment="1">
      <alignment vertical="center" wrapText="1"/>
    </xf>
    <xf numFmtId="0" fontId="87" fillId="0" borderId="23" xfId="0" applyFont="1" applyBorder="1" applyAlignment="1">
      <alignment vertical="center" wrapText="1"/>
    </xf>
    <xf numFmtId="0" fontId="87" fillId="0" borderId="25" xfId="0" applyFont="1" applyBorder="1" applyAlignment="1">
      <alignment vertical="center" wrapText="1"/>
    </xf>
    <xf numFmtId="0" fontId="87" fillId="0" borderId="24" xfId="0" applyFont="1" applyBorder="1" applyAlignment="1">
      <alignment vertical="center" wrapText="1"/>
    </xf>
    <xf numFmtId="0" fontId="87" fillId="0" borderId="15" xfId="0" applyFont="1" applyBorder="1" applyAlignment="1">
      <alignment vertical="center" wrapText="1"/>
    </xf>
    <xf numFmtId="0" fontId="87" fillId="0" borderId="13" xfId="0" applyFont="1" applyBorder="1" applyAlignment="1">
      <alignment vertical="center" wrapText="1"/>
    </xf>
    <xf numFmtId="0" fontId="87" fillId="0" borderId="14" xfId="0" applyFont="1" applyBorder="1" applyAlignment="1">
      <alignment vertical="center" wrapText="1"/>
    </xf>
    <xf numFmtId="0" fontId="87" fillId="0" borderId="16" xfId="0" applyFont="1" applyBorder="1" applyAlignment="1">
      <alignment vertical="center" wrapText="1"/>
    </xf>
    <xf numFmtId="0" fontId="87" fillId="0" borderId="17" xfId="0" applyFont="1" applyBorder="1" applyAlignment="1">
      <alignment vertical="center" wrapText="1"/>
    </xf>
    <xf numFmtId="0" fontId="87" fillId="0" borderId="18" xfId="0" applyFont="1" applyBorder="1" applyAlignment="1">
      <alignment vertical="center" wrapText="1"/>
    </xf>
    <xf numFmtId="0" fontId="87" fillId="0" borderId="0" xfId="0" applyFont="1" applyAlignment="1">
      <alignment vertical="center" wrapText="1"/>
    </xf>
    <xf numFmtId="0" fontId="86" fillId="0" borderId="0" xfId="0" applyFont="1" applyAlignment="1">
      <alignment horizontal="center" vertical="center"/>
    </xf>
    <xf numFmtId="0" fontId="86" fillId="0" borderId="0" xfId="0" applyFont="1" applyAlignment="1">
      <alignment vertical="center" wrapText="1"/>
    </xf>
    <xf numFmtId="3" fontId="7" fillId="0" borderId="22" xfId="44" applyNumberFormat="1" applyFont="1" applyFill="1" applyBorder="1" applyAlignment="1">
      <alignment horizontal="center" vertical="center" wrapText="1"/>
    </xf>
    <xf numFmtId="0" fontId="7" fillId="0" borderId="29" xfId="44" applyNumberFormat="1" applyFont="1" applyFill="1" applyBorder="1" applyAlignment="1">
      <alignment horizontal="center" vertical="center" wrapText="1"/>
    </xf>
    <xf numFmtId="0" fontId="7" fillId="37" borderId="29" xfId="44" applyFont="1" applyFill="1" applyBorder="1" applyAlignment="1">
      <alignment horizontal="center" vertical="center" wrapText="1"/>
    </xf>
    <xf numFmtId="0" fontId="7" fillId="37" borderId="34" xfId="44" applyFont="1" applyFill="1" applyBorder="1" applyAlignment="1">
      <alignment horizontal="center" vertical="center" wrapText="1"/>
    </xf>
    <xf numFmtId="3" fontId="7" fillId="0" borderId="30" xfId="44" applyNumberFormat="1" applyFont="1" applyFill="1" applyBorder="1" applyAlignment="1">
      <alignment horizontal="center" vertical="center" wrapText="1"/>
    </xf>
    <xf numFmtId="0" fontId="7" fillId="0" borderId="30" xfId="44" applyNumberFormat="1" applyFont="1" applyFill="1" applyBorder="1" applyAlignment="1">
      <alignment horizontal="center" vertical="center" wrapText="1"/>
    </xf>
    <xf numFmtId="0" fontId="7" fillId="0" borderId="84" xfId="44" applyNumberFormat="1" applyFont="1" applyFill="1" applyBorder="1" applyAlignment="1">
      <alignment horizontal="center" vertical="center" wrapText="1"/>
    </xf>
    <xf numFmtId="0" fontId="7" fillId="37" borderId="31" xfId="44" applyFont="1" applyFill="1" applyBorder="1" applyAlignment="1">
      <alignment horizontal="center" vertical="center" wrapText="1"/>
    </xf>
    <xf numFmtId="0" fontId="7" fillId="37" borderId="53" xfId="44" applyFont="1" applyFill="1" applyBorder="1" applyAlignment="1">
      <alignment horizontal="center" vertical="center" wrapText="1"/>
    </xf>
    <xf numFmtId="0" fontId="7" fillId="37" borderId="64" xfId="44" applyFont="1" applyFill="1" applyBorder="1" applyAlignment="1">
      <alignment horizontal="center" vertical="center" wrapText="1"/>
    </xf>
    <xf numFmtId="3" fontId="7" fillId="0" borderId="29" xfId="44" applyNumberFormat="1" applyFont="1" applyFill="1" applyBorder="1" applyAlignment="1">
      <alignment horizontal="center" vertical="center" wrapText="1"/>
    </xf>
    <xf numFmtId="0" fontId="91" fillId="0" borderId="0" xfId="0" applyFont="1" applyFill="1" applyAlignment="1">
      <alignment horizontal="center" vertical="center" wrapText="1"/>
    </xf>
    <xf numFmtId="0" fontId="82" fillId="0" borderId="24" xfId="0" applyFont="1" applyBorder="1" applyAlignment="1">
      <alignment horizontal="left" vertical="center" wrapText="1" indent="1"/>
    </xf>
    <xf numFmtId="0" fontId="84" fillId="0" borderId="0" xfId="0" applyFont="1" applyBorder="1"/>
    <xf numFmtId="0" fontId="82" fillId="0" borderId="0" xfId="0" applyFont="1" applyBorder="1"/>
    <xf numFmtId="14" fontId="0" fillId="0" borderId="0" xfId="0" applyNumberFormat="1"/>
    <xf numFmtId="0" fontId="83" fillId="42" borderId="15" xfId="0" applyFont="1" applyFill="1" applyBorder="1" applyAlignment="1">
      <alignment horizontal="right" vertical="center" wrapText="1" indent="1"/>
    </xf>
    <xf numFmtId="0" fontId="82" fillId="48" borderId="13" xfId="0" applyFont="1" applyFill="1" applyBorder="1" applyAlignment="1">
      <alignment vertical="center" wrapText="1"/>
    </xf>
    <xf numFmtId="3" fontId="3" fillId="0" borderId="0" xfId="0" applyNumberFormat="1" applyFont="1" applyFill="1" applyBorder="1"/>
    <xf numFmtId="4" fontId="8" fillId="0" borderId="0" xfId="45" applyNumberFormat="1" applyFont="1" applyBorder="1" applyAlignment="1">
      <alignment vertical="center" wrapText="1"/>
    </xf>
    <xf numFmtId="0" fontId="109" fillId="0" borderId="0" xfId="0" applyFont="1" applyAlignment="1">
      <alignment vertical="center"/>
    </xf>
    <xf numFmtId="0" fontId="36" fillId="0" borderId="0" xfId="0" applyFont="1" applyFill="1"/>
    <xf numFmtId="0" fontId="107" fillId="0" borderId="0" xfId="0" applyFont="1" applyBorder="1" applyAlignment="1">
      <alignment horizontal="right"/>
    </xf>
    <xf numFmtId="49" fontId="101" fillId="0" borderId="0" xfId="0" applyNumberFormat="1" applyFont="1" applyBorder="1"/>
    <xf numFmtId="0" fontId="84" fillId="0" borderId="0" xfId="0" applyFont="1" applyBorder="1" applyAlignment="1">
      <alignment horizontal="right" vertical="center" wrapText="1"/>
    </xf>
    <xf numFmtId="49" fontId="84" fillId="0" borderId="0" xfId="0" applyNumberFormat="1" applyFont="1" applyBorder="1" applyAlignment="1">
      <alignment vertical="center"/>
    </xf>
    <xf numFmtId="0" fontId="81" fillId="0" borderId="13" xfId="0" applyFont="1" applyBorder="1" applyAlignment="1">
      <alignment horizontal="left" vertical="center" wrapText="1" indent="1"/>
    </xf>
    <xf numFmtId="49" fontId="83" fillId="0" borderId="13" xfId="0" applyNumberFormat="1" applyFont="1" applyBorder="1" applyAlignment="1">
      <alignment horizontal="left" vertical="center" wrapText="1" indent="1"/>
    </xf>
    <xf numFmtId="49" fontId="81" fillId="0" borderId="13" xfId="0" applyNumberFormat="1" applyFont="1" applyBorder="1" applyAlignment="1">
      <alignment horizontal="left" vertical="center" wrapText="1" indent="1"/>
    </xf>
    <xf numFmtId="0" fontId="81" fillId="0" borderId="27" xfId="0" applyFont="1" applyBorder="1" applyAlignment="1">
      <alignment horizontal="left" vertical="center" wrapText="1" indent="1"/>
    </xf>
    <xf numFmtId="0" fontId="81" fillId="0" borderId="76" xfId="0" applyFont="1" applyBorder="1" applyAlignment="1">
      <alignment horizontal="left" vertical="center" wrapText="1" indent="1"/>
    </xf>
    <xf numFmtId="0" fontId="87" fillId="0" borderId="0" xfId="0" applyFont="1" applyBorder="1" applyAlignment="1">
      <alignment horizontal="right"/>
    </xf>
    <xf numFmtId="49" fontId="81" fillId="0" borderId="13" xfId="43" applyNumberFormat="1" applyFont="1" applyBorder="1" applyAlignment="1">
      <alignment horizontal="left" vertical="center" wrapText="1" indent="1"/>
    </xf>
    <xf numFmtId="49" fontId="83" fillId="0" borderId="13" xfId="43" applyNumberFormat="1" applyFont="1" applyBorder="1" applyAlignment="1">
      <alignment horizontal="left" vertical="center" wrapText="1" indent="1"/>
    </xf>
    <xf numFmtId="49" fontId="83" fillId="0" borderId="19" xfId="0" applyNumberFormat="1" applyFont="1" applyBorder="1" applyAlignment="1">
      <alignment horizontal="left" vertical="center" wrapText="1" indent="1"/>
    </xf>
    <xf numFmtId="49" fontId="81" fillId="0" borderId="19" xfId="0" applyNumberFormat="1" applyFont="1" applyBorder="1" applyAlignment="1">
      <alignment horizontal="left" vertical="center" wrapText="1" indent="1"/>
    </xf>
    <xf numFmtId="0" fontId="81" fillId="0" borderId="17" xfId="0" applyFont="1" applyFill="1" applyBorder="1" applyAlignment="1">
      <alignment horizontal="left" vertical="center" wrapText="1" indent="1"/>
    </xf>
    <xf numFmtId="0" fontId="106" fillId="0" borderId="13" xfId="42" applyFont="1" applyBorder="1"/>
    <xf numFmtId="0" fontId="87" fillId="0" borderId="13" xfId="0" applyFont="1" applyBorder="1" applyAlignment="1">
      <alignment horizontal="center" vertical="center" wrapText="1"/>
    </xf>
    <xf numFmtId="0" fontId="8" fillId="37" borderId="15" xfId="35" applyFont="1" applyFill="1" applyBorder="1" applyAlignment="1" applyProtection="1">
      <alignment horizontal="left" vertical="center" indent="1"/>
    </xf>
    <xf numFmtId="0" fontId="8" fillId="37" borderId="20" xfId="0" applyFont="1" applyFill="1" applyBorder="1" applyAlignment="1">
      <alignment horizontal="left" vertical="center" wrapText="1" indent="1"/>
    </xf>
    <xf numFmtId="0" fontId="114" fillId="43" borderId="13" xfId="0" applyFont="1" applyFill="1" applyBorder="1" applyAlignment="1">
      <alignment vertical="center" wrapText="1"/>
    </xf>
    <xf numFmtId="0" fontId="83" fillId="48" borderId="15" xfId="0" applyFont="1" applyFill="1" applyBorder="1" applyAlignment="1">
      <alignment horizontal="right" vertical="center" wrapText="1" indent="1"/>
    </xf>
    <xf numFmtId="0" fontId="3" fillId="0" borderId="62" xfId="0" applyFont="1" applyBorder="1" applyAlignment="1">
      <alignment horizontal="center" vertical="center" wrapText="1"/>
    </xf>
    <xf numFmtId="0" fontId="3" fillId="0" borderId="62" xfId="0" applyFont="1" applyBorder="1" applyAlignment="1">
      <alignment vertical="center" wrapText="1"/>
    </xf>
    <xf numFmtId="0" fontId="3" fillId="0" borderId="38" xfId="0" applyFont="1" applyBorder="1" applyAlignment="1">
      <alignment vertical="center" wrapText="1"/>
    </xf>
    <xf numFmtId="0" fontId="3" fillId="0" borderId="38" xfId="0" applyFont="1" applyBorder="1" applyAlignment="1">
      <alignment horizontal="center" vertical="center" wrapText="1"/>
    </xf>
    <xf numFmtId="0" fontId="81" fillId="0" borderId="63" xfId="0" applyFont="1" applyBorder="1" applyAlignment="1">
      <alignment horizontal="left" vertical="center"/>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105" fillId="48" borderId="57" xfId="0" applyFont="1" applyFill="1" applyBorder="1" applyAlignment="1">
      <alignment horizontal="center" vertical="center" wrapText="1"/>
    </xf>
    <xf numFmtId="3" fontId="105" fillId="48" borderId="43" xfId="0" applyNumberFormat="1" applyFont="1" applyFill="1" applyBorder="1" applyAlignment="1">
      <alignment horizontal="right" vertical="center" wrapText="1" indent="1"/>
    </xf>
    <xf numFmtId="3" fontId="105" fillId="48" borderId="56" xfId="0" applyNumberFormat="1" applyFont="1" applyFill="1" applyBorder="1" applyAlignment="1">
      <alignment horizontal="right" vertical="center" wrapText="1" indent="1"/>
    </xf>
    <xf numFmtId="0" fontId="105" fillId="48" borderId="42" xfId="0" applyFont="1" applyFill="1" applyBorder="1" applyAlignment="1">
      <alignment horizontal="center" vertical="center" wrapText="1"/>
    </xf>
    <xf numFmtId="0" fontId="87" fillId="0" borderId="62" xfId="0" applyFont="1" applyBorder="1" applyAlignment="1">
      <alignment horizontal="center" vertical="center" wrapText="1"/>
    </xf>
    <xf numFmtId="0" fontId="87" fillId="0" borderId="62" xfId="0" applyFont="1" applyBorder="1" applyAlignment="1">
      <alignment vertical="center" wrapText="1"/>
    </xf>
    <xf numFmtId="0" fontId="87" fillId="0" borderId="38" xfId="0" applyFont="1" applyBorder="1" applyAlignment="1">
      <alignment vertical="center" wrapText="1"/>
    </xf>
    <xf numFmtId="0" fontId="87" fillId="0" borderId="38" xfId="0" applyFont="1" applyBorder="1" applyAlignment="1">
      <alignment horizontal="center" vertical="center" wrapText="1"/>
    </xf>
    <xf numFmtId="0" fontId="8" fillId="0" borderId="29" xfId="40" applyFont="1" applyBorder="1" applyAlignment="1">
      <alignment horizontal="center" vertical="center" wrapText="1"/>
    </xf>
    <xf numFmtId="0" fontId="8" fillId="0" borderId="34" xfId="40" applyFont="1" applyBorder="1" applyAlignment="1">
      <alignment horizontal="center" vertical="center" wrapText="1"/>
    </xf>
    <xf numFmtId="49" fontId="81" fillId="0" borderId="13" xfId="0" applyNumberFormat="1" applyFont="1" applyFill="1" applyBorder="1" applyAlignment="1">
      <alignment horizontal="left" vertical="center" wrapText="1" indent="1"/>
    </xf>
    <xf numFmtId="49" fontId="117" fillId="0" borderId="17" xfId="0" applyNumberFormat="1" applyFont="1" applyFill="1" applyBorder="1" applyAlignment="1">
      <alignment horizontal="left" vertical="center" wrapText="1" indent="1"/>
    </xf>
    <xf numFmtId="0" fontId="87" fillId="0" borderId="15" xfId="0" applyFont="1" applyFill="1" applyBorder="1" applyAlignment="1">
      <alignment vertical="center"/>
    </xf>
    <xf numFmtId="0" fontId="91" fillId="0" borderId="0" xfId="0" applyFont="1" applyFill="1" applyAlignment="1">
      <alignment horizontal="left" vertical="center" wrapText="1"/>
    </xf>
    <xf numFmtId="0" fontId="118" fillId="0" borderId="0" xfId="0" applyFont="1" applyAlignment="1">
      <alignment vertical="center"/>
    </xf>
    <xf numFmtId="0" fontId="25" fillId="0" borderId="0" xfId="0" applyFont="1" applyAlignment="1">
      <alignment vertical="center" wrapText="1"/>
    </xf>
    <xf numFmtId="0" fontId="8" fillId="0" borderId="21" xfId="0" applyFont="1" applyBorder="1" applyAlignment="1">
      <alignment horizontal="center" vertical="center" wrapText="1"/>
    </xf>
    <xf numFmtId="49" fontId="3" fillId="42" borderId="13" xfId="0" applyNumberFormat="1" applyFont="1" applyFill="1" applyBorder="1" applyAlignment="1">
      <alignment horizontal="left" vertical="top" wrapText="1" indent="1"/>
    </xf>
    <xf numFmtId="49" fontId="8" fillId="50" borderId="13" xfId="0" applyNumberFormat="1" applyFont="1" applyFill="1" applyBorder="1" applyAlignment="1">
      <alignment horizontal="left" vertical="center" wrapText="1" indent="1"/>
    </xf>
    <xf numFmtId="49" fontId="8" fillId="38" borderId="13" xfId="0" applyNumberFormat="1" applyFont="1" applyFill="1" applyBorder="1" applyAlignment="1">
      <alignment horizontal="left" vertical="center" wrapText="1" indent="1"/>
    </xf>
    <xf numFmtId="0" fontId="7" fillId="0" borderId="19" xfId="43" applyFont="1" applyBorder="1" applyAlignment="1">
      <alignment horizontal="left" vertical="top" wrapText="1" indent="1"/>
    </xf>
    <xf numFmtId="0" fontId="121" fillId="0" borderId="0" xfId="0" applyFont="1" applyAlignment="1">
      <alignment vertical="center" wrapText="1"/>
    </xf>
    <xf numFmtId="0" fontId="122" fillId="0" borderId="0" xfId="0" applyFont="1" applyFill="1" applyAlignment="1">
      <alignment horizontal="center" vertical="center" wrapText="1"/>
    </xf>
    <xf numFmtId="0" fontId="85" fillId="0" borderId="0" xfId="0" applyFont="1" applyAlignment="1">
      <alignment horizontal="left" wrapText="1"/>
    </xf>
    <xf numFmtId="0" fontId="85" fillId="0" borderId="0" xfId="0" applyFont="1" applyFill="1" applyAlignment="1">
      <alignment horizontal="left" vertical="center" wrapText="1"/>
    </xf>
    <xf numFmtId="0" fontId="0" fillId="0" borderId="0" xfId="0" applyAlignment="1">
      <alignment horizontal="left" wrapText="1"/>
    </xf>
    <xf numFmtId="0" fontId="36" fillId="0" borderId="0" xfId="0" applyFont="1" applyAlignment="1">
      <alignment horizontal="left" wrapText="1"/>
    </xf>
    <xf numFmtId="0" fontId="123" fillId="0" borderId="0" xfId="0" applyFont="1" applyFill="1" applyAlignment="1">
      <alignment horizontal="left"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40" applyFont="1" applyFill="1" applyBorder="1" applyAlignment="1">
      <alignment vertical="center" wrapText="1"/>
    </xf>
    <xf numFmtId="0" fontId="101" fillId="0" borderId="0" xfId="40" applyFont="1" applyFill="1" applyBorder="1" applyAlignment="1">
      <alignment vertical="center"/>
    </xf>
    <xf numFmtId="0" fontId="3" fillId="0" borderId="13" xfId="43" applyFont="1" applyBorder="1" applyAlignment="1">
      <alignment horizontal="left" vertical="top" wrapText="1" indent="1"/>
    </xf>
    <xf numFmtId="0" fontId="82" fillId="0" borderId="43" xfId="0" applyNumberFormat="1" applyFont="1" applyFill="1" applyBorder="1" applyAlignment="1">
      <alignment horizontal="left" vertical="center" wrapText="1" indent="1"/>
    </xf>
    <xf numFmtId="0" fontId="102" fillId="0" borderId="0" xfId="0" applyFont="1"/>
    <xf numFmtId="0" fontId="85" fillId="0" borderId="0" xfId="0" applyFont="1" applyFill="1" applyAlignment="1">
      <alignment horizontal="left"/>
    </xf>
    <xf numFmtId="0" fontId="8" fillId="0" borderId="20" xfId="0" applyFont="1" applyFill="1" applyBorder="1" applyAlignment="1">
      <alignment horizontal="left" wrapText="1" indent="1"/>
    </xf>
    <xf numFmtId="0" fontId="83" fillId="0" borderId="29" xfId="0" applyFont="1" applyFill="1" applyBorder="1" applyAlignment="1">
      <alignment horizontal="left" vertical="center" wrapText="1" indent="1"/>
    </xf>
    <xf numFmtId="0" fontId="83" fillId="0" borderId="34" xfId="0" applyFont="1" applyFill="1" applyBorder="1" applyAlignment="1">
      <alignment horizontal="left" vertical="center" wrapText="1" indent="1"/>
    </xf>
    <xf numFmtId="0" fontId="83" fillId="0" borderId="18" xfId="0" applyFont="1" applyFill="1" applyBorder="1" applyAlignment="1">
      <alignment horizontal="left" vertical="center" wrapText="1" indent="1"/>
    </xf>
    <xf numFmtId="0" fontId="83" fillId="0" borderId="44" xfId="0" applyFont="1" applyFill="1" applyBorder="1" applyAlignment="1">
      <alignment horizontal="left" vertical="center" wrapText="1" indent="1"/>
    </xf>
    <xf numFmtId="0" fontId="83" fillId="0" borderId="45" xfId="0" applyFont="1" applyFill="1" applyBorder="1" applyAlignment="1">
      <alignment horizontal="left" vertical="center" wrapText="1" indent="1"/>
    </xf>
    <xf numFmtId="0" fontId="7" fillId="35" borderId="64" xfId="0" applyFont="1" applyFill="1" applyBorder="1" applyAlignment="1">
      <alignment horizontal="left" vertical="center" wrapText="1" inden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07" fillId="0" borderId="0" xfId="90" applyFont="1"/>
    <xf numFmtId="0" fontId="107" fillId="0" borderId="0" xfId="0" applyFont="1"/>
    <xf numFmtId="0" fontId="107" fillId="0" borderId="0" xfId="0" applyFont="1" applyAlignment="1">
      <alignment vertical="center"/>
    </xf>
    <xf numFmtId="0" fontId="109" fillId="0" borderId="0" xfId="90" applyFont="1"/>
    <xf numFmtId="0" fontId="3" fillId="0" borderId="0" xfId="90" applyFont="1"/>
    <xf numFmtId="0" fontId="69" fillId="0" borderId="0" xfId="90" applyFont="1"/>
    <xf numFmtId="0" fontId="75" fillId="0" borderId="0" xfId="90" applyFont="1"/>
    <xf numFmtId="0" fontId="2" fillId="0" borderId="0" xfId="90" applyFont="1"/>
    <xf numFmtId="0" fontId="2" fillId="0" borderId="13" xfId="90" applyFont="1" applyBorder="1" applyAlignment="1">
      <alignment horizontal="center" vertical="center" wrapText="1"/>
    </xf>
    <xf numFmtId="0" fontId="2" fillId="0" borderId="14" xfId="90" applyFont="1" applyBorder="1" applyAlignment="1">
      <alignment horizontal="center" vertical="center" wrapText="1"/>
    </xf>
    <xf numFmtId="0" fontId="3" fillId="0" borderId="15" xfId="90" applyFont="1" applyBorder="1" applyAlignment="1">
      <alignment horizontal="center" vertical="center"/>
    </xf>
    <xf numFmtId="49" fontId="86" fillId="0" borderId="13" xfId="90" applyNumberFormat="1" applyFont="1" applyFill="1" applyBorder="1" applyAlignment="1">
      <alignment horizontal="left" vertical="top" wrapText="1"/>
    </xf>
    <xf numFmtId="3" fontId="7" fillId="0" borderId="13" xfId="90" applyNumberFormat="1" applyFont="1" applyFill="1" applyBorder="1" applyAlignment="1">
      <alignment horizontal="center" vertical="center" wrapText="1"/>
    </xf>
    <xf numFmtId="3" fontId="7" fillId="0" borderId="14" xfId="90" applyNumberFormat="1" applyFont="1" applyFill="1" applyBorder="1" applyAlignment="1">
      <alignment horizontal="center" vertical="center" wrapText="1"/>
    </xf>
    <xf numFmtId="49" fontId="86" fillId="0" borderId="13" xfId="90" applyNumberFormat="1" applyFont="1" applyFill="1" applyBorder="1" applyAlignment="1">
      <alignment horizontal="left" vertical="top" wrapText="1" indent="1"/>
    </xf>
    <xf numFmtId="49" fontId="87" fillId="0" borderId="13" xfId="90" applyNumberFormat="1" applyFont="1" applyFill="1" applyBorder="1" applyAlignment="1">
      <alignment horizontal="left" vertical="top" wrapText="1" indent="1"/>
    </xf>
    <xf numFmtId="49" fontId="87" fillId="0" borderId="13" xfId="90" applyNumberFormat="1" applyFont="1" applyFill="1" applyBorder="1" applyAlignment="1">
      <alignment horizontal="left" wrapText="1" indent="1"/>
    </xf>
    <xf numFmtId="49" fontId="87" fillId="0" borderId="13" xfId="90" applyNumberFormat="1" applyFont="1" applyFill="1" applyBorder="1" applyAlignment="1">
      <alignment horizontal="left" vertical="center" wrapText="1" indent="1"/>
    </xf>
    <xf numFmtId="0" fontId="126" fillId="0" borderId="0" xfId="90" applyFont="1"/>
    <xf numFmtId="49" fontId="87" fillId="0" borderId="13" xfId="90" applyNumberFormat="1" applyFont="1" applyFill="1" applyBorder="1" applyAlignment="1">
      <alignment horizontal="left" vertical="center" wrapText="1"/>
    </xf>
    <xf numFmtId="0" fontId="69" fillId="0" borderId="0" xfId="90" applyFont="1" applyAlignment="1">
      <alignment vertical="center"/>
    </xf>
    <xf numFmtId="0" fontId="3" fillId="0" borderId="0" xfId="90" applyFont="1" applyAlignment="1">
      <alignment vertical="center"/>
    </xf>
    <xf numFmtId="0" fontId="109" fillId="0" borderId="0" xfId="90" applyFont="1" applyFill="1"/>
    <xf numFmtId="0" fontId="84" fillId="0" borderId="0" xfId="90" applyFont="1" applyFill="1"/>
    <xf numFmtId="0" fontId="84" fillId="0" borderId="0" xfId="90" applyFont="1"/>
    <xf numFmtId="49" fontId="87" fillId="0" borderId="13" xfId="90" applyNumberFormat="1" applyFont="1" applyFill="1" applyBorder="1" applyAlignment="1" applyProtection="1">
      <alignment horizontal="left" vertical="top" wrapText="1" indent="1"/>
      <protection locked="0"/>
    </xf>
    <xf numFmtId="0" fontId="110" fillId="0" borderId="0" xfId="90" applyFont="1"/>
    <xf numFmtId="49" fontId="86" fillId="0" borderId="17" xfId="90" applyNumberFormat="1" applyFont="1" applyFill="1" applyBorder="1" applyAlignment="1">
      <alignment horizontal="left" vertical="top" wrapText="1" indent="1"/>
    </xf>
    <xf numFmtId="0" fontId="109" fillId="0" borderId="0" xfId="90" applyFont="1" applyAlignment="1">
      <alignment vertical="center"/>
    </xf>
    <xf numFmtId="0" fontId="3" fillId="0" borderId="12" xfId="90" applyFont="1" applyBorder="1" applyAlignment="1">
      <alignment horizontal="center" vertical="center"/>
    </xf>
    <xf numFmtId="49" fontId="87" fillId="0" borderId="0" xfId="90" applyNumberFormat="1" applyFont="1" applyAlignment="1">
      <alignment horizontal="left" wrapText="1"/>
    </xf>
    <xf numFmtId="165" fontId="3" fillId="38" borderId="0" xfId="90" applyNumberFormat="1" applyFont="1" applyFill="1"/>
    <xf numFmtId="165" fontId="3" fillId="0" borderId="0" xfId="90" applyNumberFormat="1" applyFont="1"/>
    <xf numFmtId="0" fontId="69" fillId="38" borderId="0" xfId="90" applyFont="1" applyFill="1"/>
    <xf numFmtId="0" fontId="10" fillId="0" borderId="15" xfId="90" applyFont="1" applyBorder="1" applyAlignment="1">
      <alignment horizontal="center" vertical="center"/>
    </xf>
    <xf numFmtId="49" fontId="108" fillId="0" borderId="13" xfId="90" applyNumberFormat="1" applyFont="1" applyFill="1" applyBorder="1" applyAlignment="1">
      <alignment horizontal="left" vertical="top" wrapText="1" indent="1"/>
    </xf>
    <xf numFmtId="0" fontId="3" fillId="0" borderId="0" xfId="90" applyFont="1" applyAlignment="1">
      <alignment horizontal="center" vertical="center"/>
    </xf>
    <xf numFmtId="49" fontId="3" fillId="0" borderId="0" xfId="90" applyNumberFormat="1" applyFont="1" applyAlignment="1">
      <alignment horizontal="left" wrapText="1"/>
    </xf>
    <xf numFmtId="0" fontId="82" fillId="0" borderId="14" xfId="35" applyFont="1" applyBorder="1" applyAlignment="1" applyProtection="1">
      <alignment horizontal="left" vertical="center" indent="1"/>
    </xf>
    <xf numFmtId="0" fontId="127" fillId="0" borderId="0" xfId="0" applyFont="1"/>
    <xf numFmtId="0" fontId="84" fillId="0" borderId="15" xfId="0" applyFont="1" applyBorder="1" applyAlignment="1">
      <alignment horizontal="center" vertical="center"/>
    </xf>
    <xf numFmtId="0" fontId="127" fillId="0" borderId="0" xfId="0" applyFont="1" applyAlignment="1">
      <alignment horizontal="left" vertical="center"/>
    </xf>
    <xf numFmtId="0" fontId="128" fillId="0" borderId="0" xfId="90" applyFont="1"/>
    <xf numFmtId="0" fontId="125" fillId="0" borderId="0" xfId="90" applyFont="1"/>
    <xf numFmtId="0" fontId="82" fillId="0" borderId="0" xfId="90" applyFont="1"/>
    <xf numFmtId="0" fontId="124" fillId="0" borderId="0" xfId="0" applyFont="1" applyFill="1" applyBorder="1" applyAlignment="1">
      <alignment vertical="center"/>
    </xf>
    <xf numFmtId="0" fontId="91" fillId="0" borderId="0" xfId="0" applyFont="1" applyFill="1" applyBorder="1" applyAlignment="1">
      <alignment vertical="center"/>
    </xf>
    <xf numFmtId="0" fontId="129" fillId="0" borderId="0" xfId="0" applyFont="1" applyFill="1" applyBorder="1"/>
    <xf numFmtId="0" fontId="130" fillId="0" borderId="0" xfId="0" applyFont="1" applyAlignment="1">
      <alignment horizontal="left" vertical="center"/>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83" fillId="0" borderId="21" xfId="0" applyFont="1" applyFill="1" applyBorder="1" applyAlignment="1">
      <alignment horizontal="right" vertical="center" wrapText="1" indent="1"/>
    </xf>
    <xf numFmtId="0" fontId="83" fillId="44" borderId="19" xfId="0" applyFont="1" applyFill="1" applyBorder="1" applyAlignment="1">
      <alignment vertical="center" wrapText="1"/>
    </xf>
    <xf numFmtId="14" fontId="83" fillId="0" borderId="26" xfId="0" applyNumberFormat="1" applyFont="1" applyFill="1" applyBorder="1" applyAlignment="1">
      <alignment horizontal="center" vertical="center" wrapText="1"/>
    </xf>
    <xf numFmtId="3" fontId="8" fillId="35" borderId="13" xfId="0" applyNumberFormat="1" applyFont="1" applyFill="1" applyBorder="1" applyAlignment="1">
      <alignment horizontal="center" vertical="center" wrapText="1"/>
    </xf>
    <xf numFmtId="3" fontId="7" fillId="24" borderId="20" xfId="0" applyNumberFormat="1" applyFont="1" applyFill="1" applyBorder="1" applyAlignment="1">
      <alignment horizontal="center" vertical="center" wrapText="1"/>
    </xf>
    <xf numFmtId="0" fontId="1" fillId="42" borderId="0" xfId="0" applyFont="1" applyFill="1" applyAlignment="1">
      <alignment horizontal="left"/>
    </xf>
    <xf numFmtId="0" fontId="131" fillId="36" borderId="44" xfId="0" applyFont="1" applyFill="1" applyBorder="1" applyAlignment="1">
      <alignment horizontal="left" vertical="center" wrapText="1" indent="1"/>
    </xf>
    <xf numFmtId="0" fontId="84" fillId="0" borderId="0" xfId="0" applyFont="1" applyBorder="1" applyAlignment="1">
      <alignment horizontal="left" vertical="center" wrapText="1" indent="3"/>
    </xf>
    <xf numFmtId="0" fontId="82" fillId="0" borderId="15" xfId="35" applyFont="1" applyBorder="1" applyAlignment="1" applyProtection="1">
      <alignment horizontal="left" vertical="center" indent="1"/>
    </xf>
    <xf numFmtId="0" fontId="82" fillId="42" borderId="0" xfId="0" applyFont="1" applyFill="1" applyAlignment="1">
      <alignment vertical="center" wrapText="1"/>
    </xf>
    <xf numFmtId="0" fontId="82" fillId="32" borderId="15" xfId="0" applyFont="1" applyFill="1" applyBorder="1" applyAlignment="1">
      <alignment vertical="center" wrapText="1"/>
    </xf>
    <xf numFmtId="0" fontId="82" fillId="0" borderId="43" xfId="0" applyFont="1" applyFill="1" applyBorder="1" applyAlignment="1">
      <alignment horizontal="left" vertical="center" wrapText="1" indent="1"/>
    </xf>
    <xf numFmtId="0" fontId="82" fillId="42" borderId="15" xfId="0" applyFont="1" applyFill="1" applyBorder="1" applyAlignment="1">
      <alignment vertical="center" wrapText="1"/>
    </xf>
    <xf numFmtId="0" fontId="2" fillId="0" borderId="13" xfId="0" applyFont="1" applyFill="1" applyBorder="1" applyAlignment="1">
      <alignment horizontal="center" vertical="center" wrapText="1"/>
    </xf>
    <xf numFmtId="49" fontId="84" fillId="0" borderId="0" xfId="0" applyNumberFormat="1" applyFont="1" applyBorder="1"/>
    <xf numFmtId="0" fontId="82" fillId="0" borderId="15" xfId="0" applyFont="1" applyFill="1" applyBorder="1" applyAlignment="1">
      <alignment horizontal="right" vertical="center" wrapText="1" indent="1"/>
    </xf>
    <xf numFmtId="0" fontId="82" fillId="0" borderId="13" xfId="0" applyFont="1" applyFill="1" applyBorder="1" applyAlignment="1">
      <alignment vertical="center" wrapText="1"/>
    </xf>
    <xf numFmtId="0" fontId="82" fillId="0" borderId="20" xfId="0" applyFont="1" applyBorder="1" applyAlignment="1">
      <alignment horizontal="left" vertical="center" wrapText="1" indent="1"/>
    </xf>
    <xf numFmtId="0" fontId="91" fillId="42" borderId="43" xfId="0" applyFont="1" applyFill="1" applyBorder="1" applyAlignment="1">
      <alignment horizontal="left" vertical="center" wrapText="1" indent="1"/>
    </xf>
    <xf numFmtId="0" fontId="91" fillId="35" borderId="43" xfId="0" applyFont="1" applyFill="1" applyBorder="1" applyAlignment="1">
      <alignment horizontal="left" vertical="center" wrapText="1" indent="1"/>
    </xf>
    <xf numFmtId="0" fontId="82" fillId="42" borderId="43" xfId="0" applyFont="1" applyFill="1" applyBorder="1" applyAlignment="1">
      <alignment horizontal="left" vertical="center" wrapText="1" indent="1"/>
    </xf>
    <xf numFmtId="0" fontId="82" fillId="0" borderId="49" xfId="0" applyFont="1" applyBorder="1"/>
    <xf numFmtId="0" fontId="133" fillId="0" borderId="48" xfId="35" applyFont="1" applyBorder="1" applyAlignment="1" applyProtection="1">
      <alignment horizontal="center"/>
    </xf>
    <xf numFmtId="0" fontId="99" fillId="0" borderId="0" xfId="0" applyFont="1"/>
    <xf numFmtId="0" fontId="87" fillId="0" borderId="15" xfId="90" applyFont="1" applyBorder="1" applyAlignment="1">
      <alignment horizontal="center" vertical="center"/>
    </xf>
    <xf numFmtId="0" fontId="3" fillId="0" borderId="15" xfId="90" applyFont="1" applyFill="1" applyBorder="1" applyAlignment="1">
      <alignment horizontal="center" vertical="center"/>
    </xf>
    <xf numFmtId="49" fontId="3" fillId="0" borderId="13" xfId="90" applyNumberFormat="1" applyFont="1" applyFill="1" applyBorder="1" applyAlignment="1">
      <alignment horizontal="left" vertical="top" wrapText="1" indent="1"/>
    </xf>
    <xf numFmtId="49" fontId="3" fillId="36" borderId="13" xfId="90" applyNumberFormat="1" applyFont="1" applyFill="1" applyBorder="1" applyAlignment="1">
      <alignment horizontal="left" vertical="top" wrapText="1" indent="1"/>
    </xf>
    <xf numFmtId="49" fontId="84" fillId="0" borderId="0" xfId="0" applyNumberFormat="1" applyFont="1"/>
    <xf numFmtId="49" fontId="71" fillId="0" borderId="0" xfId="0" applyNumberFormat="1" applyFont="1"/>
    <xf numFmtId="49" fontId="101" fillId="0" borderId="0" xfId="0" applyNumberFormat="1" applyFont="1"/>
    <xf numFmtId="49" fontId="3" fillId="0" borderId="0" xfId="0" applyNumberFormat="1" applyFont="1" applyAlignment="1">
      <alignment horizontal="justify"/>
    </xf>
    <xf numFmtId="49" fontId="3" fillId="0" borderId="0" xfId="90" applyNumberFormat="1" applyFont="1"/>
    <xf numFmtId="49" fontId="3" fillId="0" borderId="0" xfId="90" applyNumberFormat="1" applyFont="1" applyAlignment="1">
      <alignment vertical="center"/>
    </xf>
    <xf numFmtId="49" fontId="82" fillId="0" borderId="0" xfId="90" applyNumberFormat="1" applyFont="1"/>
    <xf numFmtId="167" fontId="7" fillId="24" borderId="13" xfId="0" applyNumberFormat="1" applyFont="1" applyFill="1" applyBorder="1" applyAlignment="1">
      <alignment horizontal="right" vertical="center" wrapText="1" indent="1"/>
    </xf>
    <xf numFmtId="167" fontId="3" fillId="35" borderId="13" xfId="27" applyNumberFormat="1" applyFont="1" applyFill="1" applyBorder="1" applyAlignment="1">
      <alignment horizontal="right" vertical="center" wrapText="1" indent="1"/>
    </xf>
    <xf numFmtId="167" fontId="3" fillId="37" borderId="13" xfId="27" applyNumberFormat="1" applyFont="1" applyFill="1" applyBorder="1" applyAlignment="1">
      <alignment horizontal="right" vertical="center" wrapText="1" indent="1"/>
    </xf>
    <xf numFmtId="167" fontId="7" fillId="37" borderId="13" xfId="0" applyNumberFormat="1" applyFont="1" applyFill="1" applyBorder="1" applyAlignment="1">
      <alignment horizontal="right" vertical="center" wrapText="1" indent="1"/>
    </xf>
    <xf numFmtId="167" fontId="7" fillId="24" borderId="17" xfId="0" applyNumberFormat="1" applyFont="1" applyFill="1" applyBorder="1" applyAlignment="1">
      <alignment horizontal="right" vertical="center" wrapText="1" indent="1"/>
    </xf>
    <xf numFmtId="4" fontId="7" fillId="24" borderId="13" xfId="0" applyNumberFormat="1" applyFont="1" applyFill="1" applyBorder="1" applyAlignment="1">
      <alignment horizontal="right" vertical="center" wrapText="1" indent="1"/>
    </xf>
    <xf numFmtId="4" fontId="3" fillId="35" borderId="13" xfId="27" applyNumberFormat="1" applyFont="1" applyFill="1" applyBorder="1" applyAlignment="1">
      <alignment horizontal="right" vertical="center" wrapText="1" indent="1"/>
    </xf>
    <xf numFmtId="0" fontId="134" fillId="0" borderId="0" xfId="0" applyFont="1" applyFill="1" applyBorder="1"/>
    <xf numFmtId="4" fontId="8" fillId="35" borderId="13" xfId="0" applyNumberFormat="1" applyFont="1" applyFill="1" applyBorder="1" applyAlignment="1">
      <alignment horizontal="right" vertical="center" wrapText="1" indent="1"/>
    </xf>
    <xf numFmtId="49" fontId="3" fillId="0" borderId="13" xfId="0" applyNumberFormat="1" applyFont="1" applyFill="1" applyBorder="1" applyAlignment="1">
      <alignment horizontal="left" vertical="top" wrapText="1" indent="1"/>
    </xf>
    <xf numFmtId="0" fontId="8" fillId="35" borderId="14" xfId="0" quotePrefix="1" applyFont="1" applyFill="1" applyBorder="1" applyAlignment="1">
      <alignment horizontal="left" vertical="center" wrapText="1" indent="1"/>
    </xf>
    <xf numFmtId="4" fontId="8" fillId="35" borderId="19" xfId="0" applyNumberFormat="1" applyFont="1" applyFill="1" applyBorder="1" applyAlignment="1">
      <alignment horizontal="right" vertical="center" wrapText="1" indent="1"/>
    </xf>
    <xf numFmtId="0" fontId="3" fillId="0" borderId="13" xfId="0" applyFont="1" applyBorder="1" applyAlignment="1">
      <alignment horizontal="left" vertical="center" wrapText="1" indent="1"/>
    </xf>
    <xf numFmtId="0" fontId="3" fillId="0" borderId="19" xfId="0" applyFont="1" applyBorder="1" applyAlignment="1">
      <alignment horizontal="left" vertical="top" wrapText="1" indent="1"/>
    </xf>
    <xf numFmtId="0" fontId="69" fillId="0" borderId="13" xfId="0" applyFont="1" applyBorder="1" applyAlignment="1">
      <alignment horizontal="left" vertical="top" wrapText="1" indent="1"/>
    </xf>
    <xf numFmtId="0" fontId="8" fillId="0" borderId="19" xfId="0" applyFont="1" applyBorder="1" applyAlignment="1">
      <alignment horizontal="left" vertical="top" wrapText="1" indent="1"/>
    </xf>
    <xf numFmtId="0" fontId="3" fillId="0" borderId="13" xfId="0" applyFont="1" applyFill="1" applyBorder="1" applyAlignment="1">
      <alignment horizontal="left" vertical="top" wrapText="1" indent="1"/>
    </xf>
    <xf numFmtId="49" fontId="8" fillId="0" borderId="13" xfId="0" applyNumberFormat="1" applyFont="1" applyFill="1" applyBorder="1" applyAlignment="1">
      <alignment horizontal="left" vertical="top" wrapText="1" indent="1"/>
    </xf>
    <xf numFmtId="3" fontId="3" fillId="35" borderId="13" xfId="27" applyNumberFormat="1" applyFont="1" applyFill="1" applyBorder="1" applyAlignment="1">
      <alignment horizontal="right" vertical="center" wrapText="1" indent="1"/>
    </xf>
    <xf numFmtId="3" fontId="3" fillId="37" borderId="13" xfId="27" applyNumberFormat="1" applyFont="1" applyFill="1" applyBorder="1" applyAlignment="1">
      <alignment horizontal="right" vertical="center" wrapText="1" indent="1"/>
    </xf>
    <xf numFmtId="4"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1" fillId="0" borderId="0" xfId="0" applyFont="1" applyBorder="1"/>
    <xf numFmtId="164" fontId="0" fillId="0" borderId="0" xfId="27" applyFont="1"/>
    <xf numFmtId="0" fontId="134" fillId="0" borderId="0" xfId="0" applyFont="1" applyFill="1" applyBorder="1" applyAlignment="1"/>
    <xf numFmtId="3" fontId="7" fillId="24" borderId="14" xfId="0" applyNumberFormat="1" applyFont="1" applyFill="1" applyBorder="1" applyAlignment="1">
      <alignment horizontal="right" vertical="center" wrapText="1" indent="1"/>
    </xf>
    <xf numFmtId="3" fontId="8" fillId="35" borderId="13" xfId="0" applyNumberFormat="1" applyFont="1" applyFill="1" applyBorder="1" applyAlignment="1">
      <alignment horizontal="right" vertical="center" wrapText="1" indent="1"/>
    </xf>
    <xf numFmtId="3" fontId="3" fillId="35" borderId="19" xfId="0" applyNumberFormat="1" applyFont="1" applyFill="1" applyBorder="1" applyAlignment="1">
      <alignment horizontal="right" vertical="center" wrapText="1" indent="1"/>
    </xf>
    <xf numFmtId="3" fontId="2" fillId="24" borderId="17" xfId="0" applyNumberFormat="1" applyFont="1" applyFill="1" applyBorder="1" applyAlignment="1">
      <alignment horizontal="right" vertical="center" wrapText="1" indent="1"/>
    </xf>
    <xf numFmtId="3" fontId="7" fillId="24" borderId="18" xfId="0" applyNumberFormat="1" applyFont="1" applyFill="1" applyBorder="1" applyAlignment="1">
      <alignment horizontal="right" vertical="center" wrapText="1" indent="1"/>
    </xf>
    <xf numFmtId="3" fontId="7" fillId="24" borderId="13" xfId="0" applyNumberFormat="1" applyFont="1" applyFill="1" applyBorder="1" applyAlignment="1">
      <alignment horizontal="right" vertical="center" indent="1"/>
    </xf>
    <xf numFmtId="3" fontId="7" fillId="24" borderId="14" xfId="0" applyNumberFormat="1" applyFont="1" applyFill="1" applyBorder="1" applyAlignment="1">
      <alignment horizontal="right" vertical="center" indent="1"/>
    </xf>
    <xf numFmtId="3" fontId="3" fillId="35" borderId="13" xfId="0" applyNumberFormat="1" applyFont="1" applyFill="1" applyBorder="1" applyAlignment="1">
      <alignment vertical="center" wrapText="1"/>
    </xf>
    <xf numFmtId="3" fontId="3" fillId="35" borderId="13" xfId="0" applyNumberFormat="1" applyFont="1" applyFill="1" applyBorder="1" applyAlignment="1">
      <alignment vertical="center"/>
    </xf>
    <xf numFmtId="3" fontId="7" fillId="24" borderId="13" xfId="0" applyNumberFormat="1" applyFont="1" applyFill="1" applyBorder="1" applyAlignment="1">
      <alignment vertical="center" wrapText="1"/>
    </xf>
    <xf numFmtId="3" fontId="3" fillId="0" borderId="19" xfId="0" applyNumberFormat="1" applyFont="1" applyFill="1" applyBorder="1" applyAlignment="1">
      <alignment vertical="center" wrapText="1"/>
    </xf>
    <xf numFmtId="3" fontId="3" fillId="35" borderId="19" xfId="0" applyNumberFormat="1" applyFont="1" applyFill="1" applyBorder="1" applyAlignment="1">
      <alignment vertical="center" wrapText="1"/>
    </xf>
    <xf numFmtId="3" fontId="7" fillId="24" borderId="17" xfId="0" applyNumberFormat="1" applyFont="1" applyFill="1" applyBorder="1" applyAlignment="1">
      <alignment horizontal="right" vertical="center" indent="1"/>
    </xf>
    <xf numFmtId="3" fontId="7" fillId="24" borderId="18" xfId="0" applyNumberFormat="1" applyFont="1" applyFill="1" applyBorder="1" applyAlignment="1">
      <alignment horizontal="right" vertical="center" indent="1"/>
    </xf>
    <xf numFmtId="3" fontId="86" fillId="24" borderId="13" xfId="0" applyNumberFormat="1" applyFont="1" applyFill="1" applyBorder="1" applyAlignment="1">
      <alignment horizontal="right" vertical="center" wrapText="1" indent="1"/>
    </xf>
    <xf numFmtId="3" fontId="3" fillId="35" borderId="38" xfId="0" applyNumberFormat="1" applyFont="1" applyFill="1" applyBorder="1" applyAlignment="1">
      <alignment horizontal="right" vertical="center" wrapText="1" indent="1"/>
    </xf>
    <xf numFmtId="3" fontId="7" fillId="24" borderId="38" xfId="0" applyNumberFormat="1" applyFont="1" applyFill="1" applyBorder="1" applyAlignment="1">
      <alignment horizontal="right" vertical="center" wrapText="1" indent="1"/>
    </xf>
    <xf numFmtId="3" fontId="2" fillId="35" borderId="17" xfId="0" applyNumberFormat="1" applyFont="1" applyFill="1" applyBorder="1" applyAlignment="1">
      <alignment horizontal="right" vertical="center" wrapText="1" indent="1"/>
    </xf>
    <xf numFmtId="3" fontId="2" fillId="35" borderId="39" xfId="0" applyNumberFormat="1" applyFont="1" applyFill="1" applyBorder="1" applyAlignment="1">
      <alignment horizontal="right" vertical="center" wrapText="1" indent="1"/>
    </xf>
    <xf numFmtId="3" fontId="7" fillId="24" borderId="13" xfId="90" applyNumberFormat="1" applyFont="1" applyFill="1" applyBorder="1" applyAlignment="1">
      <alignment horizontal="right" vertical="center" wrapText="1" indent="1"/>
    </xf>
    <xf numFmtId="3" fontId="7" fillId="24" borderId="14" xfId="90" applyNumberFormat="1" applyFont="1" applyFill="1" applyBorder="1" applyAlignment="1">
      <alignment horizontal="right" vertical="center" wrapText="1" indent="1"/>
    </xf>
    <xf numFmtId="3" fontId="3" fillId="35" borderId="13" xfId="90" applyNumberFormat="1" applyFont="1" applyFill="1" applyBorder="1" applyAlignment="1">
      <alignment horizontal="right" vertical="center" wrapText="1" indent="1"/>
    </xf>
    <xf numFmtId="3" fontId="8" fillId="24" borderId="13" xfId="90" applyNumberFormat="1" applyFont="1" applyFill="1" applyBorder="1" applyAlignment="1">
      <alignment horizontal="right" vertical="center" wrapText="1" indent="1"/>
    </xf>
    <xf numFmtId="3" fontId="8" fillId="24" borderId="14" xfId="90" applyNumberFormat="1" applyFont="1" applyFill="1" applyBorder="1" applyAlignment="1">
      <alignment horizontal="right" vertical="center" wrapText="1" indent="1"/>
    </xf>
    <xf numFmtId="3" fontId="2" fillId="0" borderId="13" xfId="90" applyNumberFormat="1" applyFont="1" applyFill="1" applyBorder="1" applyAlignment="1">
      <alignment horizontal="center" vertical="center" wrapText="1"/>
    </xf>
    <xf numFmtId="3" fontId="3" fillId="0" borderId="13" xfId="90" applyNumberFormat="1" applyFont="1" applyFill="1" applyBorder="1" applyAlignment="1">
      <alignment horizontal="right" vertical="center" wrapText="1" indent="1"/>
    </xf>
    <xf numFmtId="3" fontId="3" fillId="0" borderId="14" xfId="90" applyNumberFormat="1" applyFont="1" applyFill="1" applyBorder="1" applyAlignment="1">
      <alignment horizontal="right" vertical="center" wrapText="1" indent="1"/>
    </xf>
    <xf numFmtId="3" fontId="7" fillId="35" borderId="13" xfId="90" applyNumberFormat="1" applyFont="1" applyFill="1" applyBorder="1" applyAlignment="1">
      <alignment horizontal="right" vertical="center" wrapText="1" indent="1"/>
    </xf>
    <xf numFmtId="3" fontId="3" fillId="35" borderId="13" xfId="90" applyNumberFormat="1" applyFont="1" applyFill="1" applyBorder="1" applyAlignment="1">
      <alignment horizontal="right" vertical="center" wrapText="1"/>
    </xf>
    <xf numFmtId="3" fontId="7" fillId="24" borderId="17" xfId="90" applyNumberFormat="1" applyFont="1" applyFill="1" applyBorder="1" applyAlignment="1">
      <alignment horizontal="right" vertical="center" wrapText="1" indent="1"/>
    </xf>
    <xf numFmtId="3" fontId="7" fillId="24" borderId="18" xfId="90" applyNumberFormat="1" applyFont="1" applyFill="1" applyBorder="1" applyAlignment="1">
      <alignment horizontal="right" vertical="center" wrapText="1" indent="1"/>
    </xf>
    <xf numFmtId="3" fontId="7" fillId="35" borderId="79" xfId="0" applyNumberFormat="1" applyFont="1" applyFill="1" applyBorder="1" applyAlignment="1">
      <alignment horizontal="right" vertical="center" wrapText="1" indent="1"/>
    </xf>
    <xf numFmtId="3" fontId="7" fillId="24" borderId="80" xfId="0" applyNumberFormat="1" applyFont="1" applyFill="1" applyBorder="1" applyAlignment="1">
      <alignment horizontal="right" vertical="center" wrapText="1" indent="1"/>
    </xf>
    <xf numFmtId="3" fontId="7" fillId="35" borderId="82" xfId="0" applyNumberFormat="1" applyFont="1" applyFill="1" applyBorder="1" applyAlignment="1">
      <alignment horizontal="right" vertical="center" wrapText="1" indent="1"/>
    </xf>
    <xf numFmtId="3" fontId="7" fillId="24" borderId="81" xfId="0" applyNumberFormat="1" applyFont="1" applyFill="1" applyBorder="1" applyAlignment="1">
      <alignment horizontal="right" vertical="center" wrapText="1" indent="1"/>
    </xf>
    <xf numFmtId="3" fontId="7" fillId="24" borderId="73" xfId="0" applyNumberFormat="1" applyFont="1" applyFill="1" applyBorder="1" applyAlignment="1">
      <alignment horizontal="right" vertical="center" wrapText="1" indent="1"/>
    </xf>
    <xf numFmtId="3" fontId="7" fillId="24" borderId="51" xfId="0" applyNumberFormat="1" applyFont="1" applyFill="1" applyBorder="1" applyAlignment="1">
      <alignment horizontal="right" vertical="center" wrapText="1" indent="1"/>
    </xf>
    <xf numFmtId="3" fontId="7" fillId="35" borderId="13" xfId="0" applyNumberFormat="1" applyFont="1" applyFill="1" applyBorder="1" applyAlignment="1">
      <alignment horizontal="right" vertical="center" wrapText="1" indent="1"/>
    </xf>
    <xf numFmtId="3" fontId="8" fillId="0" borderId="17"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3" fillId="35" borderId="13" xfId="0" applyNumberFormat="1" applyFont="1" applyFill="1" applyBorder="1" applyAlignment="1">
      <alignment horizontal="right" vertical="center" wrapText="1"/>
    </xf>
    <xf numFmtId="3" fontId="8" fillId="35" borderId="14" xfId="0" applyNumberFormat="1" applyFont="1" applyFill="1" applyBorder="1" applyAlignment="1">
      <alignment horizontal="right" vertical="center" wrapText="1" indent="1"/>
    </xf>
    <xf numFmtId="3" fontId="3" fillId="35" borderId="14" xfId="0" applyNumberFormat="1" applyFont="1" applyFill="1" applyBorder="1" applyAlignment="1">
      <alignment horizontal="right" vertical="center" wrapText="1" indent="1"/>
    </xf>
    <xf numFmtId="3" fontId="7" fillId="24" borderId="13" xfId="40" applyNumberFormat="1" applyFont="1" applyFill="1" applyBorder="1" applyAlignment="1">
      <alignment horizontal="right" vertical="center" wrapText="1" indent="1"/>
    </xf>
    <xf numFmtId="3" fontId="7" fillId="24" borderId="38" xfId="40" applyNumberFormat="1" applyFont="1" applyFill="1" applyBorder="1" applyAlignment="1">
      <alignment horizontal="right" vertical="center" wrapText="1" indent="1"/>
    </xf>
    <xf numFmtId="3" fontId="3" fillId="35" borderId="13" xfId="40" applyNumberFormat="1" applyFont="1" applyFill="1" applyBorder="1" applyAlignment="1">
      <alignment horizontal="right" vertical="center" wrapText="1" indent="1"/>
    </xf>
    <xf numFmtId="3" fontId="3" fillId="35" borderId="38" xfId="40" applyNumberFormat="1" applyFont="1" applyFill="1" applyBorder="1" applyAlignment="1">
      <alignment horizontal="right" vertical="center" wrapText="1" indent="1"/>
    </xf>
    <xf numFmtId="3" fontId="3" fillId="24" borderId="13" xfId="40" applyNumberFormat="1" applyFont="1" applyFill="1" applyBorder="1" applyAlignment="1">
      <alignment horizontal="right" vertical="center" wrapText="1" indent="1"/>
    </xf>
    <xf numFmtId="3" fontId="3" fillId="24" borderId="38" xfId="40" applyNumberFormat="1" applyFont="1" applyFill="1" applyBorder="1" applyAlignment="1">
      <alignment horizontal="right" vertical="center" wrapText="1" indent="1"/>
    </xf>
    <xf numFmtId="3" fontId="7" fillId="35" borderId="13" xfId="40" applyNumberFormat="1" applyFont="1" applyFill="1" applyBorder="1" applyAlignment="1">
      <alignment horizontal="right" vertical="center" wrapText="1" indent="1"/>
    </xf>
    <xf numFmtId="3" fontId="7" fillId="35" borderId="38" xfId="40" applyNumberFormat="1" applyFont="1" applyFill="1" applyBorder="1" applyAlignment="1">
      <alignment horizontal="right" vertical="center" wrapText="1" indent="1"/>
    </xf>
    <xf numFmtId="3" fontId="3" fillId="0" borderId="13" xfId="40" applyNumberFormat="1" applyFont="1" applyFill="1" applyBorder="1" applyAlignment="1">
      <alignment horizontal="right" vertical="center" wrapText="1" indent="1"/>
    </xf>
    <xf numFmtId="3" fontId="3" fillId="0" borderId="38" xfId="40" applyNumberFormat="1" applyFont="1" applyFill="1" applyBorder="1" applyAlignment="1">
      <alignment horizontal="right" vertical="center" wrapText="1" indent="1"/>
    </xf>
    <xf numFmtId="3" fontId="8" fillId="35" borderId="13" xfId="40" applyNumberFormat="1" applyFont="1" applyFill="1" applyBorder="1" applyAlignment="1">
      <alignment horizontal="right" vertical="center" wrapText="1" indent="1"/>
    </xf>
    <xf numFmtId="3" fontId="8" fillId="35" borderId="38" xfId="40" applyNumberFormat="1" applyFont="1" applyFill="1" applyBorder="1" applyAlignment="1">
      <alignment horizontal="right" vertical="center" wrapText="1" indent="1"/>
    </xf>
    <xf numFmtId="3" fontId="7" fillId="24" borderId="17" xfId="40" applyNumberFormat="1" applyFont="1" applyFill="1" applyBorder="1" applyAlignment="1">
      <alignment horizontal="right" vertical="center" wrapText="1" indent="1"/>
    </xf>
    <xf numFmtId="3" fontId="7" fillId="24" borderId="39" xfId="40" applyNumberFormat="1" applyFont="1" applyFill="1" applyBorder="1" applyAlignment="1">
      <alignment horizontal="right" vertical="center" wrapText="1" indent="1"/>
    </xf>
    <xf numFmtId="3" fontId="2" fillId="35" borderId="13" xfId="0" applyNumberFormat="1" applyFont="1" applyFill="1" applyBorder="1" applyAlignment="1">
      <alignment horizontal="right" vertical="center" wrapText="1" indent="1"/>
    </xf>
    <xf numFmtId="3" fontId="2" fillId="35" borderId="38" xfId="0" applyNumberFormat="1" applyFont="1" applyFill="1" applyBorder="1" applyAlignment="1">
      <alignment horizontal="right" vertical="center" wrapText="1" indent="1"/>
    </xf>
    <xf numFmtId="3" fontId="8" fillId="35" borderId="38" xfId="0" applyNumberFormat="1" applyFont="1" applyFill="1" applyBorder="1" applyAlignment="1">
      <alignment horizontal="right" vertical="center" wrapText="1" indent="1"/>
    </xf>
    <xf numFmtId="3" fontId="2" fillId="35" borderId="14" xfId="0" applyNumberFormat="1" applyFont="1" applyFill="1" applyBorder="1" applyAlignment="1">
      <alignment horizontal="right" vertical="center" wrapText="1" indent="1"/>
    </xf>
    <xf numFmtId="3" fontId="87" fillId="35" borderId="13" xfId="0" applyNumberFormat="1" applyFont="1" applyFill="1" applyBorder="1" applyAlignment="1">
      <alignment horizontal="right" vertical="center" wrapText="1" indent="1"/>
    </xf>
    <xf numFmtId="3" fontId="86" fillId="24" borderId="73" xfId="0" applyNumberFormat="1" applyFont="1" applyFill="1" applyBorder="1" applyAlignment="1">
      <alignment horizontal="right" vertical="center" wrapText="1" indent="1"/>
    </xf>
    <xf numFmtId="168" fontId="75" fillId="39" borderId="13" xfId="0" applyNumberFormat="1" applyFont="1" applyFill="1" applyBorder="1" applyAlignment="1">
      <alignment vertical="center" wrapText="1"/>
    </xf>
    <xf numFmtId="168" fontId="75" fillId="40" borderId="13" xfId="0" applyNumberFormat="1" applyFont="1" applyFill="1" applyBorder="1" applyAlignment="1">
      <alignment vertical="center" wrapText="1"/>
    </xf>
    <xf numFmtId="168" fontId="75" fillId="35" borderId="13" xfId="0" applyNumberFormat="1" applyFont="1" applyFill="1" applyBorder="1" applyAlignment="1">
      <alignment vertical="center" wrapText="1"/>
    </xf>
    <xf numFmtId="168" fontId="75" fillId="24" borderId="13" xfId="0" applyNumberFormat="1" applyFont="1" applyFill="1" applyBorder="1" applyAlignment="1">
      <alignment vertical="center" wrapText="1"/>
    </xf>
    <xf numFmtId="168" fontId="75" fillId="40" borderId="14" xfId="0" applyNumberFormat="1" applyFont="1" applyFill="1" applyBorder="1" applyAlignment="1">
      <alignment vertical="center" wrapText="1"/>
    </xf>
    <xf numFmtId="168" fontId="69" fillId="39" borderId="13" xfId="0" applyNumberFormat="1" applyFont="1" applyFill="1" applyBorder="1" applyAlignment="1">
      <alignment vertical="center" wrapText="1"/>
    </xf>
    <xf numFmtId="168" fontId="69" fillId="35" borderId="13" xfId="0" applyNumberFormat="1" applyFont="1" applyFill="1" applyBorder="1" applyAlignment="1">
      <alignment vertical="center" wrapText="1"/>
    </xf>
    <xf numFmtId="168" fontId="75" fillId="0" borderId="13" xfId="0" applyNumberFormat="1" applyFont="1" applyFill="1" applyBorder="1" applyAlignment="1">
      <alignment horizontal="center" vertical="center" wrapText="1"/>
    </xf>
    <xf numFmtId="168" fontId="69" fillId="39" borderId="13" xfId="0" applyNumberFormat="1" applyFont="1" applyFill="1" applyBorder="1" applyAlignment="1">
      <alignment vertical="top" wrapText="1"/>
    </xf>
    <xf numFmtId="168" fontId="89" fillId="0" borderId="13" xfId="0" applyNumberFormat="1" applyFont="1" applyFill="1" applyBorder="1" applyAlignment="1">
      <alignment horizontal="center" vertical="center" wrapText="1"/>
    </xf>
    <xf numFmtId="168" fontId="90" fillId="39" borderId="13" xfId="0" applyNumberFormat="1" applyFont="1" applyFill="1" applyBorder="1" applyAlignment="1">
      <alignment vertical="center" wrapText="1"/>
    </xf>
    <xf numFmtId="168" fontId="25" fillId="39" borderId="13" xfId="0" applyNumberFormat="1" applyFont="1" applyFill="1" applyBorder="1" applyAlignment="1">
      <alignment vertical="center" wrapText="1"/>
    </xf>
    <xf numFmtId="168" fontId="75" fillId="41" borderId="13" xfId="0" applyNumberFormat="1" applyFont="1" applyFill="1" applyBorder="1" applyAlignment="1">
      <alignment horizontal="center" vertical="center" wrapText="1"/>
    </xf>
    <xf numFmtId="168" fontId="89" fillId="41" borderId="13" xfId="0" applyNumberFormat="1" applyFont="1" applyFill="1" applyBorder="1" applyAlignment="1">
      <alignment horizontal="center" vertical="center" wrapText="1"/>
    </xf>
    <xf numFmtId="168" fontId="59" fillId="35" borderId="13" xfId="0" applyNumberFormat="1" applyFont="1" applyFill="1" applyBorder="1" applyAlignment="1">
      <alignment vertical="center" wrapText="1"/>
    </xf>
    <xf numFmtId="168" fontId="69" fillId="39" borderId="17" xfId="0" applyNumberFormat="1" applyFont="1" applyFill="1" applyBorder="1" applyAlignment="1">
      <alignment vertical="center"/>
    </xf>
    <xf numFmtId="168" fontId="69" fillId="35" borderId="17" xfId="0" applyNumberFormat="1" applyFont="1" applyFill="1" applyBorder="1" applyAlignment="1">
      <alignment vertical="center"/>
    </xf>
    <xf numFmtId="168" fontId="75" fillId="40" borderId="17" xfId="0" applyNumberFormat="1" applyFont="1" applyFill="1" applyBorder="1" applyAlignment="1">
      <alignment vertical="center" wrapText="1"/>
    </xf>
    <xf numFmtId="168" fontId="75" fillId="40" borderId="18" xfId="0" applyNumberFormat="1" applyFont="1" applyFill="1" applyBorder="1" applyAlignment="1">
      <alignment vertical="center" wrapText="1"/>
    </xf>
    <xf numFmtId="3" fontId="7" fillId="24" borderId="13" xfId="43" applyNumberFormat="1" applyFont="1" applyFill="1" applyBorder="1" applyAlignment="1">
      <alignment horizontal="right" vertical="center" wrapText="1" indent="1"/>
    </xf>
    <xf numFmtId="3" fontId="7" fillId="24" borderId="14" xfId="43" applyNumberFormat="1" applyFont="1" applyFill="1" applyBorder="1" applyAlignment="1">
      <alignment horizontal="right" vertical="center" wrapText="1" indent="1"/>
    </xf>
    <xf numFmtId="3" fontId="3" fillId="35" borderId="13" xfId="43" applyNumberFormat="1" applyFont="1" applyFill="1" applyBorder="1" applyAlignment="1">
      <alignment horizontal="right" vertical="center" wrapText="1" indent="1"/>
    </xf>
    <xf numFmtId="3" fontId="3" fillId="35" borderId="13" xfId="43" applyNumberFormat="1" applyFont="1" applyFill="1" applyBorder="1" applyAlignment="1">
      <alignment horizontal="center" vertical="center" wrapText="1"/>
    </xf>
    <xf numFmtId="3" fontId="7" fillId="51" borderId="13" xfId="43" applyNumberFormat="1" applyFont="1" applyFill="1" applyBorder="1" applyAlignment="1">
      <alignment horizontal="right" vertical="center" wrapText="1" indent="1"/>
    </xf>
    <xf numFmtId="3" fontId="7" fillId="51" borderId="14" xfId="43" applyNumberFormat="1" applyFont="1" applyFill="1" applyBorder="1" applyAlignment="1">
      <alignment horizontal="center" vertical="center" wrapText="1"/>
    </xf>
    <xf numFmtId="3" fontId="7" fillId="51" borderId="13" xfId="43" applyNumberFormat="1" applyFont="1" applyFill="1" applyBorder="1" applyAlignment="1">
      <alignment horizontal="center" vertical="center" wrapText="1"/>
    </xf>
    <xf numFmtId="3" fontId="7" fillId="51" borderId="14" xfId="43" applyNumberFormat="1" applyFont="1" applyFill="1" applyBorder="1" applyAlignment="1">
      <alignment horizontal="right" vertical="center" wrapText="1" indent="1"/>
    </xf>
    <xf numFmtId="3" fontId="3" fillId="35" borderId="19" xfId="43" applyNumberFormat="1" applyFont="1" applyFill="1" applyBorder="1" applyAlignment="1">
      <alignment horizontal="right" vertical="center" wrapText="1" indent="1"/>
    </xf>
    <xf numFmtId="3" fontId="3" fillId="35" borderId="19" xfId="43" applyNumberFormat="1" applyFont="1" applyFill="1" applyBorder="1" applyAlignment="1">
      <alignment horizontal="center" vertical="center" wrapText="1"/>
    </xf>
    <xf numFmtId="3" fontId="3" fillId="35" borderId="26" xfId="43" applyNumberFormat="1" applyFont="1" applyFill="1" applyBorder="1" applyAlignment="1">
      <alignment horizontal="right" vertical="center" wrapText="1" indent="1"/>
    </xf>
    <xf numFmtId="3" fontId="2" fillId="24" borderId="17" xfId="43"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3" fontId="7" fillId="24" borderId="19" xfId="0" applyNumberFormat="1" applyFont="1" applyFill="1" applyBorder="1" applyAlignment="1">
      <alignment horizontal="right" vertical="center" wrapText="1" indent="1"/>
    </xf>
    <xf numFmtId="1" fontId="7" fillId="24" borderId="13" xfId="0" applyNumberFormat="1" applyFont="1" applyFill="1" applyBorder="1" applyAlignment="1">
      <alignment horizontal="right" vertical="center" wrapText="1" indent="1"/>
    </xf>
    <xf numFmtId="1" fontId="7" fillId="24" borderId="14" xfId="0" applyNumberFormat="1" applyFont="1" applyFill="1" applyBorder="1" applyAlignment="1">
      <alignment horizontal="right" vertical="center" wrapText="1" indent="1"/>
    </xf>
    <xf numFmtId="1" fontId="3" fillId="35" borderId="13" xfId="0" applyNumberFormat="1" applyFont="1" applyFill="1" applyBorder="1" applyAlignment="1">
      <alignment horizontal="right" vertical="center" wrapText="1" indent="1"/>
    </xf>
    <xf numFmtId="1" fontId="3" fillId="35" borderId="14" xfId="0" applyNumberFormat="1" applyFont="1" applyFill="1" applyBorder="1" applyAlignment="1">
      <alignment horizontal="right" vertical="center" wrapText="1" indent="1"/>
    </xf>
    <xf numFmtId="1" fontId="3" fillId="35" borderId="19" xfId="0" applyNumberFormat="1" applyFont="1" applyFill="1" applyBorder="1" applyAlignment="1">
      <alignment horizontal="right" vertical="center" wrapText="1" indent="1"/>
    </xf>
    <xf numFmtId="1" fontId="3" fillId="35" borderId="26" xfId="0" applyNumberFormat="1" applyFont="1" applyFill="1" applyBorder="1" applyAlignment="1">
      <alignment horizontal="right" vertical="center" wrapText="1" indent="1"/>
    </xf>
    <xf numFmtId="1" fontId="7" fillId="0" borderId="17" xfId="0" applyNumberFormat="1" applyFont="1" applyFill="1" applyBorder="1" applyAlignment="1">
      <alignment horizontal="right" vertical="center" wrapText="1" indent="1"/>
    </xf>
    <xf numFmtId="1" fontId="3" fillId="35" borderId="17" xfId="0" applyNumberFormat="1" applyFont="1" applyFill="1" applyBorder="1" applyAlignment="1">
      <alignment horizontal="right" vertical="center" wrapText="1" indent="1"/>
    </xf>
    <xf numFmtId="1" fontId="3" fillId="35" borderId="18" xfId="0" applyNumberFormat="1" applyFont="1" applyFill="1" applyBorder="1" applyAlignment="1">
      <alignment horizontal="right" vertical="center" wrapText="1" indent="1"/>
    </xf>
    <xf numFmtId="3" fontId="7" fillId="24" borderId="14" xfId="40" applyNumberFormat="1" applyFont="1" applyFill="1" applyBorder="1" applyAlignment="1">
      <alignment horizontal="right" vertical="center" wrapText="1" indent="1"/>
    </xf>
    <xf numFmtId="3" fontId="3" fillId="35" borderId="14" xfId="40" applyNumberFormat="1" applyFont="1" applyFill="1" applyBorder="1" applyAlignment="1">
      <alignment horizontal="right" vertical="center" wrapText="1" indent="1"/>
    </xf>
    <xf numFmtId="3" fontId="3" fillId="35" borderId="17" xfId="40" applyNumberFormat="1" applyFont="1" applyFill="1" applyBorder="1" applyAlignment="1">
      <alignment horizontal="right" vertical="center" wrapText="1" indent="1"/>
    </xf>
    <xf numFmtId="3" fontId="3" fillId="35" borderId="18" xfId="40" applyNumberFormat="1" applyFont="1" applyFill="1" applyBorder="1" applyAlignment="1">
      <alignment horizontal="right" vertical="center" wrapText="1" indent="1"/>
    </xf>
    <xf numFmtId="3" fontId="3" fillId="35" borderId="17" xfId="0" applyNumberFormat="1" applyFont="1" applyFill="1" applyBorder="1" applyAlignment="1">
      <alignment horizontal="right" vertical="center" wrapText="1" indent="1"/>
    </xf>
    <xf numFmtId="3" fontId="7" fillId="24" borderId="17" xfId="45" applyNumberFormat="1" applyFont="1" applyFill="1" applyBorder="1" applyAlignment="1">
      <alignment horizontal="right" vertical="center" wrapText="1" indent="1"/>
    </xf>
    <xf numFmtId="3" fontId="7" fillId="24" borderId="18" xfId="45" applyNumberFormat="1" applyFont="1" applyFill="1" applyBorder="1" applyAlignment="1">
      <alignment horizontal="right" vertical="center" wrapText="1" indent="1"/>
    </xf>
    <xf numFmtId="3" fontId="8" fillId="35" borderId="37" xfId="44" applyNumberFormat="1" applyFont="1" applyFill="1" applyBorder="1" applyAlignment="1">
      <alignment horizontal="right" vertical="center" wrapText="1" indent="1"/>
    </xf>
    <xf numFmtId="3" fontId="2" fillId="24" borderId="45" xfId="0" applyNumberFormat="1" applyFont="1" applyFill="1" applyBorder="1" applyAlignment="1">
      <alignment horizontal="right" vertical="center" wrapText="1" indent="1"/>
    </xf>
    <xf numFmtId="3" fontId="8" fillId="35" borderId="20" xfId="44" applyNumberFormat="1" applyFont="1" applyFill="1" applyBorder="1" applyAlignment="1">
      <alignment horizontal="right" vertical="center" wrapText="1" indent="1"/>
    </xf>
    <xf numFmtId="3" fontId="8" fillId="35" borderId="35" xfId="44" applyNumberFormat="1" applyFont="1" applyFill="1" applyBorder="1" applyAlignment="1">
      <alignment horizontal="right" vertical="center" wrapText="1" indent="1"/>
    </xf>
    <xf numFmtId="3" fontId="2" fillId="24" borderId="20" xfId="0" applyNumberFormat="1" applyFont="1" applyFill="1" applyBorder="1" applyAlignment="1">
      <alignment horizontal="right" vertical="center" wrapText="1" indent="1"/>
    </xf>
    <xf numFmtId="3" fontId="2" fillId="24" borderId="50" xfId="0" applyNumberFormat="1" applyFont="1" applyFill="1" applyBorder="1" applyAlignment="1">
      <alignment horizontal="right" vertical="center" wrapText="1" indent="1"/>
    </xf>
    <xf numFmtId="3" fontId="8" fillId="35" borderId="13" xfId="44" applyNumberFormat="1" applyFont="1" applyFill="1" applyBorder="1" applyAlignment="1">
      <alignment horizontal="right" vertical="center" wrapText="1" indent="1"/>
    </xf>
    <xf numFmtId="3" fontId="2" fillId="24" borderId="55" xfId="0" applyNumberFormat="1" applyFont="1" applyFill="1" applyBorder="1" applyAlignment="1">
      <alignment horizontal="right" vertical="center" wrapText="1" indent="1"/>
    </xf>
    <xf numFmtId="3" fontId="2" fillId="24" borderId="65" xfId="0" applyNumberFormat="1" applyFont="1" applyFill="1" applyBorder="1" applyAlignment="1">
      <alignment horizontal="right" vertical="center" wrapText="1" indent="1"/>
    </xf>
    <xf numFmtId="3" fontId="2" fillId="24" borderId="43" xfId="0" applyNumberFormat="1" applyFont="1" applyFill="1" applyBorder="1" applyAlignment="1">
      <alignment horizontal="right" vertical="center" wrapText="1" indent="1"/>
    </xf>
    <xf numFmtId="3" fontId="2" fillId="24" borderId="44" xfId="0" applyNumberFormat="1" applyFont="1" applyFill="1" applyBorder="1" applyAlignment="1">
      <alignment horizontal="right" vertical="center" wrapText="1" indent="1"/>
    </xf>
    <xf numFmtId="3" fontId="2" fillId="24" borderId="31" xfId="0" applyNumberFormat="1" applyFont="1" applyFill="1" applyBorder="1" applyAlignment="1">
      <alignment horizontal="right" vertical="center" wrapText="1" indent="1"/>
    </xf>
    <xf numFmtId="3" fontId="2" fillId="24" borderId="53" xfId="0" applyNumberFormat="1" applyFont="1" applyFill="1" applyBorder="1" applyAlignment="1">
      <alignment horizontal="right" vertical="center" wrapText="1" indent="1"/>
    </xf>
    <xf numFmtId="3" fontId="2" fillId="24" borderId="64" xfId="0" applyNumberFormat="1" applyFont="1" applyFill="1" applyBorder="1" applyAlignment="1">
      <alignment horizontal="right" vertical="center" wrapText="1" indent="1"/>
    </xf>
    <xf numFmtId="0" fontId="8" fillId="0" borderId="52" xfId="0" applyFont="1" applyBorder="1" applyAlignment="1">
      <alignment wrapText="1"/>
    </xf>
    <xf numFmtId="0" fontId="8" fillId="0" borderId="27" xfId="0" applyFont="1" applyBorder="1" applyAlignment="1">
      <alignment wrapText="1"/>
    </xf>
    <xf numFmtId="0" fontId="8" fillId="0" borderId="0" xfId="0" applyFont="1" applyBorder="1" applyAlignment="1">
      <alignment horizontal="left" wrapText="1"/>
    </xf>
    <xf numFmtId="0" fontId="8" fillId="0" borderId="49" xfId="0" applyFont="1" applyBorder="1" applyAlignment="1">
      <alignment horizontal="left" wrapText="1"/>
    </xf>
    <xf numFmtId="0" fontId="8" fillId="0" borderId="52" xfId="0" applyFont="1" applyBorder="1" applyAlignment="1">
      <alignment horizontal="left" wrapText="1"/>
    </xf>
    <xf numFmtId="0" fontId="8" fillId="0" borderId="27" xfId="0" applyFont="1" applyBorder="1" applyAlignment="1">
      <alignment horizontal="left" wrapText="1"/>
    </xf>
    <xf numFmtId="0" fontId="8" fillId="0" borderId="23" xfId="35" applyFont="1" applyBorder="1" applyAlignment="1" applyProtection="1">
      <alignment horizontal="left" vertical="center" indent="1"/>
    </xf>
    <xf numFmtId="0" fontId="8" fillId="0" borderId="60" xfId="35" applyFont="1" applyBorder="1" applyAlignment="1" applyProtection="1">
      <alignment horizontal="left" vertical="center" indent="1"/>
    </xf>
    <xf numFmtId="0" fontId="12" fillId="46" borderId="66" xfId="0" applyFont="1" applyFill="1" applyBorder="1" applyAlignment="1">
      <alignment horizontal="center" vertical="center" wrapText="1"/>
    </xf>
    <xf numFmtId="0" fontId="74" fillId="46" borderId="67" xfId="0" applyFont="1" applyFill="1" applyBorder="1" applyAlignment="1">
      <alignment horizontal="center" vertical="center" wrapText="1"/>
    </xf>
    <xf numFmtId="0" fontId="74" fillId="46" borderId="68"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63"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4" fillId="0" borderId="30" xfId="0" applyFont="1" applyBorder="1" applyAlignment="1">
      <alignment horizontal="center" vertical="center" wrapText="1"/>
    </xf>
    <xf numFmtId="0" fontId="70" fillId="0" borderId="31" xfId="0" applyFont="1" applyBorder="1"/>
    <xf numFmtId="0" fontId="70" fillId="0" borderId="36" xfId="0" applyFont="1" applyBorder="1"/>
    <xf numFmtId="0" fontId="7" fillId="0" borderId="75" xfId="0" applyFont="1" applyBorder="1" applyAlignment="1">
      <alignment horizontal="left" vertical="center" wrapText="1" indent="1"/>
    </xf>
    <xf numFmtId="0" fontId="7" fillId="0" borderId="50" xfId="0" applyFont="1" applyBorder="1" applyAlignment="1">
      <alignment horizontal="left" vertical="center" wrapText="1" indent="1"/>
    </xf>
    <xf numFmtId="0" fontId="7" fillId="0" borderId="54" xfId="0" applyFont="1" applyBorder="1" applyAlignment="1">
      <alignment horizontal="left" vertical="center" wrapText="1" inden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6" xfId="0" applyFont="1" applyBorder="1" applyAlignment="1">
      <alignment horizontal="center" vertical="center" wrapText="1"/>
    </xf>
    <xf numFmtId="0" fontId="7" fillId="0" borderId="22" xfId="0" applyFont="1" applyBorder="1" applyAlignment="1">
      <alignment horizontal="left" vertical="center" wrapText="1" indent="1"/>
    </xf>
    <xf numFmtId="0" fontId="7" fillId="0" borderId="29" xfId="0" applyFont="1" applyBorder="1" applyAlignment="1">
      <alignment horizontal="left" vertical="center" wrapText="1" indent="1"/>
    </xf>
    <xf numFmtId="0" fontId="7" fillId="0" borderId="34" xfId="0" applyFont="1" applyBorder="1" applyAlignment="1">
      <alignment horizontal="left" vertical="center" wrapText="1" indent="1"/>
    </xf>
    <xf numFmtId="49" fontId="3" fillId="0" borderId="35" xfId="0" applyNumberFormat="1" applyFont="1" applyBorder="1" applyAlignment="1">
      <alignment horizontal="left" wrapText="1"/>
    </xf>
    <xf numFmtId="49" fontId="3" fillId="0" borderId="4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37" xfId="0" applyNumberFormat="1" applyFont="1" applyBorder="1" applyAlignment="1">
      <alignment horizontal="left" wrapText="1"/>
    </xf>
    <xf numFmtId="49" fontId="3" fillId="0" borderId="50" xfId="0" applyNumberFormat="1" applyFont="1" applyBorder="1" applyAlignment="1">
      <alignment horizontal="left" wrapText="1"/>
    </xf>
    <xf numFmtId="49" fontId="3" fillId="0" borderId="32" xfId="0" applyNumberFormat="1" applyFont="1" applyBorder="1" applyAlignment="1">
      <alignment horizontal="left"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6" xfId="0" applyFont="1" applyBorder="1" applyAlignment="1">
      <alignment horizontal="center" vertic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134" fillId="0" borderId="0" xfId="0" applyFont="1" applyFill="1" applyBorder="1" applyAlignment="1">
      <alignment horizontal="left"/>
    </xf>
    <xf numFmtId="0" fontId="84" fillId="0" borderId="0" xfId="90" applyFont="1" applyFill="1" applyAlignment="1">
      <alignment horizontal="center" wrapText="1"/>
    </xf>
    <xf numFmtId="0" fontId="12" fillId="0" borderId="69" xfId="90" applyFont="1" applyBorder="1" applyAlignment="1">
      <alignment horizontal="center" vertical="center"/>
    </xf>
    <xf numFmtId="0" fontId="12" fillId="0" borderId="70" xfId="90" applyFont="1" applyBorder="1" applyAlignment="1">
      <alignment horizontal="center" vertical="center"/>
    </xf>
    <xf numFmtId="0" fontId="12" fillId="0" borderId="71" xfId="90" applyFont="1" applyBorder="1" applyAlignment="1">
      <alignment horizontal="center" vertical="center"/>
    </xf>
    <xf numFmtId="0" fontId="7" fillId="0" borderId="61" xfId="90" applyFont="1" applyBorder="1" applyAlignment="1">
      <alignment horizontal="left" vertical="center" wrapText="1" indent="1"/>
    </xf>
    <xf numFmtId="0" fontId="7" fillId="0" borderId="72" xfId="90" applyFont="1" applyBorder="1" applyAlignment="1">
      <alignment horizontal="left" vertical="center" wrapText="1" indent="1"/>
    </xf>
    <xf numFmtId="0" fontId="7" fillId="0" borderId="41" xfId="90" applyFont="1" applyBorder="1" applyAlignment="1">
      <alignment horizontal="left" vertical="center" wrapText="1" indent="1"/>
    </xf>
    <xf numFmtId="0" fontId="2" fillId="0" borderId="15" xfId="90" applyFont="1" applyBorder="1" applyAlignment="1">
      <alignment horizontal="center" vertical="center" wrapText="1"/>
    </xf>
    <xf numFmtId="49" fontId="2" fillId="0" borderId="19" xfId="90" applyNumberFormat="1" applyFont="1" applyBorder="1" applyAlignment="1">
      <alignment horizontal="center" vertical="center" wrapText="1"/>
    </xf>
    <xf numFmtId="49" fontId="2" fillId="0" borderId="29" xfId="90" applyNumberFormat="1" applyFont="1" applyBorder="1" applyAlignment="1">
      <alignment horizontal="center" vertical="center" wrapText="1"/>
    </xf>
    <xf numFmtId="0" fontId="4" fillId="0" borderId="13" xfId="90" applyFont="1" applyBorder="1" applyAlignment="1">
      <alignment horizontal="center" vertical="center"/>
    </xf>
    <xf numFmtId="0" fontId="4" fillId="0" borderId="20" xfId="90" applyFont="1" applyBorder="1" applyAlignment="1">
      <alignment horizontal="center" vertical="center"/>
    </xf>
    <xf numFmtId="0" fontId="4" fillId="0" borderId="38" xfId="90" applyFont="1" applyBorder="1" applyAlignment="1">
      <alignment horizontal="center" vertical="center"/>
    </xf>
    <xf numFmtId="0" fontId="124" fillId="0" borderId="0" xfId="90" applyFont="1" applyFill="1" applyBorder="1" applyAlignment="1">
      <alignment horizontal="left" vertical="top"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7" fillId="0" borderId="61" xfId="0" applyFont="1" applyBorder="1" applyAlignment="1">
      <alignment horizontal="left" vertical="center" wrapText="1" indent="1"/>
    </xf>
    <xf numFmtId="0" fontId="7" fillId="0" borderId="72" xfId="0" applyFont="1" applyBorder="1" applyAlignment="1">
      <alignment horizontal="left" vertical="center" wrapText="1" indent="1"/>
    </xf>
    <xf numFmtId="0" fontId="7" fillId="0" borderId="41" xfId="0" applyFont="1" applyBorder="1" applyAlignment="1">
      <alignment horizontal="left" vertical="center" wrapText="1" indent="1"/>
    </xf>
    <xf numFmtId="0" fontId="2" fillId="0" borderId="37" xfId="0" applyFont="1" applyBorder="1" applyAlignment="1">
      <alignment horizontal="center" vertical="center" wrapText="1"/>
    </xf>
    <xf numFmtId="0" fontId="2" fillId="0" borderId="20" xfId="0" applyFont="1" applyBorder="1" applyAlignment="1">
      <alignment horizontal="center" vertical="center" wrapText="1"/>
    </xf>
    <xf numFmtId="49" fontId="3" fillId="0" borderId="20" xfId="0" applyNumberFormat="1" applyFont="1" applyBorder="1" applyAlignment="1">
      <alignment horizontal="left"/>
    </xf>
    <xf numFmtId="49" fontId="3" fillId="0" borderId="52" xfId="0" applyNumberFormat="1" applyFont="1" applyBorder="1" applyAlignment="1">
      <alignment horizontal="left"/>
    </xf>
    <xf numFmtId="0" fontId="2" fillId="0" borderId="29" xfId="0" applyFont="1" applyBorder="1" applyAlignment="1">
      <alignment horizontal="center" vertical="center" wrapText="1"/>
    </xf>
    <xf numFmtId="0" fontId="2" fillId="36" borderId="29"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7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87" fillId="0" borderId="23" xfId="0" applyFont="1" applyBorder="1" applyAlignment="1">
      <alignment horizontal="center" vertical="center" wrapText="1"/>
    </xf>
    <xf numFmtId="0" fontId="87" fillId="0" borderId="15"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25"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17"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8" xfId="0" applyFont="1" applyBorder="1" applyAlignment="1">
      <alignment horizontal="center" vertical="center" wrapText="1"/>
    </xf>
    <xf numFmtId="0" fontId="118" fillId="0" borderId="0" xfId="0" applyFont="1" applyAlignment="1">
      <alignment horizontal="left" vertical="center" wrapText="1"/>
    </xf>
    <xf numFmtId="49" fontId="8" fillId="0" borderId="20" xfId="0" applyNumberFormat="1" applyFont="1" applyBorder="1" applyAlignment="1">
      <alignment horizontal="left"/>
    </xf>
    <xf numFmtId="49" fontId="8" fillId="0" borderId="52" xfId="0" applyNumberFormat="1" applyFont="1" applyBorder="1" applyAlignment="1">
      <alignment horizontal="left"/>
    </xf>
    <xf numFmtId="49" fontId="8" fillId="0" borderId="27" xfId="0" applyNumberFormat="1" applyFont="1" applyBorder="1" applyAlignment="1">
      <alignment horizontal="left"/>
    </xf>
    <xf numFmtId="0" fontId="104" fillId="0" borderId="12" xfId="0" applyFont="1" applyBorder="1" applyAlignment="1">
      <alignment horizontal="center" vertical="center" wrapText="1"/>
    </xf>
    <xf numFmtId="0" fontId="104" fillId="0" borderId="0" xfId="0" applyFont="1" applyBorder="1" applyAlignment="1">
      <alignment horizontal="center" vertical="center" wrapText="1"/>
    </xf>
    <xf numFmtId="49" fontId="86" fillId="0" borderId="29" xfId="0" applyNumberFormat="1" applyFont="1" applyBorder="1" applyAlignment="1">
      <alignment horizontal="center" vertical="center" wrapText="1"/>
    </xf>
    <xf numFmtId="49" fontId="86" fillId="0" borderId="13" xfId="0" applyNumberFormat="1" applyFont="1" applyBorder="1" applyAlignment="1">
      <alignment horizontal="center" vertical="center" wrapText="1"/>
    </xf>
    <xf numFmtId="0" fontId="81" fillId="0" borderId="12" xfId="40" applyFont="1" applyBorder="1" applyAlignment="1">
      <alignment horizontal="center" vertical="center" wrapText="1"/>
    </xf>
    <xf numFmtId="0" fontId="81" fillId="0" borderId="75" xfId="40" applyFont="1" applyBorder="1" applyAlignment="1">
      <alignment horizontal="center" vertical="center" wrapText="1"/>
    </xf>
    <xf numFmtId="49" fontId="3" fillId="0" borderId="27" xfId="0" applyNumberFormat="1" applyFont="1" applyBorder="1" applyAlignment="1">
      <alignment horizontal="left"/>
    </xf>
    <xf numFmtId="0" fontId="115" fillId="48" borderId="57" xfId="40" applyFont="1" applyFill="1" applyBorder="1" applyAlignment="1">
      <alignment horizontal="center" vertical="center" wrapText="1"/>
    </xf>
    <xf numFmtId="0" fontId="115" fillId="48" borderId="45" xfId="40" applyFont="1" applyFill="1" applyBorder="1" applyAlignment="1">
      <alignment horizontal="center" vertical="center" wrapText="1"/>
    </xf>
    <xf numFmtId="0" fontId="7" fillId="0" borderId="63" xfId="41" applyFont="1" applyBorder="1" applyAlignment="1">
      <alignment horizontal="center" vertical="center"/>
    </xf>
    <xf numFmtId="0" fontId="7" fillId="0" borderId="58" xfId="41" applyFont="1" applyBorder="1" applyAlignment="1">
      <alignment horizontal="center" vertical="center"/>
    </xf>
    <xf numFmtId="0" fontId="7" fillId="0" borderId="59" xfId="41" applyFont="1" applyBorder="1" applyAlignment="1">
      <alignment horizontal="center" vertical="center"/>
    </xf>
    <xf numFmtId="0" fontId="81" fillId="0" borderId="66" xfId="41" applyFont="1" applyBorder="1" applyAlignment="1">
      <alignment horizontal="left" vertical="center" wrapText="1" indent="1"/>
    </xf>
    <xf numFmtId="0" fontId="81" fillId="0" borderId="67" xfId="41" applyFont="1" applyBorder="1" applyAlignment="1">
      <alignment horizontal="left" vertical="center" wrapText="1" indent="1"/>
    </xf>
    <xf numFmtId="0" fontId="81" fillId="0" borderId="68" xfId="41" applyFont="1" applyBorder="1" applyAlignment="1">
      <alignment horizontal="left" vertical="center" wrapText="1" indent="1"/>
    </xf>
    <xf numFmtId="0" fontId="105" fillId="0" borderId="0" xfId="41" applyFont="1" applyBorder="1" applyAlignment="1">
      <alignment horizontal="left" wrapText="1"/>
    </xf>
    <xf numFmtId="0" fontId="25" fillId="0" borderId="35" xfId="0" applyFont="1" applyBorder="1" applyAlignment="1">
      <alignment horizontal="left" vertical="center"/>
    </xf>
    <xf numFmtId="0" fontId="25" fillId="0" borderId="46" xfId="0" applyFont="1" applyBorder="1" applyAlignment="1">
      <alignment horizontal="left" vertical="center"/>
    </xf>
    <xf numFmtId="0" fontId="25" fillId="0" borderId="47" xfId="0" applyFont="1" applyBorder="1" applyAlignment="1">
      <alignment horizontal="left" vertical="center"/>
    </xf>
    <xf numFmtId="0" fontId="25" fillId="0" borderId="37" xfId="0" applyFont="1" applyBorder="1" applyAlignment="1">
      <alignment horizontal="left" vertical="center"/>
    </xf>
    <xf numFmtId="0" fontId="25" fillId="0" borderId="50" xfId="0" applyFont="1" applyBorder="1" applyAlignment="1">
      <alignment horizontal="left" vertical="center"/>
    </xf>
    <xf numFmtId="0" fontId="25" fillId="0" borderId="32" xfId="0" applyFont="1" applyBorder="1" applyAlignment="1">
      <alignment horizontal="left" vertical="center"/>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8" xfId="0"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40" xfId="0" applyFont="1" applyBorder="1" applyAlignment="1">
      <alignment horizontal="left" vertical="center" wrapText="1" indent="1"/>
    </xf>
    <xf numFmtId="0" fontId="7" fillId="0" borderId="72" xfId="0" applyFont="1" applyBorder="1" applyAlignment="1">
      <alignment horizontal="center" vertical="center" wrapText="1"/>
    </xf>
    <xf numFmtId="0" fontId="7" fillId="0" borderId="41" xfId="0" applyFont="1" applyBorder="1" applyAlignment="1">
      <alignment horizontal="center" vertical="center" wrapText="1"/>
    </xf>
    <xf numFmtId="0" fontId="134" fillId="0" borderId="46" xfId="0" applyFont="1" applyFill="1" applyBorder="1" applyAlignment="1">
      <alignment horizontal="left" vertical="top" wrapText="1"/>
    </xf>
    <xf numFmtId="0" fontId="25" fillId="0" borderId="37" xfId="0" applyFont="1" applyBorder="1" applyAlignment="1">
      <alignment horizontal="left" vertical="center" wrapText="1"/>
    </xf>
    <xf numFmtId="0" fontId="25" fillId="0" borderId="50" xfId="0" applyFont="1" applyBorder="1" applyAlignment="1">
      <alignment horizontal="left" vertical="center" wrapText="1"/>
    </xf>
    <xf numFmtId="0" fontId="25" fillId="0" borderId="32" xfId="0" applyFont="1" applyBorder="1" applyAlignment="1">
      <alignment horizontal="left"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62" xfId="0" applyFont="1" applyBorder="1" applyAlignment="1">
      <alignment horizontal="left" vertical="center" wrapText="1" indent="1"/>
    </xf>
    <xf numFmtId="0" fontId="7" fillId="0" borderId="52" xfId="0" applyFont="1" applyBorder="1" applyAlignment="1">
      <alignment horizontal="left" vertical="center" wrapText="1" indent="1"/>
    </xf>
    <xf numFmtId="0" fontId="7" fillId="0" borderId="38" xfId="0" applyFont="1" applyBorder="1" applyAlignment="1">
      <alignment horizontal="left" vertical="center" wrapText="1" indent="1"/>
    </xf>
    <xf numFmtId="0" fontId="134" fillId="0" borderId="46" xfId="0" applyFont="1" applyFill="1" applyBorder="1" applyAlignment="1">
      <alignment horizontal="left"/>
    </xf>
    <xf numFmtId="0" fontId="25" fillId="0" borderId="37" xfId="40" applyFont="1" applyBorder="1" applyAlignment="1">
      <alignment horizontal="left" vertical="center"/>
    </xf>
    <xf numFmtId="0" fontId="25" fillId="0" borderId="50" xfId="40" applyFont="1" applyBorder="1" applyAlignment="1">
      <alignment horizontal="left" vertical="center"/>
    </xf>
    <xf numFmtId="0" fontId="25" fillId="0" borderId="32" xfId="40" applyFont="1" applyBorder="1" applyAlignment="1">
      <alignment horizontal="left" vertical="center"/>
    </xf>
    <xf numFmtId="0" fontId="4" fillId="0" borderId="69" xfId="40" applyFont="1" applyBorder="1" applyAlignment="1">
      <alignment horizontal="center" vertical="center" wrapText="1"/>
    </xf>
    <xf numFmtId="0" fontId="4" fillId="0" borderId="70" xfId="40" applyFont="1" applyBorder="1" applyAlignment="1">
      <alignment horizontal="center" vertical="center"/>
    </xf>
    <xf numFmtId="0" fontId="4" fillId="0" borderId="71" xfId="40" applyFont="1" applyBorder="1" applyAlignment="1">
      <alignment horizontal="center" vertical="center"/>
    </xf>
    <xf numFmtId="0" fontId="7" fillId="0" borderId="23" xfId="40" applyFont="1" applyBorder="1" applyAlignment="1">
      <alignment horizontal="left" vertical="center" wrapText="1" indent="1"/>
    </xf>
    <xf numFmtId="0" fontId="7" fillId="0" borderId="25" xfId="40" applyFont="1" applyBorder="1" applyAlignment="1">
      <alignment horizontal="left" vertical="center" wrapText="1" indent="1"/>
    </xf>
    <xf numFmtId="0" fontId="7" fillId="0" borderId="24" xfId="40" applyFont="1" applyBorder="1" applyAlignment="1">
      <alignment horizontal="left" vertical="center" wrapText="1" indent="1"/>
    </xf>
    <xf numFmtId="0" fontId="25" fillId="0" borderId="35" xfId="40" applyFont="1" applyBorder="1" applyAlignment="1">
      <alignment horizontal="left" vertical="center"/>
    </xf>
    <xf numFmtId="0" fontId="25" fillId="0" borderId="46" xfId="40" applyFont="1" applyBorder="1" applyAlignment="1">
      <alignment horizontal="left" vertical="center"/>
    </xf>
    <xf numFmtId="0" fontId="25" fillId="0" borderId="47" xfId="40" applyFont="1" applyBorder="1" applyAlignment="1">
      <alignment horizontal="left" vertical="center"/>
    </xf>
    <xf numFmtId="0" fontId="25" fillId="36" borderId="48" xfId="40" applyFont="1" applyFill="1" applyBorder="1" applyAlignment="1">
      <alignment horizontal="left" vertical="center"/>
    </xf>
    <xf numFmtId="0" fontId="25" fillId="36" borderId="0" xfId="40" applyFont="1" applyFill="1" applyBorder="1" applyAlignment="1">
      <alignment horizontal="left" vertical="center"/>
    </xf>
    <xf numFmtId="0" fontId="25" fillId="36" borderId="49" xfId="40" applyFont="1" applyFill="1" applyBorder="1" applyAlignment="1">
      <alignment horizontal="left" vertical="center"/>
    </xf>
    <xf numFmtId="0" fontId="25" fillId="0" borderId="48" xfId="40" applyFont="1" applyBorder="1" applyAlignment="1">
      <alignment horizontal="left" vertical="center"/>
    </xf>
    <xf numFmtId="0" fontId="25" fillId="0" borderId="0" xfId="40" applyFont="1" applyBorder="1" applyAlignment="1">
      <alignment horizontal="left" vertical="center"/>
    </xf>
    <xf numFmtId="0" fontId="25" fillId="0" borderId="49" xfId="40" applyFont="1" applyBorder="1" applyAlignment="1">
      <alignment horizontal="left"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134" fillId="0" borderId="67" xfId="0" applyFont="1" applyFill="1" applyBorder="1" applyAlignment="1">
      <alignment horizontal="left" vertical="top" wrapText="1"/>
    </xf>
    <xf numFmtId="49" fontId="86" fillId="36" borderId="34" xfId="0" applyNumberFormat="1" applyFont="1" applyFill="1" applyBorder="1" applyAlignment="1">
      <alignment horizontal="center" vertical="center" wrapText="1"/>
    </xf>
    <xf numFmtId="49" fontId="86" fillId="36" borderId="14" xfId="0" applyNumberFormat="1" applyFont="1" applyFill="1" applyBorder="1" applyAlignment="1">
      <alignment horizontal="center" vertical="center" wrapText="1"/>
    </xf>
    <xf numFmtId="0" fontId="4" fillId="0" borderId="6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49" fontId="86" fillId="36" borderId="29" xfId="0" applyNumberFormat="1" applyFont="1" applyFill="1" applyBorder="1" applyAlignment="1">
      <alignment horizontal="center" vertical="center" wrapText="1"/>
    </xf>
    <xf numFmtId="49" fontId="86" fillId="36" borderId="13" xfId="0" applyNumberFormat="1" applyFont="1" applyFill="1" applyBorder="1" applyAlignment="1">
      <alignment horizontal="center" vertical="center" wrapText="1"/>
    </xf>
    <xf numFmtId="49" fontId="86" fillId="49" borderId="29" xfId="0" applyNumberFormat="1" applyFont="1" applyFill="1" applyBorder="1" applyAlignment="1">
      <alignment horizontal="center" vertical="center" wrapText="1"/>
    </xf>
    <xf numFmtId="49" fontId="86" fillId="49" borderId="13" xfId="0" applyNumberFormat="1" applyFont="1" applyFill="1" applyBorder="1" applyAlignment="1">
      <alignment horizontal="center" vertical="center" wrapText="1"/>
    </xf>
    <xf numFmtId="0" fontId="134" fillId="0" borderId="0"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5" fillId="0" borderId="0" xfId="0" applyFont="1" applyFill="1" applyBorder="1" applyAlignment="1">
      <alignment horizontal="left" wrapText="1"/>
    </xf>
    <xf numFmtId="0" fontId="4" fillId="0" borderId="63"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7" fillId="0" borderId="61" xfId="0" applyFont="1" applyFill="1" applyBorder="1" applyAlignment="1">
      <alignment horizontal="left" vertical="center" wrapText="1" indent="1"/>
    </xf>
    <xf numFmtId="0" fontId="7" fillId="0" borderId="72" xfId="0" applyFont="1" applyFill="1" applyBorder="1" applyAlignment="1">
      <alignment horizontal="left" vertical="center" wrapText="1" indent="1"/>
    </xf>
    <xf numFmtId="0" fontId="7" fillId="0" borderId="67" xfId="0" applyFont="1" applyFill="1" applyBorder="1" applyAlignment="1">
      <alignment horizontal="left" vertical="center" wrapText="1" indent="1"/>
    </xf>
    <xf numFmtId="0" fontId="7" fillId="0" borderId="41" xfId="0" applyFont="1" applyFill="1" applyBorder="1" applyAlignment="1">
      <alignment horizontal="left" vertical="center" wrapText="1" indent="1"/>
    </xf>
    <xf numFmtId="0" fontId="75" fillId="0" borderId="15"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134" fillId="0" borderId="67" xfId="0" applyFont="1" applyFill="1" applyBorder="1" applyAlignment="1">
      <alignment horizontal="left" vertical="center" wrapText="1"/>
    </xf>
    <xf numFmtId="0" fontId="4" fillId="0" borderId="30" xfId="43" applyFont="1" applyBorder="1" applyAlignment="1">
      <alignment horizontal="center" vertical="center" wrapText="1"/>
    </xf>
    <xf numFmtId="0" fontId="4" fillId="0" borderId="31" xfId="43" applyFont="1" applyBorder="1" applyAlignment="1">
      <alignment horizontal="center" vertical="center" wrapText="1"/>
    </xf>
    <xf numFmtId="0" fontId="4" fillId="0" borderId="36" xfId="43" applyFont="1" applyBorder="1" applyAlignment="1">
      <alignment horizontal="center" vertical="center" wrapText="1"/>
    </xf>
    <xf numFmtId="0" fontId="7" fillId="0" borderId="29" xfId="0" applyFont="1" applyBorder="1" applyAlignment="1">
      <alignment horizontal="center" vertical="center" wrapText="1"/>
    </xf>
    <xf numFmtId="0" fontId="7" fillId="0" borderId="34"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6" xfId="0" applyFont="1" applyBorder="1" applyAlignment="1">
      <alignment horizontal="center" vertical="center" wrapText="1"/>
    </xf>
    <xf numFmtId="0" fontId="134" fillId="0" borderId="0" xfId="0" applyFont="1" applyFill="1" applyBorder="1" applyAlignment="1">
      <alignment horizontal="left" vertical="top" wrapText="1"/>
    </xf>
    <xf numFmtId="0" fontId="93" fillId="0" borderId="46" xfId="0" applyFont="1" applyBorder="1" applyAlignment="1">
      <alignment horizontal="left" vertical="center" wrapText="1"/>
    </xf>
    <xf numFmtId="0" fontId="30" fillId="0" borderId="35" xfId="0" applyFont="1" applyBorder="1" applyAlignment="1">
      <alignment horizontal="left" vertical="center"/>
    </xf>
    <xf numFmtId="0" fontId="30" fillId="0" borderId="46" xfId="0" applyFont="1" applyBorder="1" applyAlignment="1">
      <alignment horizontal="left" vertical="center"/>
    </xf>
    <xf numFmtId="0" fontId="30" fillId="0" borderId="47" xfId="0" applyFont="1" applyBorder="1" applyAlignment="1">
      <alignment horizontal="left" vertical="center"/>
    </xf>
    <xf numFmtId="0" fontId="30" fillId="0" borderId="37" xfId="0" applyFont="1" applyBorder="1" applyAlignment="1">
      <alignment horizontal="left" vertical="center"/>
    </xf>
    <xf numFmtId="0" fontId="30" fillId="0" borderId="50" xfId="0" applyFont="1" applyBorder="1" applyAlignment="1">
      <alignment horizontal="left" vertical="center"/>
    </xf>
    <xf numFmtId="0" fontId="30" fillId="0" borderId="32" xfId="0" applyFont="1" applyBorder="1" applyAlignment="1">
      <alignment horizontal="left" vertical="center"/>
    </xf>
    <xf numFmtId="0" fontId="4" fillId="0" borderId="70" xfId="40" applyFont="1" applyBorder="1" applyAlignment="1">
      <alignment horizontal="center" vertical="center" wrapText="1"/>
    </xf>
    <xf numFmtId="0" fontId="4" fillId="0" borderId="74" xfId="40" applyFont="1" applyBorder="1" applyAlignment="1">
      <alignment horizontal="center" vertical="center" wrapText="1"/>
    </xf>
    <xf numFmtId="0" fontId="4" fillId="0" borderId="71" xfId="40" applyFont="1" applyBorder="1" applyAlignment="1">
      <alignment horizontal="center" vertical="center" wrapText="1"/>
    </xf>
    <xf numFmtId="0" fontId="7" fillId="0" borderId="30" xfId="40" applyFont="1" applyBorder="1" applyAlignment="1">
      <alignment horizontal="left" vertical="center" wrapText="1" indent="1"/>
    </xf>
    <xf numFmtId="0" fontId="7" fillId="0" borderId="31" xfId="40" applyFont="1" applyBorder="1" applyAlignment="1">
      <alignment horizontal="left" vertical="center" wrapText="1" indent="1"/>
    </xf>
    <xf numFmtId="0" fontId="7" fillId="0" borderId="53" xfId="40" applyFont="1" applyBorder="1" applyAlignment="1">
      <alignment horizontal="left" vertical="center" wrapText="1" indent="1"/>
    </xf>
    <xf numFmtId="0" fontId="7" fillId="0" borderId="36" xfId="40" applyFont="1" applyBorder="1" applyAlignment="1">
      <alignment horizontal="left" vertical="center" wrapText="1" indent="1"/>
    </xf>
    <xf numFmtId="0" fontId="7" fillId="0" borderId="29" xfId="40" applyFont="1" applyBorder="1" applyAlignment="1">
      <alignment horizontal="center" vertical="center" wrapText="1"/>
    </xf>
    <xf numFmtId="0" fontId="25" fillId="0" borderId="13" xfId="40" applyFont="1" applyBorder="1" applyAlignment="1">
      <alignment horizontal="left" vertical="center" wrapText="1"/>
    </xf>
    <xf numFmtId="49" fontId="2" fillId="0" borderId="37" xfId="40" applyNumberFormat="1" applyFont="1" applyBorder="1" applyAlignment="1">
      <alignment horizontal="center" vertical="center" wrapText="1"/>
    </xf>
    <xf numFmtId="49" fontId="2" fillId="0" borderId="13" xfId="40" applyNumberFormat="1" applyFont="1" applyBorder="1" applyAlignment="1">
      <alignment horizontal="center" vertical="center" wrapText="1"/>
    </xf>
    <xf numFmtId="3" fontId="7" fillId="0" borderId="22" xfId="45" applyNumberFormat="1" applyFont="1" applyBorder="1" applyAlignment="1">
      <alignment horizontal="center" vertical="center" wrapText="1"/>
    </xf>
    <xf numFmtId="3" fontId="7" fillId="0" borderId="15" xfId="45"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3" fontId="12" fillId="0" borderId="63" xfId="45" applyNumberFormat="1" applyFont="1" applyBorder="1" applyAlignment="1">
      <alignment horizontal="center" vertical="center" wrapText="1"/>
    </xf>
    <xf numFmtId="3" fontId="12" fillId="0" borderId="58" xfId="45" applyNumberFormat="1" applyFont="1" applyBorder="1" applyAlignment="1">
      <alignment horizontal="center" vertical="center" wrapText="1"/>
    </xf>
    <xf numFmtId="3" fontId="12" fillId="0" borderId="59" xfId="45" applyNumberFormat="1" applyFont="1" applyBorder="1" applyAlignment="1">
      <alignment horizontal="center" vertical="center" wrapText="1"/>
    </xf>
    <xf numFmtId="0" fontId="59" fillId="32" borderId="15" xfId="42" applyFont="1" applyFill="1" applyBorder="1" applyAlignment="1"/>
    <xf numFmtId="0" fontId="59" fillId="32" borderId="13" xfId="42" applyFont="1" applyFill="1" applyBorder="1" applyAlignment="1"/>
    <xf numFmtId="0" fontId="59" fillId="0" borderId="15" xfId="42" applyFont="1" applyBorder="1" applyAlignment="1"/>
    <xf numFmtId="0" fontId="59" fillId="0" borderId="13" xfId="42" applyFont="1" applyBorder="1" applyAlignment="1"/>
    <xf numFmtId="0" fontId="59" fillId="32" borderId="16" xfId="42" applyFont="1" applyFill="1" applyBorder="1" applyAlignment="1"/>
    <xf numFmtId="0" fontId="59" fillId="32" borderId="17" xfId="42" applyFont="1" applyFill="1" applyBorder="1" applyAlignment="1"/>
    <xf numFmtId="3" fontId="12" fillId="0" borderId="63" xfId="44" applyNumberFormat="1" applyFont="1" applyBorder="1" applyAlignment="1">
      <alignment horizontal="center" vertical="center" wrapText="1"/>
    </xf>
    <xf numFmtId="3" fontId="12" fillId="0" borderId="58" xfId="44" applyNumberFormat="1" applyFont="1" applyBorder="1" applyAlignment="1">
      <alignment horizontal="center" vertical="center" wrapText="1"/>
    </xf>
    <xf numFmtId="3" fontId="12" fillId="0" borderId="59" xfId="44" applyNumberFormat="1" applyFont="1" applyBorder="1" applyAlignment="1">
      <alignment horizontal="center" vertical="center" wrapText="1"/>
    </xf>
    <xf numFmtId="3" fontId="7" fillId="0" borderId="63" xfId="44" applyNumberFormat="1" applyFont="1" applyBorder="1" applyAlignment="1">
      <alignment horizontal="left" vertical="center" wrapText="1" indent="1"/>
    </xf>
    <xf numFmtId="3" fontId="7" fillId="0" borderId="58" xfId="44" applyNumberFormat="1" applyFont="1" applyBorder="1" applyAlignment="1">
      <alignment horizontal="left" vertical="center" wrapText="1" indent="1"/>
    </xf>
    <xf numFmtId="3" fontId="7" fillId="0" borderId="59" xfId="44" applyNumberFormat="1" applyFont="1" applyBorder="1" applyAlignment="1">
      <alignment horizontal="left" vertical="center" wrapText="1" indent="1"/>
    </xf>
    <xf numFmtId="0" fontId="7" fillId="0" borderId="63" xfId="0" applyFont="1" applyBorder="1" applyAlignment="1">
      <alignment horizontal="left"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12" fillId="0" borderId="66" xfId="0" applyNumberFormat="1" applyFont="1" applyBorder="1" applyAlignment="1">
      <alignment horizontal="center" vertical="center" wrapText="1"/>
    </xf>
    <xf numFmtId="0" fontId="12" fillId="0" borderId="67" xfId="0" applyNumberFormat="1" applyFont="1" applyBorder="1" applyAlignment="1">
      <alignment horizontal="center" vertical="center" wrapText="1"/>
    </xf>
    <xf numFmtId="0" fontId="12" fillId="0" borderId="68" xfId="0" applyNumberFormat="1" applyFont="1" applyBorder="1" applyAlignment="1">
      <alignment horizontal="center" vertical="center" wrapText="1"/>
    </xf>
    <xf numFmtId="0" fontId="59" fillId="32" borderId="30" xfId="42" applyFont="1" applyFill="1" applyBorder="1" applyAlignment="1">
      <alignment horizontal="left" vertical="center" indent="1"/>
    </xf>
    <xf numFmtId="0" fontId="59" fillId="32" borderId="31" xfId="42" applyFont="1" applyFill="1" applyBorder="1" applyAlignment="1">
      <alignment horizontal="left" vertical="center" indent="1"/>
    </xf>
    <xf numFmtId="0" fontId="8" fillId="0" borderId="50" xfId="0" applyFont="1" applyBorder="1" applyAlignment="1">
      <alignment horizontal="left"/>
    </xf>
    <xf numFmtId="0" fontId="4" fillId="0" borderId="6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40" xfId="0" applyFont="1" applyBorder="1" applyAlignment="1">
      <alignment horizontal="center" vertical="center" wrapText="1"/>
    </xf>
  </cellXfs>
  <cellStyles count="117">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Čiarka" xfId="27" builtinId="3"/>
    <cellStyle name="čiarky 2" xfId="28" xr:uid="{00000000-0005-0000-0000-00001B000000}"/>
    <cellStyle name="čiarky 2 2" xfId="104" xr:uid="{00000000-0005-0000-0000-00001C000000}"/>
    <cellStyle name="čiarky 2 3" xfId="91" xr:uid="{00000000-0005-0000-0000-00001B000000}"/>
    <cellStyle name="Explanatory Text" xfId="29" xr:uid="{00000000-0005-0000-0000-00001C000000}"/>
    <cellStyle name="Good" xfId="30" xr:uid="{00000000-0005-0000-0000-00001D000000}"/>
    <cellStyle name="Heading 1" xfId="31" xr:uid="{00000000-0005-0000-0000-00001E000000}"/>
    <cellStyle name="Heading 2" xfId="32" xr:uid="{00000000-0005-0000-0000-00001F000000}"/>
    <cellStyle name="Heading 3" xfId="33" xr:uid="{00000000-0005-0000-0000-000020000000}"/>
    <cellStyle name="Heading 4" xfId="34" xr:uid="{00000000-0005-0000-0000-000021000000}"/>
    <cellStyle name="Hypertextové prepojenie" xfId="35" builtinId="8"/>
    <cellStyle name="Check Cell" xfId="36" xr:uid="{00000000-0005-0000-0000-000023000000}"/>
    <cellStyle name="Input" xfId="37" xr:uid="{00000000-0005-0000-0000-000024000000}"/>
    <cellStyle name="Linked Cell" xfId="38" xr:uid="{00000000-0005-0000-0000-000025000000}"/>
    <cellStyle name="Neutral" xfId="39" xr:uid="{00000000-0005-0000-0000-000026000000}"/>
    <cellStyle name="Normálna" xfId="0" builtinId="0"/>
    <cellStyle name="Normálna 2" xfId="40" xr:uid="{00000000-0005-0000-0000-000028000000}"/>
    <cellStyle name="Normálna 2 2" xfId="105" xr:uid="{00000000-0005-0000-0000-00002A000000}"/>
    <cellStyle name="Normálna 2 3" xfId="92" xr:uid="{00000000-0005-0000-0000-000029000000}"/>
    <cellStyle name="Normálna 3" xfId="90" xr:uid="{00000000-0005-0000-0000-000029000000}"/>
    <cellStyle name="normálne 2" xfId="41" xr:uid="{00000000-0005-0000-0000-00002A000000}"/>
    <cellStyle name="normálne 3" xfId="42" xr:uid="{00000000-0005-0000-0000-00002B000000}"/>
    <cellStyle name="normálne 3 2" xfId="106" xr:uid="{00000000-0005-0000-0000-00002E000000}"/>
    <cellStyle name="normálne 3 3" xfId="93" xr:uid="{00000000-0005-0000-0000-00002D000000}"/>
    <cellStyle name="normálne 4" xfId="43" xr:uid="{00000000-0005-0000-0000-00002C000000}"/>
    <cellStyle name="normálne 4 2" xfId="107" xr:uid="{00000000-0005-0000-0000-000030000000}"/>
    <cellStyle name="normálne 4 3" xfId="94" xr:uid="{00000000-0005-0000-0000-00002F000000}"/>
    <cellStyle name="normálne_Databazy_VVŠ_2007_ severská" xfId="44" xr:uid="{00000000-0005-0000-0000-00002D000000}"/>
    <cellStyle name="normálne_sprava_VVŠ_2004_tabuľky_vláda" xfId="45" xr:uid="{00000000-0005-0000-0000-00002E000000}"/>
    <cellStyle name="normální_List1" xfId="46" xr:uid="{00000000-0005-0000-0000-00002F000000}"/>
    <cellStyle name="Note" xfId="47" xr:uid="{00000000-0005-0000-0000-000030000000}"/>
    <cellStyle name="Note 2" xfId="108" xr:uid="{00000000-0005-0000-0000-000035000000}"/>
    <cellStyle name="Note 3" xfId="95" xr:uid="{00000000-0005-0000-0000-000034000000}"/>
    <cellStyle name="Output" xfId="48" xr:uid="{00000000-0005-0000-0000-000031000000}"/>
    <cellStyle name="SAPBEXaggData" xfId="49" xr:uid="{00000000-0005-0000-0000-000032000000}"/>
    <cellStyle name="SAPBEXaggDataEmph" xfId="50" xr:uid="{00000000-0005-0000-0000-000033000000}"/>
    <cellStyle name="SAPBEXaggItem" xfId="51" xr:uid="{00000000-0005-0000-0000-000034000000}"/>
    <cellStyle name="SAPBEXaggItemX" xfId="52" xr:uid="{00000000-0005-0000-0000-000035000000}"/>
    <cellStyle name="SAPBEXexcBad7" xfId="53" xr:uid="{00000000-0005-0000-0000-000036000000}"/>
    <cellStyle name="SAPBEXexcBad8" xfId="54" xr:uid="{00000000-0005-0000-0000-000037000000}"/>
    <cellStyle name="SAPBEXexcBad9" xfId="55" xr:uid="{00000000-0005-0000-0000-000038000000}"/>
    <cellStyle name="SAPBEXexcCritical4" xfId="56" xr:uid="{00000000-0005-0000-0000-000039000000}"/>
    <cellStyle name="SAPBEXexcCritical5" xfId="57" xr:uid="{00000000-0005-0000-0000-00003A000000}"/>
    <cellStyle name="SAPBEXexcCritical6" xfId="58" xr:uid="{00000000-0005-0000-0000-00003B000000}"/>
    <cellStyle name="SAPBEXexcGood1" xfId="59" xr:uid="{00000000-0005-0000-0000-00003C000000}"/>
    <cellStyle name="SAPBEXexcGood2" xfId="60" xr:uid="{00000000-0005-0000-0000-00003D000000}"/>
    <cellStyle name="SAPBEXexcGood3" xfId="61" xr:uid="{00000000-0005-0000-0000-00003E000000}"/>
    <cellStyle name="SAPBEXfilterDrill" xfId="62" xr:uid="{00000000-0005-0000-0000-00003F000000}"/>
    <cellStyle name="SAPBEXfilterItem" xfId="63" xr:uid="{00000000-0005-0000-0000-000040000000}"/>
    <cellStyle name="SAPBEXfilterText" xfId="64" xr:uid="{00000000-0005-0000-0000-000041000000}"/>
    <cellStyle name="SAPBEXformats" xfId="65" xr:uid="{00000000-0005-0000-0000-000042000000}"/>
    <cellStyle name="SAPBEXheaderItem" xfId="66" xr:uid="{00000000-0005-0000-0000-000043000000}"/>
    <cellStyle name="SAPBEXheaderText" xfId="67" xr:uid="{00000000-0005-0000-0000-000044000000}"/>
    <cellStyle name="SAPBEXHLevel0" xfId="68" xr:uid="{00000000-0005-0000-0000-000045000000}"/>
    <cellStyle name="SAPBEXHLevel0 2" xfId="109" xr:uid="{00000000-0005-0000-0000-00004B000000}"/>
    <cellStyle name="SAPBEXHLevel0 3" xfId="96" xr:uid="{00000000-0005-0000-0000-00004A000000}"/>
    <cellStyle name="SAPBEXHLevel0X" xfId="69" xr:uid="{00000000-0005-0000-0000-000046000000}"/>
    <cellStyle name="SAPBEXHLevel0X 2" xfId="110" xr:uid="{00000000-0005-0000-0000-00004D000000}"/>
    <cellStyle name="SAPBEXHLevel0X 3" xfId="97" xr:uid="{00000000-0005-0000-0000-00004C000000}"/>
    <cellStyle name="SAPBEXHLevel1" xfId="70" xr:uid="{00000000-0005-0000-0000-000047000000}"/>
    <cellStyle name="SAPBEXHLevel1 2" xfId="111" xr:uid="{00000000-0005-0000-0000-00004F000000}"/>
    <cellStyle name="SAPBEXHLevel1 3" xfId="98" xr:uid="{00000000-0005-0000-0000-00004E000000}"/>
    <cellStyle name="SAPBEXHLevel1X" xfId="71" xr:uid="{00000000-0005-0000-0000-000048000000}"/>
    <cellStyle name="SAPBEXHLevel1X 2" xfId="112" xr:uid="{00000000-0005-0000-0000-000051000000}"/>
    <cellStyle name="SAPBEXHLevel1X 3" xfId="99" xr:uid="{00000000-0005-0000-0000-000050000000}"/>
    <cellStyle name="SAPBEXHLevel2" xfId="72" xr:uid="{00000000-0005-0000-0000-000049000000}"/>
    <cellStyle name="SAPBEXHLevel2 2" xfId="113" xr:uid="{00000000-0005-0000-0000-000053000000}"/>
    <cellStyle name="SAPBEXHLevel2 3" xfId="100" xr:uid="{00000000-0005-0000-0000-000052000000}"/>
    <cellStyle name="SAPBEXHLevel2X" xfId="73" xr:uid="{00000000-0005-0000-0000-00004A000000}"/>
    <cellStyle name="SAPBEXHLevel2X 2" xfId="114" xr:uid="{00000000-0005-0000-0000-000055000000}"/>
    <cellStyle name="SAPBEXHLevel2X 3" xfId="101" xr:uid="{00000000-0005-0000-0000-000054000000}"/>
    <cellStyle name="SAPBEXHLevel3" xfId="74" xr:uid="{00000000-0005-0000-0000-00004B000000}"/>
    <cellStyle name="SAPBEXHLevel3 2" xfId="115" xr:uid="{00000000-0005-0000-0000-000057000000}"/>
    <cellStyle name="SAPBEXHLevel3 3" xfId="102" xr:uid="{00000000-0005-0000-0000-000056000000}"/>
    <cellStyle name="SAPBEXHLevel3X" xfId="75" xr:uid="{00000000-0005-0000-0000-00004C000000}"/>
    <cellStyle name="SAPBEXHLevel3X 2" xfId="116" xr:uid="{00000000-0005-0000-0000-000059000000}"/>
    <cellStyle name="SAPBEXHLevel3X 3" xfId="103" xr:uid="{00000000-0005-0000-0000-000058000000}"/>
    <cellStyle name="SAPBEXchaText" xfId="76" xr:uid="{00000000-0005-0000-0000-00004D000000}"/>
    <cellStyle name="SAPBEXresData" xfId="77" xr:uid="{00000000-0005-0000-0000-00004E000000}"/>
    <cellStyle name="SAPBEXresDataEmph" xfId="78" xr:uid="{00000000-0005-0000-0000-00004F000000}"/>
    <cellStyle name="SAPBEXresItem" xfId="79" xr:uid="{00000000-0005-0000-0000-000050000000}"/>
    <cellStyle name="SAPBEXresItemX" xfId="80" xr:uid="{00000000-0005-0000-0000-000051000000}"/>
    <cellStyle name="SAPBEXstdData" xfId="81" xr:uid="{00000000-0005-0000-0000-000052000000}"/>
    <cellStyle name="SAPBEXstdDataEmph" xfId="82" xr:uid="{00000000-0005-0000-0000-000053000000}"/>
    <cellStyle name="SAPBEXstdItem" xfId="83" xr:uid="{00000000-0005-0000-0000-000054000000}"/>
    <cellStyle name="SAPBEXstdItemX" xfId="84" xr:uid="{00000000-0005-0000-0000-000055000000}"/>
    <cellStyle name="SAPBEXtitle" xfId="85" xr:uid="{00000000-0005-0000-0000-000056000000}"/>
    <cellStyle name="SAPBEXundefined" xfId="86" xr:uid="{00000000-0005-0000-0000-000057000000}"/>
    <cellStyle name="Title" xfId="87" xr:uid="{00000000-0005-0000-0000-000058000000}"/>
    <cellStyle name="Total" xfId="88" xr:uid="{00000000-0005-0000-0000-000059000000}"/>
    <cellStyle name="Warning Text" xfId="89" xr:uid="{00000000-0005-0000-0000-00005A000000}"/>
  </cellStyles>
  <dxfs count="0"/>
  <tableStyles count="0" defaultTableStyle="TableStyleMedium9" defaultPivotStyle="PivotStyleLight16"/>
  <colors>
    <mruColors>
      <color rgb="FF0000FF"/>
      <color rgb="FFCCFFCC"/>
      <color rgb="FFCCFF99"/>
      <color rgb="FF99FFCC"/>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emilia.severska/AppData/d.pejkovicova/AppData/Local/Microsoft/Windows/INetCache/beata.gondarova/AppData/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indexed="35"/>
  </sheetPr>
  <dimension ref="A1:R29"/>
  <sheetViews>
    <sheetView zoomScale="90" zoomScaleNormal="90" workbookViewId="0">
      <pane xSplit="1" ySplit="1" topLeftCell="B2" activePane="bottomRight" state="frozen"/>
      <selection pane="topRight" activeCell="B1" sqref="B1"/>
      <selection pane="bottomLeft" activeCell="A3" sqref="A3"/>
      <selection pane="bottomRight" activeCell="A20" sqref="A20:XFD20"/>
    </sheetView>
  </sheetViews>
  <sheetFormatPr defaultColWidth="9.140625" defaultRowHeight="15.75" x14ac:dyDescent="0.25"/>
  <cols>
    <col min="1" max="1" width="13.7109375" style="353" customWidth="1"/>
    <col min="2" max="16" width="9.140625" style="86"/>
    <col min="17" max="17" width="10.28515625" style="86" customWidth="1"/>
    <col min="18" max="18" width="19.42578125" style="86" customWidth="1"/>
    <col min="19" max="16384" width="9.140625" style="86"/>
  </cols>
  <sheetData>
    <row r="1" spans="1:18" ht="23.25" customHeight="1" x14ac:dyDescent="0.25">
      <c r="A1" s="184"/>
      <c r="B1" s="354" t="s">
        <v>1085</v>
      </c>
      <c r="C1" s="344"/>
      <c r="D1" s="344"/>
      <c r="E1" s="344"/>
      <c r="F1" s="344"/>
      <c r="G1" s="344"/>
      <c r="H1" s="344"/>
      <c r="I1" s="344"/>
      <c r="J1" s="344"/>
      <c r="K1" s="344"/>
      <c r="L1" s="345"/>
      <c r="M1" s="346"/>
      <c r="N1" s="346"/>
      <c r="O1" s="346"/>
      <c r="P1" s="346"/>
      <c r="Q1" s="347"/>
    </row>
    <row r="2" spans="1:18" ht="23.1" customHeight="1" x14ac:dyDescent="0.25">
      <c r="A2" s="205" t="s">
        <v>12</v>
      </c>
      <c r="B2" s="186" t="s">
        <v>1086</v>
      </c>
      <c r="C2" s="186"/>
      <c r="D2" s="186"/>
      <c r="E2" s="186"/>
      <c r="F2" s="186"/>
      <c r="G2" s="186"/>
      <c r="H2" s="186"/>
      <c r="I2" s="186"/>
      <c r="J2" s="186"/>
      <c r="K2" s="186"/>
      <c r="L2" s="186"/>
      <c r="M2" s="186"/>
      <c r="N2" s="186"/>
      <c r="O2" s="186"/>
      <c r="P2" s="186"/>
      <c r="Q2" s="349"/>
    </row>
    <row r="3" spans="1:18" ht="23.1" customHeight="1" x14ac:dyDescent="0.25">
      <c r="A3" s="205" t="s">
        <v>653</v>
      </c>
      <c r="B3" s="186" t="s">
        <v>1087</v>
      </c>
      <c r="C3" s="186"/>
      <c r="D3" s="186"/>
      <c r="E3" s="186"/>
      <c r="F3" s="186"/>
      <c r="G3" s="186"/>
      <c r="H3" s="186"/>
      <c r="I3" s="186"/>
      <c r="J3" s="186"/>
      <c r="K3" s="186"/>
      <c r="L3" s="186"/>
      <c r="M3" s="186"/>
      <c r="N3" s="186"/>
      <c r="O3" s="186"/>
      <c r="P3" s="186"/>
      <c r="Q3" s="349"/>
    </row>
    <row r="4" spans="1:18" ht="23.1" customHeight="1" x14ac:dyDescent="0.25">
      <c r="A4" s="205" t="s">
        <v>786</v>
      </c>
      <c r="B4" s="206" t="s">
        <v>785</v>
      </c>
      <c r="C4" s="206"/>
      <c r="D4" s="186"/>
      <c r="E4" s="186"/>
      <c r="F4" s="186"/>
      <c r="G4" s="186"/>
      <c r="H4" s="186"/>
      <c r="I4" s="186"/>
      <c r="J4" s="186"/>
      <c r="K4" s="186"/>
      <c r="L4" s="186"/>
      <c r="M4" s="186"/>
      <c r="N4" s="186"/>
      <c r="O4" s="186"/>
      <c r="P4" s="186"/>
      <c r="Q4" s="349"/>
      <c r="R4" s="518"/>
    </row>
    <row r="5" spans="1:18" ht="39.75" customHeight="1" x14ac:dyDescent="0.25">
      <c r="A5" s="204" t="s">
        <v>277</v>
      </c>
      <c r="B5" s="767" t="s">
        <v>1088</v>
      </c>
      <c r="C5" s="767"/>
      <c r="D5" s="767"/>
      <c r="E5" s="767"/>
      <c r="F5" s="767"/>
      <c r="G5" s="767"/>
      <c r="H5" s="767"/>
      <c r="I5" s="767"/>
      <c r="J5" s="767"/>
      <c r="K5" s="767"/>
      <c r="L5" s="767"/>
      <c r="M5" s="767"/>
      <c r="N5" s="767"/>
      <c r="O5" s="767"/>
      <c r="P5" s="767"/>
      <c r="Q5" s="768"/>
    </row>
    <row r="6" spans="1:18" ht="23.1" customHeight="1" x14ac:dyDescent="0.25">
      <c r="A6" s="204" t="s">
        <v>178</v>
      </c>
      <c r="B6" s="206" t="s">
        <v>1089</v>
      </c>
      <c r="C6" s="206"/>
      <c r="D6" s="206"/>
      <c r="E6" s="206"/>
      <c r="F6" s="206"/>
      <c r="G6" s="206"/>
      <c r="H6" s="206"/>
      <c r="I6" s="206"/>
      <c r="J6" s="206"/>
      <c r="K6" s="206"/>
      <c r="L6" s="206"/>
      <c r="M6" s="206"/>
      <c r="N6" s="206"/>
      <c r="O6" s="206"/>
      <c r="P6" s="206"/>
      <c r="Q6" s="350"/>
    </row>
    <row r="7" spans="1:18" ht="23.1" customHeight="1" x14ac:dyDescent="0.25">
      <c r="A7" s="204" t="s">
        <v>179</v>
      </c>
      <c r="B7" s="303" t="s">
        <v>1090</v>
      </c>
      <c r="C7" s="206"/>
      <c r="D7" s="206"/>
      <c r="E7" s="206"/>
      <c r="F7" s="206"/>
      <c r="G7" s="206"/>
      <c r="H7" s="206"/>
      <c r="I7" s="206"/>
      <c r="J7" s="206"/>
      <c r="K7" s="206"/>
      <c r="L7" s="206"/>
      <c r="M7" s="206"/>
      <c r="N7" s="206"/>
      <c r="O7" s="206"/>
      <c r="P7" s="206"/>
      <c r="Q7" s="350"/>
    </row>
    <row r="8" spans="1:18" ht="23.1" customHeight="1" x14ac:dyDescent="0.25">
      <c r="A8" s="185" t="s">
        <v>180</v>
      </c>
      <c r="B8" s="183" t="s">
        <v>1091</v>
      </c>
      <c r="C8" s="183"/>
      <c r="D8" s="183"/>
      <c r="E8" s="183"/>
      <c r="F8" s="183"/>
      <c r="G8" s="183"/>
      <c r="H8" s="183"/>
      <c r="I8" s="183"/>
      <c r="J8" s="183"/>
      <c r="K8" s="183"/>
      <c r="L8" s="183"/>
      <c r="M8" s="183"/>
      <c r="N8" s="183"/>
      <c r="O8" s="183"/>
      <c r="P8" s="183"/>
      <c r="Q8" s="348"/>
    </row>
    <row r="9" spans="1:18" ht="23.1" customHeight="1" x14ac:dyDescent="0.25">
      <c r="A9" s="204" t="s">
        <v>181</v>
      </c>
      <c r="B9" s="206" t="s">
        <v>1092</v>
      </c>
      <c r="C9" s="206"/>
      <c r="D9" s="206"/>
      <c r="E9" s="206"/>
      <c r="F9" s="206"/>
      <c r="G9" s="206"/>
      <c r="H9" s="206"/>
      <c r="I9" s="206"/>
      <c r="J9" s="206"/>
      <c r="K9" s="206"/>
      <c r="L9" s="206"/>
      <c r="M9" s="206"/>
      <c r="N9" s="206"/>
      <c r="O9" s="206"/>
      <c r="P9" s="206"/>
      <c r="Q9" s="350"/>
    </row>
    <row r="10" spans="1:18" ht="23.1" customHeight="1" x14ac:dyDescent="0.25">
      <c r="A10" s="204" t="s">
        <v>182</v>
      </c>
      <c r="B10" s="206" t="s">
        <v>1093</v>
      </c>
      <c r="C10" s="206"/>
      <c r="D10" s="206"/>
      <c r="E10" s="206"/>
      <c r="F10" s="206"/>
      <c r="G10" s="206"/>
      <c r="H10" s="206"/>
      <c r="I10" s="206"/>
      <c r="J10" s="206"/>
      <c r="K10" s="206"/>
      <c r="L10" s="206"/>
      <c r="M10" s="206"/>
      <c r="N10" s="206"/>
      <c r="O10" s="206"/>
      <c r="P10" s="206"/>
      <c r="Q10" s="350"/>
    </row>
    <row r="11" spans="1:18" ht="23.1" customHeight="1" x14ac:dyDescent="0.25">
      <c r="A11" s="185" t="s">
        <v>796</v>
      </c>
      <c r="B11" s="183" t="s">
        <v>1094</v>
      </c>
      <c r="C11" s="183"/>
      <c r="D11" s="183"/>
      <c r="E11" s="183"/>
      <c r="F11" s="183"/>
      <c r="G11" s="183"/>
      <c r="H11" s="183"/>
      <c r="I11" s="183"/>
      <c r="J11" s="183"/>
      <c r="K11" s="183"/>
      <c r="L11" s="183"/>
      <c r="M11" s="183"/>
      <c r="N11" s="183"/>
      <c r="O11" s="183"/>
      <c r="P11" s="183"/>
      <c r="Q11" s="348"/>
    </row>
    <row r="12" spans="1:18" ht="23.1" customHeight="1" x14ac:dyDescent="0.25">
      <c r="A12" s="204" t="s">
        <v>183</v>
      </c>
      <c r="B12" s="206" t="s">
        <v>1095</v>
      </c>
      <c r="C12" s="206"/>
      <c r="D12" s="206"/>
      <c r="E12" s="206"/>
      <c r="F12" s="206"/>
      <c r="G12" s="206"/>
      <c r="H12" s="206"/>
      <c r="I12" s="206"/>
      <c r="J12" s="206"/>
      <c r="K12" s="206"/>
      <c r="L12" s="206"/>
      <c r="M12" s="206"/>
      <c r="N12" s="206"/>
      <c r="O12" s="206"/>
      <c r="P12" s="206"/>
      <c r="Q12" s="350"/>
      <c r="R12" s="292"/>
    </row>
    <row r="13" spans="1:18" ht="23.1" customHeight="1" x14ac:dyDescent="0.25">
      <c r="A13" s="204" t="s">
        <v>165</v>
      </c>
      <c r="B13" s="206" t="s">
        <v>1096</v>
      </c>
      <c r="C13" s="206"/>
      <c r="D13" s="206"/>
      <c r="E13" s="206"/>
      <c r="F13" s="206"/>
      <c r="G13" s="206"/>
      <c r="H13" s="206"/>
      <c r="I13" s="206"/>
      <c r="J13" s="206"/>
      <c r="K13" s="206"/>
      <c r="L13" s="206"/>
      <c r="M13" s="206"/>
      <c r="N13" s="206"/>
      <c r="O13" s="206"/>
      <c r="P13" s="206"/>
      <c r="Q13" s="350"/>
    </row>
    <row r="14" spans="1:18" ht="23.1" customHeight="1" x14ac:dyDescent="0.25">
      <c r="A14" s="603" t="s">
        <v>1233</v>
      </c>
      <c r="B14" s="446" t="s">
        <v>1237</v>
      </c>
      <c r="C14" s="446"/>
      <c r="D14" s="446"/>
      <c r="E14" s="446"/>
      <c r="F14" s="446"/>
      <c r="G14" s="446"/>
      <c r="H14" s="446"/>
      <c r="I14" s="446"/>
      <c r="J14" s="446"/>
      <c r="K14" s="446"/>
      <c r="L14" s="446"/>
      <c r="M14" s="446"/>
      <c r="N14" s="446"/>
      <c r="O14" s="446"/>
      <c r="P14" s="446"/>
      <c r="Q14" s="602"/>
      <c r="R14" s="292" t="s">
        <v>1239</v>
      </c>
    </row>
    <row r="15" spans="1:18" ht="23.1" customHeight="1" x14ac:dyDescent="0.25">
      <c r="A15" s="204" t="s">
        <v>0</v>
      </c>
      <c r="B15" s="206" t="s">
        <v>1097</v>
      </c>
      <c r="C15" s="206"/>
      <c r="D15" s="206"/>
      <c r="E15" s="206"/>
      <c r="F15" s="206"/>
      <c r="G15" s="206"/>
      <c r="H15" s="206"/>
      <c r="I15" s="206"/>
      <c r="J15" s="206"/>
      <c r="K15" s="206"/>
      <c r="L15" s="206"/>
      <c r="M15" s="206"/>
      <c r="N15" s="206"/>
      <c r="O15" s="206"/>
      <c r="P15" s="206"/>
      <c r="Q15" s="350"/>
    </row>
    <row r="16" spans="1:18" ht="23.1" customHeight="1" x14ac:dyDescent="0.25">
      <c r="A16" s="185" t="s">
        <v>1</v>
      </c>
      <c r="B16" s="183" t="s">
        <v>1098</v>
      </c>
      <c r="C16" s="183"/>
      <c r="D16" s="183"/>
      <c r="E16" s="183"/>
      <c r="F16" s="183"/>
      <c r="G16" s="183"/>
      <c r="H16" s="183"/>
      <c r="I16" s="183"/>
      <c r="J16" s="183"/>
      <c r="K16" s="183"/>
      <c r="L16" s="183"/>
      <c r="M16" s="183"/>
      <c r="N16" s="183"/>
      <c r="O16" s="183"/>
      <c r="P16" s="183"/>
      <c r="Q16" s="348"/>
    </row>
    <row r="17" spans="1:17" ht="23.1" customHeight="1" x14ac:dyDescent="0.25">
      <c r="A17" s="204" t="s">
        <v>2</v>
      </c>
      <c r="B17" s="206" t="s">
        <v>1101</v>
      </c>
      <c r="C17" s="206"/>
      <c r="D17" s="206"/>
      <c r="E17" s="206"/>
      <c r="F17" s="206"/>
      <c r="G17" s="206"/>
      <c r="H17" s="206"/>
      <c r="I17" s="206"/>
      <c r="J17" s="206"/>
      <c r="K17" s="206"/>
      <c r="L17" s="206"/>
      <c r="M17" s="206"/>
      <c r="N17" s="206"/>
      <c r="O17" s="206"/>
      <c r="P17" s="206"/>
      <c r="Q17" s="350"/>
    </row>
    <row r="18" spans="1:17" ht="23.1" customHeight="1" x14ac:dyDescent="0.25">
      <c r="A18" s="185" t="s">
        <v>3</v>
      </c>
      <c r="B18" s="183" t="s">
        <v>1099</v>
      </c>
      <c r="C18" s="183"/>
      <c r="D18" s="183"/>
      <c r="E18" s="183"/>
      <c r="F18" s="183"/>
      <c r="G18" s="183"/>
      <c r="H18" s="183"/>
      <c r="I18" s="183"/>
      <c r="J18" s="183"/>
      <c r="K18" s="183"/>
      <c r="L18" s="183"/>
      <c r="M18" s="183"/>
      <c r="N18" s="183"/>
      <c r="O18" s="183"/>
      <c r="P18" s="183"/>
      <c r="Q18" s="348"/>
    </row>
    <row r="19" spans="1:17" ht="23.1" customHeight="1" x14ac:dyDescent="0.25">
      <c r="A19" s="204" t="s">
        <v>4</v>
      </c>
      <c r="B19" s="206" t="s">
        <v>1100</v>
      </c>
      <c r="C19" s="206"/>
      <c r="D19" s="206"/>
      <c r="E19" s="206"/>
      <c r="F19" s="206"/>
      <c r="G19" s="206"/>
      <c r="H19" s="206"/>
      <c r="I19" s="206"/>
      <c r="J19" s="206"/>
      <c r="K19" s="206"/>
      <c r="L19" s="206"/>
      <c r="M19" s="206"/>
      <c r="N19" s="206"/>
      <c r="O19" s="206"/>
      <c r="P19" s="206"/>
      <c r="Q19" s="350"/>
    </row>
    <row r="20" spans="1:17" ht="23.1" customHeight="1" x14ac:dyDescent="0.25">
      <c r="A20" s="185" t="s">
        <v>5</v>
      </c>
      <c r="B20" s="183" t="s">
        <v>1102</v>
      </c>
      <c r="C20" s="183"/>
      <c r="D20" s="183"/>
      <c r="E20" s="183"/>
      <c r="F20" s="183"/>
      <c r="G20" s="183"/>
      <c r="H20" s="183"/>
      <c r="I20" s="183"/>
      <c r="J20" s="183"/>
      <c r="K20" s="183"/>
      <c r="L20" s="183"/>
      <c r="M20" s="183"/>
      <c r="N20" s="183"/>
      <c r="O20" s="183"/>
      <c r="P20" s="183"/>
      <c r="Q20" s="348"/>
    </row>
    <row r="21" spans="1:17" ht="32.450000000000003" customHeight="1" x14ac:dyDescent="0.25">
      <c r="A21" s="204" t="s">
        <v>62</v>
      </c>
      <c r="B21" s="771" t="s">
        <v>1103</v>
      </c>
      <c r="C21" s="771"/>
      <c r="D21" s="771"/>
      <c r="E21" s="771"/>
      <c r="F21" s="771"/>
      <c r="G21" s="771"/>
      <c r="H21" s="771"/>
      <c r="I21" s="771"/>
      <c r="J21" s="771"/>
      <c r="K21" s="771"/>
      <c r="L21" s="771"/>
      <c r="M21" s="771"/>
      <c r="N21" s="771"/>
      <c r="O21" s="771"/>
      <c r="P21" s="771"/>
      <c r="Q21" s="772"/>
    </row>
    <row r="22" spans="1:17" ht="33.6" customHeight="1" x14ac:dyDescent="0.25">
      <c r="A22" s="185" t="s">
        <v>6</v>
      </c>
      <c r="B22" s="769" t="s">
        <v>1104</v>
      </c>
      <c r="C22" s="769"/>
      <c r="D22" s="769"/>
      <c r="E22" s="769"/>
      <c r="F22" s="769"/>
      <c r="G22" s="769"/>
      <c r="H22" s="769"/>
      <c r="I22" s="769"/>
      <c r="J22" s="769"/>
      <c r="K22" s="769"/>
      <c r="L22" s="769"/>
      <c r="M22" s="769"/>
      <c r="N22" s="769"/>
      <c r="O22" s="769"/>
      <c r="P22" s="769"/>
      <c r="Q22" s="770"/>
    </row>
    <row r="23" spans="1:17" ht="23.1" customHeight="1" x14ac:dyDescent="0.25">
      <c r="A23" s="204" t="s">
        <v>7</v>
      </c>
      <c r="B23" s="206" t="s">
        <v>1105</v>
      </c>
      <c r="C23" s="206"/>
      <c r="D23" s="206"/>
      <c r="E23" s="206"/>
      <c r="F23" s="206"/>
      <c r="G23" s="206"/>
      <c r="H23" s="206"/>
      <c r="I23" s="206"/>
      <c r="J23" s="206"/>
      <c r="K23" s="206"/>
      <c r="L23" s="206"/>
      <c r="M23" s="206"/>
      <c r="N23" s="206"/>
      <c r="O23" s="206"/>
      <c r="P23" s="206"/>
      <c r="Q23" s="350"/>
    </row>
    <row r="24" spans="1:17" ht="23.1" customHeight="1" x14ac:dyDescent="0.25">
      <c r="A24" s="204" t="s">
        <v>8</v>
      </c>
      <c r="B24" s="183" t="s">
        <v>1106</v>
      </c>
      <c r="C24" s="183"/>
      <c r="D24" s="183"/>
      <c r="E24" s="183"/>
      <c r="F24" s="183"/>
      <c r="G24" s="183"/>
      <c r="H24" s="183"/>
      <c r="I24" s="183"/>
      <c r="J24" s="183"/>
      <c r="K24" s="183"/>
      <c r="L24" s="183"/>
      <c r="M24" s="183"/>
      <c r="N24" s="183"/>
      <c r="O24" s="183"/>
      <c r="P24" s="183"/>
      <c r="Q24" s="348"/>
    </row>
    <row r="25" spans="1:17" ht="23.1" customHeight="1" x14ac:dyDescent="0.25">
      <c r="A25" s="204" t="s">
        <v>9</v>
      </c>
      <c r="B25" s="206" t="s">
        <v>1107</v>
      </c>
      <c r="C25" s="206"/>
      <c r="D25" s="206"/>
      <c r="E25" s="206"/>
      <c r="F25" s="206"/>
      <c r="G25" s="206"/>
      <c r="H25" s="206"/>
      <c r="I25" s="206"/>
      <c r="J25" s="206"/>
      <c r="K25" s="206"/>
      <c r="L25" s="206"/>
      <c r="M25" s="206"/>
      <c r="N25" s="206"/>
      <c r="O25" s="206"/>
      <c r="P25" s="206"/>
      <c r="Q25" s="350"/>
    </row>
    <row r="26" spans="1:17" ht="23.1" customHeight="1" x14ac:dyDescent="0.25">
      <c r="A26" s="204" t="s">
        <v>495</v>
      </c>
      <c r="B26" s="183" t="s">
        <v>1108</v>
      </c>
      <c r="C26" s="183"/>
      <c r="D26" s="183"/>
      <c r="E26" s="183"/>
      <c r="F26" s="183"/>
      <c r="G26" s="183"/>
      <c r="H26" s="183"/>
      <c r="I26" s="183"/>
      <c r="J26" s="183"/>
      <c r="K26" s="183"/>
      <c r="L26" s="183"/>
      <c r="M26" s="183"/>
      <c r="N26" s="183"/>
      <c r="O26" s="183"/>
      <c r="P26" s="183"/>
      <c r="Q26" s="348"/>
    </row>
    <row r="27" spans="1:17" ht="23.1" customHeight="1" x14ac:dyDescent="0.25">
      <c r="A27" s="204" t="s">
        <v>496</v>
      </c>
      <c r="B27" s="206" t="s">
        <v>1109</v>
      </c>
      <c r="C27" s="343"/>
      <c r="D27" s="343"/>
      <c r="E27" s="343"/>
      <c r="F27" s="343"/>
      <c r="G27" s="343"/>
      <c r="H27" s="343"/>
      <c r="I27" s="343"/>
      <c r="J27" s="343"/>
      <c r="K27" s="343"/>
      <c r="L27" s="343"/>
      <c r="M27" s="343"/>
      <c r="N27" s="343"/>
      <c r="O27" s="343"/>
      <c r="P27" s="343"/>
      <c r="Q27" s="351"/>
    </row>
    <row r="28" spans="1:17" x14ac:dyDescent="0.25">
      <c r="A28" s="352"/>
    </row>
    <row r="29" spans="1:17" x14ac:dyDescent="0.25">
      <c r="A29" s="352"/>
    </row>
  </sheetData>
  <mergeCells count="3">
    <mergeCell ref="B5:Q5"/>
    <mergeCell ref="B22:Q22"/>
    <mergeCell ref="B21:Q21"/>
  </mergeCells>
  <phoneticPr fontId="6" type="noConversion"/>
  <hyperlinks>
    <hyperlink ref="B5" r:id="rId1" display="Tabuľky_VVŠ_2007_prázdne.xls" xr:uid="{00000000-0004-0000-0000-000000000000}"/>
    <hyperlink ref="A7" location="'T3-Výnosy'!A1" display="Tabuľka 3" xr:uid="{00000000-0004-0000-0000-000001000000}"/>
    <hyperlink ref="A6" location="'T2-Ostatné dot mimo MŠ SR'!A1" display="Tabuľka 2" xr:uid="{00000000-0004-0000-0000-000002000000}"/>
    <hyperlink ref="A8" location="'T4-Výnosy zo školného'!A1" display="Tabuľka 4" xr:uid="{00000000-0004-0000-0000-000003000000}"/>
    <hyperlink ref="A5" location="'T1-Dotácie podľa DZ'!A1" display="Tabuľka 1" xr:uid="{00000000-0004-0000-0000-000004000000}"/>
    <hyperlink ref="A9" location="'T5 - Analýza nákladov'!A1" display="Tabuľka 5" xr:uid="{00000000-0004-0000-0000-000005000000}"/>
    <hyperlink ref="A10" location="'T6-Zamestnanci_a_mzdy'!A1" display="Tabuľka 6" xr:uid="{00000000-0004-0000-0000-000006000000}"/>
    <hyperlink ref="A13" location="'T8-Soc_štipendiá'!A1" display="Tabuľka 8" xr:uid="{00000000-0004-0000-0000-000007000000}"/>
    <hyperlink ref="A15" location="'T9_ŠD '!A1" display="Tabuľka 9" xr:uid="{00000000-0004-0000-0000-000008000000}"/>
    <hyperlink ref="A16" location="'T10-ŠJ '!A1" display="Tabuľka 10" xr:uid="{00000000-0004-0000-0000-000009000000}"/>
    <hyperlink ref="A17" location="'T11-Zdroje KV'!A1" display="Tabuľka 11" xr:uid="{00000000-0004-0000-0000-00000A000000}"/>
    <hyperlink ref="A18" location="'T12-KV'!A1" display="Tabuľka 12" xr:uid="{00000000-0004-0000-0000-00000B000000}"/>
    <hyperlink ref="A19" location="'T13-Fondy'!A1" display="Tabuľka 13" xr:uid="{00000000-0004-0000-0000-00000C000000}"/>
    <hyperlink ref="A20" location="'T16 - Štruktúra hotovosti'!A1" display="Tabuľka 16" xr:uid="{00000000-0004-0000-0000-00000D000000}"/>
    <hyperlink ref="A21" location="'T17-Dotácie zo ŠF EU'!A1" display="Tabuľka 17" xr:uid="{00000000-0004-0000-0000-00000E000000}"/>
    <hyperlink ref="A22" location="'T18-Ostatné dotacie z kap MŠ SR'!A1" display="Tabuľka 18" xr:uid="{00000000-0004-0000-0000-00000F000000}"/>
    <hyperlink ref="A23" location="'T19-Štip_ z vlastných '!A1" display="Tabuľka 19" xr:uid="{00000000-0004-0000-0000-000010000000}"/>
    <hyperlink ref="A24" location="'T20_motivačné štipendiá_nová'!A1" display="Tabuľka 20" xr:uid="{00000000-0004-0000-0000-000011000000}"/>
    <hyperlink ref="A25" location="'T21-štruktúra_384'!A1" display="Tabuľka 21" xr:uid="{00000000-0004-0000-0000-000012000000}"/>
    <hyperlink ref="A3" location="Súvzťažnosti!A1" display="Súvzťažnosti" xr:uid="{00000000-0004-0000-0000-000013000000}"/>
    <hyperlink ref="A2" location="Vysvetlivky!A1" display="Vysvetlivky" xr:uid="{00000000-0004-0000-0000-000014000000}"/>
    <hyperlink ref="A26" location="T22_Výnosy_soc_oblasť!Oblasť_tlače" display="Tabuľka_22" xr:uid="{00000000-0004-0000-0000-000015000000}"/>
    <hyperlink ref="A27" location="T23_Náklady_soc_oblasť!A1" display="Tabuľka_­23" xr:uid="{00000000-0004-0000-0000-000016000000}"/>
    <hyperlink ref="A12" location="'T7_Doktorandi '!A1" display="Tabuľka 7" xr:uid="{00000000-0004-0000-0000-000017000000}"/>
    <hyperlink ref="A4" location="'Kódy z CRŠ'!A1" display="Kódy z CRŠ" xr:uid="{00000000-0004-0000-0000-000018000000}"/>
    <hyperlink ref="A11" location="'T6a-Zamestnanci_a_mzdy (ženy)'!A1" display="Tabuľka 6a" xr:uid="{00000000-0004-0000-0000-000019000000}"/>
    <hyperlink ref="A14" location="'T8a-Teh_štipendiá'!A1" display="Tabuľka 8a" xr:uid="{00000000-0004-0000-0000-00001A000000}"/>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92"/>
  <sheetViews>
    <sheetView zoomScale="70" zoomScaleNormal="70" zoomScaleSheetLayoutView="80" workbookViewId="0">
      <pane xSplit="2" ySplit="5" topLeftCell="C66" activePane="bottomRight" state="frozen"/>
      <selection pane="topRight" activeCell="C1" sqref="C1"/>
      <selection pane="bottomLeft" activeCell="A6" sqref="A6"/>
      <selection pane="bottomRight" activeCell="I92" sqref="I92"/>
    </sheetView>
  </sheetViews>
  <sheetFormatPr defaultColWidth="9.140625" defaultRowHeight="15.75" x14ac:dyDescent="0.25"/>
  <cols>
    <col min="1" max="1" width="8.42578125" style="566" customWidth="1"/>
    <col min="2" max="2" width="74.140625" style="567" customWidth="1"/>
    <col min="3" max="3" width="18" style="534" customWidth="1"/>
    <col min="4" max="7" width="17" style="534" customWidth="1"/>
    <col min="8" max="8" width="18" style="534" customWidth="1"/>
    <col min="9" max="9" width="15.7109375" style="535" customWidth="1"/>
    <col min="10" max="10" width="16.7109375" style="534" customWidth="1"/>
    <col min="11" max="11" width="9.140625" style="534"/>
    <col min="12" max="12" width="8.85546875" style="534" customWidth="1"/>
    <col min="13" max="16384" width="9.140625" style="534"/>
  </cols>
  <sheetData>
    <row r="1" spans="1:15" ht="35.1" customHeight="1" thickBot="1" x14ac:dyDescent="0.3">
      <c r="A1" s="813" t="s">
        <v>1203</v>
      </c>
      <c r="B1" s="814"/>
      <c r="C1" s="814"/>
      <c r="D1" s="814"/>
      <c r="E1" s="814"/>
      <c r="F1" s="814"/>
      <c r="G1" s="814"/>
      <c r="H1" s="815"/>
      <c r="I1" s="533"/>
    </row>
    <row r="2" spans="1:15" ht="32.450000000000003" customHeight="1" x14ac:dyDescent="0.25">
      <c r="A2" s="816" t="s">
        <v>1252</v>
      </c>
      <c r="B2" s="817"/>
      <c r="C2" s="817"/>
      <c r="D2" s="817"/>
      <c r="E2" s="817"/>
      <c r="F2" s="817"/>
      <c r="G2" s="817"/>
      <c r="H2" s="818"/>
    </row>
    <row r="3" spans="1:15" s="537" customFormat="1" ht="31.5" customHeight="1" x14ac:dyDescent="0.25">
      <c r="A3" s="819" t="s">
        <v>177</v>
      </c>
      <c r="B3" s="820" t="s">
        <v>295</v>
      </c>
      <c r="C3" s="822">
        <v>2020</v>
      </c>
      <c r="D3" s="822"/>
      <c r="E3" s="822">
        <v>2021</v>
      </c>
      <c r="F3" s="822"/>
      <c r="G3" s="823" t="s">
        <v>1201</v>
      </c>
      <c r="H3" s="824"/>
      <c r="I3" s="536"/>
    </row>
    <row r="4" spans="1:15" ht="31.5" customHeight="1" x14ac:dyDescent="0.25">
      <c r="A4" s="819"/>
      <c r="B4" s="821"/>
      <c r="C4" s="538" t="s">
        <v>296</v>
      </c>
      <c r="D4" s="538" t="s">
        <v>297</v>
      </c>
      <c r="E4" s="538" t="s">
        <v>296</v>
      </c>
      <c r="F4" s="538" t="s">
        <v>297</v>
      </c>
      <c r="G4" s="538" t="s">
        <v>296</v>
      </c>
      <c r="H4" s="539" t="s">
        <v>297</v>
      </c>
    </row>
    <row r="5" spans="1:15" x14ac:dyDescent="0.25">
      <c r="A5" s="540"/>
      <c r="B5" s="541"/>
      <c r="C5" s="542" t="s">
        <v>253</v>
      </c>
      <c r="D5" s="542" t="s">
        <v>254</v>
      </c>
      <c r="E5" s="542" t="s">
        <v>255</v>
      </c>
      <c r="F5" s="542" t="s">
        <v>262</v>
      </c>
      <c r="G5" s="542" t="s">
        <v>30</v>
      </c>
      <c r="H5" s="543" t="s">
        <v>31</v>
      </c>
    </row>
    <row r="6" spans="1:15" x14ac:dyDescent="0.25">
      <c r="A6" s="540">
        <v>1</v>
      </c>
      <c r="B6" s="544" t="s">
        <v>929</v>
      </c>
      <c r="C6" s="660">
        <f>SUM(C7:C18)</f>
        <v>535590.74999999988</v>
      </c>
      <c r="D6" s="660">
        <f>SUM(D7:D18)</f>
        <v>2595.3000000000002</v>
      </c>
      <c r="E6" s="660">
        <f>SUM(E7:E18)</f>
        <v>660009.64000000013</v>
      </c>
      <c r="F6" s="660">
        <f>SUM(F7:F18)</f>
        <v>3996.15</v>
      </c>
      <c r="G6" s="660">
        <f>E6-C6</f>
        <v>124418.89000000025</v>
      </c>
      <c r="H6" s="661">
        <f>F6-D6</f>
        <v>1400.85</v>
      </c>
      <c r="O6" s="613"/>
    </row>
    <row r="7" spans="1:15" ht="17.25" customHeight="1" x14ac:dyDescent="0.25">
      <c r="A7" s="540">
        <f>A6+1</f>
        <v>2</v>
      </c>
      <c r="B7" s="545" t="s">
        <v>745</v>
      </c>
      <c r="C7" s="662">
        <v>107200.82</v>
      </c>
      <c r="D7" s="662">
        <v>0</v>
      </c>
      <c r="E7" s="662">
        <v>77299.89</v>
      </c>
      <c r="F7" s="662">
        <v>0</v>
      </c>
      <c r="G7" s="663">
        <f>E7-C7</f>
        <v>-29900.930000000008</v>
      </c>
      <c r="H7" s="664">
        <f>F7-D7</f>
        <v>0</v>
      </c>
      <c r="O7" s="613"/>
    </row>
    <row r="8" spans="1:15" ht="30.6" customHeight="1" x14ac:dyDescent="0.25">
      <c r="A8" s="540">
        <f t="shared" ref="A8:A71" si="0">A7+1</f>
        <v>3</v>
      </c>
      <c r="B8" s="546" t="s">
        <v>842</v>
      </c>
      <c r="C8" s="662">
        <v>10649.25</v>
      </c>
      <c r="D8" s="662">
        <v>37.520000000000003</v>
      </c>
      <c r="E8" s="662">
        <v>18534.580000000002</v>
      </c>
      <c r="F8" s="662">
        <v>12</v>
      </c>
      <c r="G8" s="663">
        <f t="shared" ref="G8:H71" si="1">E8-C8</f>
        <v>7885.3300000000017</v>
      </c>
      <c r="H8" s="664">
        <f t="shared" si="1"/>
        <v>-25.520000000000003</v>
      </c>
      <c r="O8" s="613"/>
    </row>
    <row r="9" spans="1:15" x14ac:dyDescent="0.25">
      <c r="A9" s="540">
        <f t="shared" si="0"/>
        <v>4</v>
      </c>
      <c r="B9" s="545" t="s">
        <v>746</v>
      </c>
      <c r="C9" s="662">
        <v>15931.5</v>
      </c>
      <c r="D9" s="662">
        <v>3.62</v>
      </c>
      <c r="E9" s="662">
        <v>28205.19</v>
      </c>
      <c r="F9" s="662">
        <v>26.33</v>
      </c>
      <c r="G9" s="663">
        <f t="shared" si="1"/>
        <v>12273.689999999999</v>
      </c>
      <c r="H9" s="664">
        <f t="shared" si="1"/>
        <v>22.709999999999997</v>
      </c>
      <c r="O9" s="613"/>
    </row>
    <row r="10" spans="1:15" x14ac:dyDescent="0.25">
      <c r="A10" s="540">
        <f t="shared" si="0"/>
        <v>5</v>
      </c>
      <c r="B10" s="545" t="s">
        <v>747</v>
      </c>
      <c r="C10" s="662">
        <v>6660.09</v>
      </c>
      <c r="D10" s="662">
        <v>0</v>
      </c>
      <c r="E10" s="662">
        <v>6737.97</v>
      </c>
      <c r="F10" s="662">
        <v>0</v>
      </c>
      <c r="G10" s="663">
        <f t="shared" si="1"/>
        <v>77.880000000000109</v>
      </c>
      <c r="H10" s="664">
        <f t="shared" si="1"/>
        <v>0</v>
      </c>
      <c r="O10" s="613"/>
    </row>
    <row r="11" spans="1:15" x14ac:dyDescent="0.25">
      <c r="A11" s="540">
        <f t="shared" si="0"/>
        <v>6</v>
      </c>
      <c r="B11" s="545" t="s">
        <v>748</v>
      </c>
      <c r="C11" s="662">
        <v>4885.8100000000004</v>
      </c>
      <c r="D11" s="662">
        <v>41.52</v>
      </c>
      <c r="E11" s="662">
        <v>4677.3100000000004</v>
      </c>
      <c r="F11" s="662">
        <v>0</v>
      </c>
      <c r="G11" s="663">
        <f t="shared" si="1"/>
        <v>-208.5</v>
      </c>
      <c r="H11" s="664">
        <f t="shared" si="1"/>
        <v>-41.52</v>
      </c>
      <c r="O11" s="613"/>
    </row>
    <row r="12" spans="1:15" x14ac:dyDescent="0.25">
      <c r="A12" s="540">
        <f t="shared" si="0"/>
        <v>7</v>
      </c>
      <c r="B12" s="545" t="s">
        <v>749</v>
      </c>
      <c r="C12" s="662">
        <v>26131.65</v>
      </c>
      <c r="D12" s="662">
        <v>243.86</v>
      </c>
      <c r="E12" s="662">
        <v>17778.7</v>
      </c>
      <c r="F12" s="662">
        <v>50.15</v>
      </c>
      <c r="G12" s="663">
        <f t="shared" si="1"/>
        <v>-8352.9500000000007</v>
      </c>
      <c r="H12" s="664">
        <f t="shared" si="1"/>
        <v>-193.71</v>
      </c>
      <c r="O12" s="613"/>
    </row>
    <row r="13" spans="1:15" ht="31.5" x14ac:dyDescent="0.25">
      <c r="A13" s="540">
        <f t="shared" si="0"/>
        <v>8</v>
      </c>
      <c r="B13" s="545" t="s">
        <v>102</v>
      </c>
      <c r="C13" s="662">
        <v>6067.86</v>
      </c>
      <c r="D13" s="662">
        <v>0.25</v>
      </c>
      <c r="E13" s="662">
        <v>6365.99</v>
      </c>
      <c r="F13" s="662">
        <v>0</v>
      </c>
      <c r="G13" s="663">
        <f t="shared" si="1"/>
        <v>298.13000000000011</v>
      </c>
      <c r="H13" s="664">
        <f t="shared" si="1"/>
        <v>-0.25</v>
      </c>
      <c r="O13" s="613"/>
    </row>
    <row r="14" spans="1:15" x14ac:dyDescent="0.25">
      <c r="A14" s="540">
        <f t="shared" si="0"/>
        <v>9</v>
      </c>
      <c r="B14" s="545" t="s">
        <v>103</v>
      </c>
      <c r="C14" s="662">
        <v>33604.21</v>
      </c>
      <c r="D14" s="662">
        <v>2181.5300000000002</v>
      </c>
      <c r="E14" s="662">
        <v>24872.47</v>
      </c>
      <c r="F14" s="662">
        <v>1766.52</v>
      </c>
      <c r="G14" s="663">
        <f t="shared" si="1"/>
        <v>-8731.739999999998</v>
      </c>
      <c r="H14" s="664">
        <f t="shared" si="1"/>
        <v>-415.01000000000022</v>
      </c>
      <c r="O14" s="613"/>
    </row>
    <row r="15" spans="1:15" x14ac:dyDescent="0.25">
      <c r="A15" s="540">
        <f t="shared" si="0"/>
        <v>10</v>
      </c>
      <c r="B15" s="547" t="s">
        <v>104</v>
      </c>
      <c r="C15" s="662">
        <v>106059.63</v>
      </c>
      <c r="D15" s="662">
        <v>0</v>
      </c>
      <c r="E15" s="662">
        <v>197216.17</v>
      </c>
      <c r="F15" s="662">
        <v>0</v>
      </c>
      <c r="G15" s="663">
        <f t="shared" si="1"/>
        <v>91156.540000000008</v>
      </c>
      <c r="H15" s="664">
        <f t="shared" si="1"/>
        <v>0</v>
      </c>
      <c r="O15" s="613"/>
    </row>
    <row r="16" spans="1:15" ht="16.149999999999999" customHeight="1" x14ac:dyDescent="0.25">
      <c r="A16" s="540">
        <f t="shared" si="0"/>
        <v>11</v>
      </c>
      <c r="B16" s="545" t="s">
        <v>105</v>
      </c>
      <c r="C16" s="662">
        <v>41911.919999999998</v>
      </c>
      <c r="D16" s="662">
        <v>0</v>
      </c>
      <c r="E16" s="662">
        <v>59987.63</v>
      </c>
      <c r="F16" s="662">
        <v>0</v>
      </c>
      <c r="G16" s="663">
        <f t="shared" si="1"/>
        <v>18075.71</v>
      </c>
      <c r="H16" s="664">
        <f t="shared" si="1"/>
        <v>0</v>
      </c>
      <c r="O16" s="613"/>
    </row>
    <row r="17" spans="1:15" ht="31.5" x14ac:dyDescent="0.25">
      <c r="A17" s="540">
        <f t="shared" si="0"/>
        <v>12</v>
      </c>
      <c r="B17" s="547" t="s">
        <v>1070</v>
      </c>
      <c r="C17" s="662">
        <v>157970.78</v>
      </c>
      <c r="D17" s="662">
        <v>61.26</v>
      </c>
      <c r="E17" s="662">
        <v>212572.43</v>
      </c>
      <c r="F17" s="662">
        <v>1078.3</v>
      </c>
      <c r="G17" s="663">
        <f t="shared" si="1"/>
        <v>54601.649999999994</v>
      </c>
      <c r="H17" s="664">
        <f t="shared" si="1"/>
        <v>1017.04</v>
      </c>
      <c r="I17" s="548"/>
      <c r="O17" s="613"/>
    </row>
    <row r="18" spans="1:15" ht="31.5" x14ac:dyDescent="0.25">
      <c r="A18" s="540">
        <f t="shared" si="0"/>
        <v>13</v>
      </c>
      <c r="B18" s="545" t="s">
        <v>1240</v>
      </c>
      <c r="C18" s="662">
        <v>18517.23</v>
      </c>
      <c r="D18" s="662">
        <v>25.74</v>
      </c>
      <c r="E18" s="662">
        <v>5761.31</v>
      </c>
      <c r="F18" s="662">
        <v>1062.8499999999999</v>
      </c>
      <c r="G18" s="663">
        <f t="shared" si="1"/>
        <v>-12755.919999999998</v>
      </c>
      <c r="H18" s="664">
        <f t="shared" si="1"/>
        <v>1037.1099999999999</v>
      </c>
      <c r="I18" s="548"/>
      <c r="O18" s="613"/>
    </row>
    <row r="19" spans="1:15" x14ac:dyDescent="0.25">
      <c r="A19" s="540">
        <f t="shared" si="0"/>
        <v>14</v>
      </c>
      <c r="B19" s="544" t="s">
        <v>930</v>
      </c>
      <c r="C19" s="660">
        <f>SUM(C20:C25)</f>
        <v>286891.78999999998</v>
      </c>
      <c r="D19" s="660">
        <f>SUM(D20:D25)</f>
        <v>9296.8900000000012</v>
      </c>
      <c r="E19" s="660">
        <f>SUM(E20:E25)</f>
        <v>273158.83</v>
      </c>
      <c r="F19" s="660">
        <f>SUM(F20:F25)</f>
        <v>4979.5300000000007</v>
      </c>
      <c r="G19" s="660">
        <f t="shared" si="1"/>
        <v>-13732.959999999963</v>
      </c>
      <c r="H19" s="661">
        <f t="shared" si="1"/>
        <v>-4317.3600000000006</v>
      </c>
      <c r="O19" s="613"/>
    </row>
    <row r="20" spans="1:15" x14ac:dyDescent="0.25">
      <c r="A20" s="540">
        <f t="shared" si="0"/>
        <v>15</v>
      </c>
      <c r="B20" s="545" t="s">
        <v>750</v>
      </c>
      <c r="C20" s="662">
        <v>120857.65</v>
      </c>
      <c r="D20" s="662">
        <v>2468.5100000000002</v>
      </c>
      <c r="E20" s="662">
        <v>108368.99</v>
      </c>
      <c r="F20" s="662">
        <v>1088.1400000000001</v>
      </c>
      <c r="G20" s="663">
        <f t="shared" si="1"/>
        <v>-12488.659999999989</v>
      </c>
      <c r="H20" s="664">
        <f t="shared" si="1"/>
        <v>-1380.3700000000001</v>
      </c>
      <c r="O20" s="613"/>
    </row>
    <row r="21" spans="1:15" x14ac:dyDescent="0.25">
      <c r="A21" s="540">
        <f t="shared" si="0"/>
        <v>16</v>
      </c>
      <c r="B21" s="545" t="s">
        <v>751</v>
      </c>
      <c r="C21" s="662">
        <v>138198.99</v>
      </c>
      <c r="D21" s="662">
        <v>6215.94</v>
      </c>
      <c r="E21" s="662">
        <v>128937.32</v>
      </c>
      <c r="F21" s="662">
        <v>2712.08</v>
      </c>
      <c r="G21" s="663">
        <f t="shared" si="1"/>
        <v>-9261.6699999999837</v>
      </c>
      <c r="H21" s="664">
        <f t="shared" si="1"/>
        <v>-3503.8599999999997</v>
      </c>
      <c r="O21" s="613"/>
    </row>
    <row r="22" spans="1:15" x14ac:dyDescent="0.25">
      <c r="A22" s="540">
        <f t="shared" si="0"/>
        <v>17</v>
      </c>
      <c r="B22" s="545" t="s">
        <v>752</v>
      </c>
      <c r="C22" s="662">
        <v>7266.69</v>
      </c>
      <c r="D22" s="662">
        <v>570.75</v>
      </c>
      <c r="E22" s="662">
        <v>7928.65</v>
      </c>
      <c r="F22" s="662">
        <v>1147.8</v>
      </c>
      <c r="G22" s="663">
        <f t="shared" si="1"/>
        <v>661.96</v>
      </c>
      <c r="H22" s="664">
        <f t="shared" si="1"/>
        <v>577.04999999999995</v>
      </c>
      <c r="O22" s="613"/>
    </row>
    <row r="23" spans="1:15" x14ac:dyDescent="0.25">
      <c r="A23" s="540">
        <f t="shared" si="0"/>
        <v>18</v>
      </c>
      <c r="B23" s="545" t="s">
        <v>753</v>
      </c>
      <c r="C23" s="662">
        <v>20568.46</v>
      </c>
      <c r="D23" s="662">
        <v>41.69</v>
      </c>
      <c r="E23" s="662">
        <v>27923.87</v>
      </c>
      <c r="F23" s="662">
        <v>31.51</v>
      </c>
      <c r="G23" s="663">
        <f t="shared" si="1"/>
        <v>7355.41</v>
      </c>
      <c r="H23" s="664">
        <f t="shared" si="1"/>
        <v>-10.179999999999996</v>
      </c>
      <c r="O23" s="613"/>
    </row>
    <row r="24" spans="1:15" x14ac:dyDescent="0.25">
      <c r="A24" s="540">
        <f t="shared" si="0"/>
        <v>19</v>
      </c>
      <c r="B24" s="545" t="s">
        <v>754</v>
      </c>
      <c r="C24" s="662">
        <v>0</v>
      </c>
      <c r="D24" s="662">
        <v>0</v>
      </c>
      <c r="E24" s="662">
        <v>0</v>
      </c>
      <c r="F24" s="662">
        <v>0</v>
      </c>
      <c r="G24" s="663">
        <f t="shared" si="1"/>
        <v>0</v>
      </c>
      <c r="H24" s="664">
        <f t="shared" si="1"/>
        <v>0</v>
      </c>
      <c r="O24" s="613"/>
    </row>
    <row r="25" spans="1:15" x14ac:dyDescent="0.25">
      <c r="A25" s="540">
        <f t="shared" si="0"/>
        <v>20</v>
      </c>
      <c r="B25" s="545" t="s">
        <v>839</v>
      </c>
      <c r="C25" s="662">
        <v>0</v>
      </c>
      <c r="D25" s="662">
        <v>0</v>
      </c>
      <c r="E25" s="662">
        <v>0</v>
      </c>
      <c r="F25" s="662">
        <v>0</v>
      </c>
      <c r="G25" s="663">
        <f t="shared" si="1"/>
        <v>0</v>
      </c>
      <c r="H25" s="664">
        <f t="shared" si="1"/>
        <v>0</v>
      </c>
      <c r="O25" s="613"/>
    </row>
    <row r="26" spans="1:15" x14ac:dyDescent="0.25">
      <c r="A26" s="540">
        <f t="shared" si="0"/>
        <v>21</v>
      </c>
      <c r="B26" s="544" t="s">
        <v>291</v>
      </c>
      <c r="C26" s="665" t="s">
        <v>281</v>
      </c>
      <c r="D26" s="665" t="s">
        <v>281</v>
      </c>
      <c r="E26" s="665" t="s">
        <v>281</v>
      </c>
      <c r="F26" s="665" t="s">
        <v>281</v>
      </c>
      <c r="G26" s="666" t="s">
        <v>144</v>
      </c>
      <c r="H26" s="667" t="s">
        <v>144</v>
      </c>
      <c r="O26" s="613"/>
    </row>
    <row r="27" spans="1:15" x14ac:dyDescent="0.25">
      <c r="A27" s="540">
        <f t="shared" si="0"/>
        <v>22</v>
      </c>
      <c r="B27" s="544" t="s">
        <v>931</v>
      </c>
      <c r="C27" s="660">
        <f>SUM(C28:C31)</f>
        <v>14873.06</v>
      </c>
      <c r="D27" s="660">
        <f>SUM(D28:D31)</f>
        <v>15746.029999999999</v>
      </c>
      <c r="E27" s="660">
        <f>SUM(E28:E31)</f>
        <v>5116.4800000000005</v>
      </c>
      <c r="F27" s="660">
        <f>SUM(F28:F31)</f>
        <v>5338.51</v>
      </c>
      <c r="G27" s="660">
        <f t="shared" si="1"/>
        <v>-9756.5799999999981</v>
      </c>
      <c r="H27" s="661">
        <f t="shared" si="1"/>
        <v>-10407.519999999999</v>
      </c>
      <c r="O27" s="613"/>
    </row>
    <row r="28" spans="1:15" x14ac:dyDescent="0.25">
      <c r="A28" s="540">
        <f t="shared" si="0"/>
        <v>23</v>
      </c>
      <c r="B28" s="545" t="s">
        <v>245</v>
      </c>
      <c r="C28" s="662">
        <v>0</v>
      </c>
      <c r="D28" s="662">
        <v>0</v>
      </c>
      <c r="E28" s="662">
        <v>0</v>
      </c>
      <c r="F28" s="662">
        <v>0</v>
      </c>
      <c r="G28" s="663">
        <f t="shared" si="1"/>
        <v>0</v>
      </c>
      <c r="H28" s="664">
        <f t="shared" si="1"/>
        <v>0</v>
      </c>
      <c r="O28" s="613"/>
    </row>
    <row r="29" spans="1:15" x14ac:dyDescent="0.25">
      <c r="A29" s="540">
        <f t="shared" si="0"/>
        <v>24</v>
      </c>
      <c r="B29" s="546" t="s">
        <v>269</v>
      </c>
      <c r="C29" s="662">
        <v>0</v>
      </c>
      <c r="D29" s="662">
        <v>0</v>
      </c>
      <c r="E29" s="662">
        <v>0</v>
      </c>
      <c r="F29" s="662">
        <v>0</v>
      </c>
      <c r="G29" s="663">
        <f t="shared" si="1"/>
        <v>0</v>
      </c>
      <c r="H29" s="664">
        <f t="shared" si="1"/>
        <v>0</v>
      </c>
      <c r="O29" s="613"/>
    </row>
    <row r="30" spans="1:15" x14ac:dyDescent="0.25">
      <c r="A30" s="540">
        <f t="shared" si="0"/>
        <v>25</v>
      </c>
      <c r="B30" s="546" t="s">
        <v>54</v>
      </c>
      <c r="C30" s="662">
        <v>0</v>
      </c>
      <c r="D30" s="662">
        <v>3330.29</v>
      </c>
      <c r="E30" s="662">
        <v>0.01</v>
      </c>
      <c r="F30" s="662">
        <v>1370.63</v>
      </c>
      <c r="G30" s="663">
        <f t="shared" si="1"/>
        <v>0.01</v>
      </c>
      <c r="H30" s="664">
        <f t="shared" si="1"/>
        <v>-1959.6599999999999</v>
      </c>
      <c r="O30" s="613"/>
    </row>
    <row r="31" spans="1:15" x14ac:dyDescent="0.25">
      <c r="A31" s="540">
        <f t="shared" si="0"/>
        <v>26</v>
      </c>
      <c r="B31" s="545" t="s">
        <v>55</v>
      </c>
      <c r="C31" s="662">
        <v>14873.06</v>
      </c>
      <c r="D31" s="662">
        <v>12415.74</v>
      </c>
      <c r="E31" s="662">
        <v>5116.47</v>
      </c>
      <c r="F31" s="662">
        <v>3967.88</v>
      </c>
      <c r="G31" s="663">
        <f t="shared" si="1"/>
        <v>-9756.59</v>
      </c>
      <c r="H31" s="664">
        <f t="shared" si="1"/>
        <v>-8447.86</v>
      </c>
      <c r="O31" s="613"/>
    </row>
    <row r="32" spans="1:15" x14ac:dyDescent="0.25">
      <c r="A32" s="540">
        <f t="shared" si="0"/>
        <v>27</v>
      </c>
      <c r="B32" s="544" t="s">
        <v>932</v>
      </c>
      <c r="C32" s="660">
        <f>SUM(C33:C39)</f>
        <v>106805.15000000001</v>
      </c>
      <c r="D32" s="660">
        <f>SUM(D33:D39)</f>
        <v>488.64</v>
      </c>
      <c r="E32" s="660">
        <f>SUM(E33:E39)</f>
        <v>86980.53</v>
      </c>
      <c r="F32" s="660">
        <f>SUM(F33:F39)</f>
        <v>551.25</v>
      </c>
      <c r="G32" s="660">
        <f t="shared" si="1"/>
        <v>-19824.62000000001</v>
      </c>
      <c r="H32" s="661">
        <f t="shared" si="1"/>
        <v>62.610000000000014</v>
      </c>
      <c r="O32" s="613"/>
    </row>
    <row r="33" spans="1:15" x14ac:dyDescent="0.25">
      <c r="A33" s="540">
        <f t="shared" si="0"/>
        <v>28</v>
      </c>
      <c r="B33" s="545" t="s">
        <v>106</v>
      </c>
      <c r="C33" s="662">
        <v>54286.23</v>
      </c>
      <c r="D33" s="662">
        <v>12.51</v>
      </c>
      <c r="E33" s="662">
        <v>20072.310000000001</v>
      </c>
      <c r="F33" s="662">
        <v>0</v>
      </c>
      <c r="G33" s="663">
        <f t="shared" si="1"/>
        <v>-34213.919999999998</v>
      </c>
      <c r="H33" s="664">
        <f t="shared" si="1"/>
        <v>-12.51</v>
      </c>
      <c r="O33" s="613"/>
    </row>
    <row r="34" spans="1:15" ht="31.5" x14ac:dyDescent="0.25">
      <c r="A34" s="540">
        <f t="shared" si="0"/>
        <v>29</v>
      </c>
      <c r="B34" s="545" t="s">
        <v>1071</v>
      </c>
      <c r="C34" s="662">
        <v>24862.74</v>
      </c>
      <c r="D34" s="662">
        <v>56.37</v>
      </c>
      <c r="E34" s="662">
        <v>23295.99</v>
      </c>
      <c r="F34" s="662">
        <v>116.89</v>
      </c>
      <c r="G34" s="663">
        <f t="shared" si="1"/>
        <v>-1566.75</v>
      </c>
      <c r="H34" s="664">
        <f t="shared" si="1"/>
        <v>60.52</v>
      </c>
      <c r="I34" s="548"/>
      <c r="O34" s="613"/>
    </row>
    <row r="35" spans="1:15" x14ac:dyDescent="0.25">
      <c r="A35" s="540">
        <f t="shared" si="0"/>
        <v>30</v>
      </c>
      <c r="B35" s="545" t="s">
        <v>107</v>
      </c>
      <c r="C35" s="662">
        <v>3437.96</v>
      </c>
      <c r="D35" s="662">
        <v>0</v>
      </c>
      <c r="E35" s="662">
        <v>3651.81</v>
      </c>
      <c r="F35" s="662">
        <v>0</v>
      </c>
      <c r="G35" s="663">
        <f t="shared" si="1"/>
        <v>213.84999999999991</v>
      </c>
      <c r="H35" s="664">
        <f t="shared" si="1"/>
        <v>0</v>
      </c>
      <c r="O35" s="613"/>
    </row>
    <row r="36" spans="1:15" x14ac:dyDescent="0.25">
      <c r="A36" s="540">
        <f t="shared" si="0"/>
        <v>31</v>
      </c>
      <c r="B36" s="545" t="s">
        <v>108</v>
      </c>
      <c r="C36" s="662">
        <v>12122.77</v>
      </c>
      <c r="D36" s="662">
        <v>0</v>
      </c>
      <c r="E36" s="662">
        <v>23938.06</v>
      </c>
      <c r="F36" s="662">
        <v>0</v>
      </c>
      <c r="G36" s="663">
        <f t="shared" si="1"/>
        <v>11815.29</v>
      </c>
      <c r="H36" s="664">
        <f t="shared" si="1"/>
        <v>0</v>
      </c>
      <c r="O36" s="613"/>
    </row>
    <row r="37" spans="1:15" ht="31.5" x14ac:dyDescent="0.25">
      <c r="A37" s="540">
        <f t="shared" si="0"/>
        <v>32</v>
      </c>
      <c r="B37" s="547" t="s">
        <v>109</v>
      </c>
      <c r="C37" s="662">
        <v>0</v>
      </c>
      <c r="D37" s="662">
        <v>0</v>
      </c>
      <c r="E37" s="662">
        <v>0</v>
      </c>
      <c r="F37" s="662">
        <v>0</v>
      </c>
      <c r="G37" s="663">
        <f t="shared" si="1"/>
        <v>0</v>
      </c>
      <c r="H37" s="664">
        <f t="shared" si="1"/>
        <v>0</v>
      </c>
      <c r="O37" s="613"/>
    </row>
    <row r="38" spans="1:15" x14ac:dyDescent="0.25">
      <c r="A38" s="540">
        <f t="shared" si="0"/>
        <v>33</v>
      </c>
      <c r="B38" s="545" t="s">
        <v>790</v>
      </c>
      <c r="C38" s="662">
        <v>5147.97</v>
      </c>
      <c r="D38" s="662">
        <v>0</v>
      </c>
      <c r="E38" s="662">
        <v>13731.4</v>
      </c>
      <c r="F38" s="662">
        <v>0</v>
      </c>
      <c r="G38" s="663">
        <f t="shared" si="1"/>
        <v>8583.43</v>
      </c>
      <c r="H38" s="664">
        <f t="shared" si="1"/>
        <v>0</v>
      </c>
      <c r="O38" s="613"/>
    </row>
    <row r="39" spans="1:15" x14ac:dyDescent="0.25">
      <c r="A39" s="540">
        <f t="shared" si="0"/>
        <v>34</v>
      </c>
      <c r="B39" s="545" t="s">
        <v>110</v>
      </c>
      <c r="C39" s="662">
        <v>6947.48</v>
      </c>
      <c r="D39" s="662">
        <v>419.76</v>
      </c>
      <c r="E39" s="662">
        <v>2290.96</v>
      </c>
      <c r="F39" s="662">
        <v>434.36</v>
      </c>
      <c r="G39" s="663">
        <f t="shared" si="1"/>
        <v>-4656.5199999999995</v>
      </c>
      <c r="H39" s="664">
        <f t="shared" si="1"/>
        <v>14.600000000000023</v>
      </c>
      <c r="O39" s="613"/>
    </row>
    <row r="40" spans="1:15" x14ac:dyDescent="0.25">
      <c r="A40" s="540">
        <f t="shared" si="0"/>
        <v>35</v>
      </c>
      <c r="B40" s="544" t="s">
        <v>933</v>
      </c>
      <c r="C40" s="660">
        <f>C41+C42</f>
        <v>37046.26</v>
      </c>
      <c r="D40" s="660">
        <f>D41+D42</f>
        <v>133.5</v>
      </c>
      <c r="E40" s="660">
        <f>E41+E42</f>
        <v>49276.800000000003</v>
      </c>
      <c r="F40" s="660">
        <f>F41+F42</f>
        <v>1113.8599999999999</v>
      </c>
      <c r="G40" s="660">
        <f t="shared" si="1"/>
        <v>12230.54</v>
      </c>
      <c r="H40" s="661">
        <f t="shared" si="1"/>
        <v>980.3599999999999</v>
      </c>
      <c r="O40" s="613"/>
    </row>
    <row r="41" spans="1:15" x14ac:dyDescent="0.25">
      <c r="A41" s="540">
        <f t="shared" si="0"/>
        <v>36</v>
      </c>
      <c r="B41" s="545" t="s">
        <v>755</v>
      </c>
      <c r="C41" s="662">
        <v>10903.36</v>
      </c>
      <c r="D41" s="662">
        <v>133.5</v>
      </c>
      <c r="E41" s="662">
        <v>8998.25</v>
      </c>
      <c r="F41" s="662">
        <v>1113.8599999999999</v>
      </c>
      <c r="G41" s="663">
        <f t="shared" si="1"/>
        <v>-1905.1100000000006</v>
      </c>
      <c r="H41" s="664">
        <f t="shared" si="1"/>
        <v>980.3599999999999</v>
      </c>
      <c r="O41" s="613"/>
    </row>
    <row r="42" spans="1:15" x14ac:dyDescent="0.25">
      <c r="A42" s="540">
        <f t="shared" si="0"/>
        <v>37</v>
      </c>
      <c r="B42" s="545" t="s">
        <v>1072</v>
      </c>
      <c r="C42" s="662">
        <v>26142.9</v>
      </c>
      <c r="D42" s="662">
        <v>0</v>
      </c>
      <c r="E42" s="662">
        <v>40278.550000000003</v>
      </c>
      <c r="F42" s="662">
        <v>0</v>
      </c>
      <c r="G42" s="663">
        <f t="shared" si="1"/>
        <v>14135.650000000001</v>
      </c>
      <c r="H42" s="664">
        <f t="shared" si="1"/>
        <v>0</v>
      </c>
      <c r="I42" s="548"/>
      <c r="O42" s="613"/>
    </row>
    <row r="43" spans="1:15" x14ac:dyDescent="0.25">
      <c r="A43" s="540">
        <f t="shared" si="0"/>
        <v>38</v>
      </c>
      <c r="B43" s="544" t="s">
        <v>292</v>
      </c>
      <c r="C43" s="668">
        <v>11188.41</v>
      </c>
      <c r="D43" s="668">
        <v>60.44</v>
      </c>
      <c r="E43" s="668">
        <v>11042.44</v>
      </c>
      <c r="F43" s="668">
        <v>1066.1500000000001</v>
      </c>
      <c r="G43" s="663">
        <f t="shared" si="1"/>
        <v>-145.96999999999935</v>
      </c>
      <c r="H43" s="664">
        <f t="shared" si="1"/>
        <v>1005.71</v>
      </c>
      <c r="O43" s="613"/>
    </row>
    <row r="44" spans="1:15" x14ac:dyDescent="0.25">
      <c r="A44" s="540">
        <f t="shared" si="0"/>
        <v>39</v>
      </c>
      <c r="B44" s="544" t="s">
        <v>934</v>
      </c>
      <c r="C44" s="660">
        <f>SUM(C45:C59)</f>
        <v>843093.11999999988</v>
      </c>
      <c r="D44" s="660">
        <f>SUM(D45:D59)</f>
        <v>22154.560000000001</v>
      </c>
      <c r="E44" s="660">
        <f>SUM(E45:E59)</f>
        <v>1216903.99</v>
      </c>
      <c r="F44" s="660">
        <f>SUM(F45:F59)</f>
        <v>6657.9699999999993</v>
      </c>
      <c r="G44" s="660">
        <f t="shared" si="1"/>
        <v>373810.87000000011</v>
      </c>
      <c r="H44" s="661">
        <f t="shared" si="1"/>
        <v>-15496.590000000002</v>
      </c>
      <c r="O44" s="613"/>
    </row>
    <row r="45" spans="1:15" x14ac:dyDescent="0.25">
      <c r="A45" s="540">
        <f t="shared" si="0"/>
        <v>40</v>
      </c>
      <c r="B45" s="545" t="s">
        <v>112</v>
      </c>
      <c r="C45" s="662">
        <v>123653.23</v>
      </c>
      <c r="D45" s="662">
        <v>0</v>
      </c>
      <c r="E45" s="662">
        <v>119320.97</v>
      </c>
      <c r="F45" s="662">
        <v>866.67</v>
      </c>
      <c r="G45" s="663">
        <f t="shared" si="1"/>
        <v>-4332.2599999999948</v>
      </c>
      <c r="H45" s="664">
        <f t="shared" si="1"/>
        <v>866.67</v>
      </c>
      <c r="O45" s="613"/>
    </row>
    <row r="46" spans="1:15" x14ac:dyDescent="0.25">
      <c r="A46" s="540">
        <f t="shared" si="0"/>
        <v>41</v>
      </c>
      <c r="B46" s="545" t="s">
        <v>111</v>
      </c>
      <c r="C46" s="662">
        <v>76.900000000000006</v>
      </c>
      <c r="D46" s="662">
        <v>0</v>
      </c>
      <c r="E46" s="662">
        <v>252.06</v>
      </c>
      <c r="F46" s="662">
        <v>22.28</v>
      </c>
      <c r="G46" s="663">
        <f t="shared" si="1"/>
        <v>175.16</v>
      </c>
      <c r="H46" s="664">
        <f t="shared" si="1"/>
        <v>22.28</v>
      </c>
      <c r="O46" s="613"/>
    </row>
    <row r="47" spans="1:15" x14ac:dyDescent="0.25">
      <c r="A47" s="540">
        <f t="shared" si="0"/>
        <v>42</v>
      </c>
      <c r="B47" s="545" t="s">
        <v>940</v>
      </c>
      <c r="C47" s="662">
        <v>11286.98</v>
      </c>
      <c r="D47" s="662">
        <v>175</v>
      </c>
      <c r="E47" s="662">
        <v>18695.27</v>
      </c>
      <c r="F47" s="662">
        <v>36.07</v>
      </c>
      <c r="G47" s="663">
        <f t="shared" si="1"/>
        <v>7408.2900000000009</v>
      </c>
      <c r="H47" s="664">
        <f t="shared" si="1"/>
        <v>-138.93</v>
      </c>
      <c r="O47" s="613"/>
    </row>
    <row r="48" spans="1:15" x14ac:dyDescent="0.25">
      <c r="A48" s="540">
        <f t="shared" si="0"/>
        <v>43</v>
      </c>
      <c r="B48" s="545" t="s">
        <v>113</v>
      </c>
      <c r="C48" s="662">
        <v>3378.6</v>
      </c>
      <c r="D48" s="662">
        <v>0</v>
      </c>
      <c r="E48" s="662">
        <v>10578.82</v>
      </c>
      <c r="F48" s="662">
        <v>0</v>
      </c>
      <c r="G48" s="663">
        <f t="shared" si="1"/>
        <v>7200.2199999999993</v>
      </c>
      <c r="H48" s="664">
        <f t="shared" si="1"/>
        <v>0</v>
      </c>
      <c r="O48" s="613"/>
    </row>
    <row r="49" spans="1:24" x14ac:dyDescent="0.25">
      <c r="A49" s="540">
        <f t="shared" si="0"/>
        <v>44</v>
      </c>
      <c r="B49" s="545" t="s">
        <v>756</v>
      </c>
      <c r="C49" s="662">
        <v>27109.45</v>
      </c>
      <c r="D49" s="662">
        <v>17.079999999999998</v>
      </c>
      <c r="E49" s="662">
        <v>28453.57</v>
      </c>
      <c r="F49" s="662">
        <v>0</v>
      </c>
      <c r="G49" s="663">
        <f t="shared" si="1"/>
        <v>1344.119999999999</v>
      </c>
      <c r="H49" s="664">
        <f t="shared" si="1"/>
        <v>-17.079999999999998</v>
      </c>
      <c r="O49" s="613"/>
    </row>
    <row r="50" spans="1:24" x14ac:dyDescent="0.25">
      <c r="A50" s="540">
        <f t="shared" si="0"/>
        <v>45</v>
      </c>
      <c r="B50" s="545" t="s">
        <v>114</v>
      </c>
      <c r="C50" s="662">
        <v>84116.28</v>
      </c>
      <c r="D50" s="662">
        <v>0</v>
      </c>
      <c r="E50" s="662">
        <v>91868.44</v>
      </c>
      <c r="F50" s="662">
        <v>0</v>
      </c>
      <c r="G50" s="663">
        <f t="shared" si="1"/>
        <v>7752.1600000000035</v>
      </c>
      <c r="H50" s="664">
        <f t="shared" si="1"/>
        <v>0</v>
      </c>
      <c r="O50" s="613"/>
    </row>
    <row r="51" spans="1:24" x14ac:dyDescent="0.25">
      <c r="A51" s="540">
        <f t="shared" si="0"/>
        <v>46</v>
      </c>
      <c r="B51" s="545" t="s">
        <v>757</v>
      </c>
      <c r="C51" s="662">
        <v>25473.54</v>
      </c>
      <c r="D51" s="662">
        <v>0</v>
      </c>
      <c r="E51" s="662">
        <v>25517.07</v>
      </c>
      <c r="F51" s="662">
        <v>4.9000000000000004</v>
      </c>
      <c r="G51" s="663">
        <f t="shared" si="1"/>
        <v>43.529999999998836</v>
      </c>
      <c r="H51" s="664">
        <f t="shared" si="1"/>
        <v>4.9000000000000004</v>
      </c>
      <c r="O51" s="613"/>
    </row>
    <row r="52" spans="1:24" x14ac:dyDescent="0.25">
      <c r="A52" s="540">
        <f t="shared" si="0"/>
        <v>47</v>
      </c>
      <c r="B52" s="545" t="s">
        <v>758</v>
      </c>
      <c r="C52" s="662">
        <v>1712.97</v>
      </c>
      <c r="D52" s="662">
        <v>0</v>
      </c>
      <c r="E52" s="662">
        <v>1549.79</v>
      </c>
      <c r="F52" s="662">
        <v>0</v>
      </c>
      <c r="G52" s="663">
        <f t="shared" si="1"/>
        <v>-163.18000000000006</v>
      </c>
      <c r="H52" s="664">
        <f t="shared" si="1"/>
        <v>0</v>
      </c>
      <c r="O52" s="613"/>
    </row>
    <row r="53" spans="1:24" x14ac:dyDescent="0.25">
      <c r="A53" s="540">
        <f t="shared" si="0"/>
        <v>48</v>
      </c>
      <c r="B53" s="545" t="s">
        <v>115</v>
      </c>
      <c r="C53" s="662">
        <v>54864.77</v>
      </c>
      <c r="D53" s="662">
        <v>0</v>
      </c>
      <c r="E53" s="662">
        <v>48762.18</v>
      </c>
      <c r="F53" s="662">
        <v>1140.81</v>
      </c>
      <c r="G53" s="663">
        <f t="shared" si="1"/>
        <v>-6102.5899999999965</v>
      </c>
      <c r="H53" s="664">
        <f t="shared" si="1"/>
        <v>1140.81</v>
      </c>
      <c r="O53" s="613"/>
    </row>
    <row r="54" spans="1:24" x14ac:dyDescent="0.25">
      <c r="A54" s="540">
        <f t="shared" si="0"/>
        <v>49</v>
      </c>
      <c r="B54" s="545" t="s">
        <v>116</v>
      </c>
      <c r="C54" s="662">
        <v>0</v>
      </c>
      <c r="D54" s="662">
        <v>0</v>
      </c>
      <c r="E54" s="662">
        <v>0</v>
      </c>
      <c r="F54" s="662">
        <v>0</v>
      </c>
      <c r="G54" s="663">
        <f t="shared" si="1"/>
        <v>0</v>
      </c>
      <c r="H54" s="664">
        <f t="shared" si="1"/>
        <v>0</v>
      </c>
      <c r="O54" s="613"/>
    </row>
    <row r="55" spans="1:24" x14ac:dyDescent="0.25">
      <c r="A55" s="540">
        <f t="shared" si="0"/>
        <v>50</v>
      </c>
      <c r="B55" s="545" t="s">
        <v>840</v>
      </c>
      <c r="C55" s="662">
        <v>1175.3</v>
      </c>
      <c r="D55" s="662">
        <v>0</v>
      </c>
      <c r="E55" s="662">
        <v>1516.28</v>
      </c>
      <c r="F55" s="662">
        <v>0</v>
      </c>
      <c r="G55" s="663">
        <f t="shared" si="1"/>
        <v>340.98</v>
      </c>
      <c r="H55" s="664">
        <f t="shared" si="1"/>
        <v>0</v>
      </c>
      <c r="O55" s="613"/>
    </row>
    <row r="56" spans="1:24" x14ac:dyDescent="0.25">
      <c r="A56" s="540">
        <f t="shared" si="0"/>
        <v>51</v>
      </c>
      <c r="B56" s="545" t="s">
        <v>91</v>
      </c>
      <c r="C56" s="662">
        <v>13785.62</v>
      </c>
      <c r="D56" s="662">
        <v>0</v>
      </c>
      <c r="E56" s="662">
        <v>3105</v>
      </c>
      <c r="F56" s="662">
        <v>0</v>
      </c>
      <c r="G56" s="663">
        <f t="shared" si="1"/>
        <v>-10680.62</v>
      </c>
      <c r="H56" s="664">
        <f t="shared" si="1"/>
        <v>0</v>
      </c>
      <c r="O56" s="613"/>
    </row>
    <row r="57" spans="1:24" x14ac:dyDescent="0.25">
      <c r="A57" s="540">
        <f t="shared" si="0"/>
        <v>52</v>
      </c>
      <c r="B57" s="545" t="s">
        <v>92</v>
      </c>
      <c r="C57" s="662">
        <v>1156</v>
      </c>
      <c r="D57" s="662">
        <v>0</v>
      </c>
      <c r="E57" s="662">
        <v>280</v>
      </c>
      <c r="F57" s="662">
        <v>0</v>
      </c>
      <c r="G57" s="663">
        <f t="shared" si="1"/>
        <v>-876</v>
      </c>
      <c r="H57" s="664">
        <f t="shared" si="1"/>
        <v>0</v>
      </c>
      <c r="O57" s="613"/>
    </row>
    <row r="58" spans="1:24" ht="47.25" x14ac:dyDescent="0.25">
      <c r="A58" s="540">
        <f t="shared" si="0"/>
        <v>53</v>
      </c>
      <c r="B58" s="545" t="s">
        <v>911</v>
      </c>
      <c r="C58" s="662">
        <v>493708.98</v>
      </c>
      <c r="D58" s="662">
        <v>21962.48</v>
      </c>
      <c r="E58" s="662">
        <v>865643.9</v>
      </c>
      <c r="F58" s="662">
        <v>4587.24</v>
      </c>
      <c r="G58" s="663">
        <f t="shared" si="1"/>
        <v>371934.92000000004</v>
      </c>
      <c r="H58" s="664">
        <f t="shared" si="1"/>
        <v>-17375.239999999998</v>
      </c>
      <c r="J58" s="812"/>
      <c r="K58" s="812"/>
      <c r="L58" s="812"/>
      <c r="O58" s="613"/>
    </row>
    <row r="59" spans="1:24" x14ac:dyDescent="0.25">
      <c r="A59" s="540">
        <f t="shared" si="0"/>
        <v>54</v>
      </c>
      <c r="B59" s="545" t="s">
        <v>905</v>
      </c>
      <c r="C59" s="662">
        <v>1594.5</v>
      </c>
      <c r="D59" s="662">
        <v>0</v>
      </c>
      <c r="E59" s="662">
        <v>1360.64</v>
      </c>
      <c r="F59" s="662">
        <v>0</v>
      </c>
      <c r="G59" s="663">
        <f t="shared" si="1"/>
        <v>-233.8599999999999</v>
      </c>
      <c r="H59" s="664">
        <f t="shared" si="1"/>
        <v>0</v>
      </c>
      <c r="O59" s="613"/>
    </row>
    <row r="60" spans="1:24" x14ac:dyDescent="0.25">
      <c r="A60" s="540">
        <f t="shared" si="0"/>
        <v>55</v>
      </c>
      <c r="B60" s="544" t="s">
        <v>935</v>
      </c>
      <c r="C60" s="660">
        <f>C61+C62</f>
        <v>9031129.4199999999</v>
      </c>
      <c r="D60" s="660">
        <f>D61+D62</f>
        <v>26034.74</v>
      </c>
      <c r="E60" s="660">
        <f>E61+E62</f>
        <v>9685357.8800000008</v>
      </c>
      <c r="F60" s="660">
        <f>F61+F62</f>
        <v>56683.49</v>
      </c>
      <c r="G60" s="660">
        <f t="shared" si="1"/>
        <v>654228.46000000089</v>
      </c>
      <c r="H60" s="661">
        <f t="shared" si="1"/>
        <v>30648.749999999996</v>
      </c>
      <c r="O60" s="613"/>
    </row>
    <row r="61" spans="1:24" x14ac:dyDescent="0.25">
      <c r="A61" s="540">
        <f t="shared" si="0"/>
        <v>56</v>
      </c>
      <c r="B61" s="545" t="s">
        <v>1073</v>
      </c>
      <c r="C61" s="662">
        <v>8695233.5500000007</v>
      </c>
      <c r="D61" s="662">
        <v>24544.74</v>
      </c>
      <c r="E61" s="662">
        <v>9336039.4900000002</v>
      </c>
      <c r="F61" s="662">
        <v>49269.29</v>
      </c>
      <c r="G61" s="663">
        <f t="shared" si="1"/>
        <v>640805.93999999948</v>
      </c>
      <c r="H61" s="664">
        <f t="shared" si="1"/>
        <v>24724.55</v>
      </c>
      <c r="I61" s="548"/>
      <c r="O61" s="613"/>
    </row>
    <row r="62" spans="1:24" x14ac:dyDescent="0.25">
      <c r="A62" s="540">
        <f t="shared" si="0"/>
        <v>57</v>
      </c>
      <c r="B62" s="544" t="s">
        <v>936</v>
      </c>
      <c r="C62" s="660">
        <f>SUM(C63:C65)</f>
        <v>335895.87</v>
      </c>
      <c r="D62" s="660">
        <f>SUM(D63:D65)</f>
        <v>1490</v>
      </c>
      <c r="E62" s="660">
        <f>SUM(E63:E65)</f>
        <v>349318.39</v>
      </c>
      <c r="F62" s="660">
        <f>SUM(F63:F65)</f>
        <v>7414.2</v>
      </c>
      <c r="G62" s="660">
        <f t="shared" si="1"/>
        <v>13422.520000000019</v>
      </c>
      <c r="H62" s="661">
        <f t="shared" si="1"/>
        <v>5924.2</v>
      </c>
      <c r="O62" s="613"/>
    </row>
    <row r="63" spans="1:24" s="551" customFormat="1" x14ac:dyDescent="0.25">
      <c r="A63" s="540">
        <f t="shared" si="0"/>
        <v>58</v>
      </c>
      <c r="B63" s="549" t="s">
        <v>13</v>
      </c>
      <c r="C63" s="669">
        <v>72761.66</v>
      </c>
      <c r="D63" s="669">
        <v>990</v>
      </c>
      <c r="E63" s="669">
        <v>65858.39</v>
      </c>
      <c r="F63" s="669">
        <v>1200</v>
      </c>
      <c r="G63" s="663">
        <f t="shared" si="1"/>
        <v>-6903.2700000000041</v>
      </c>
      <c r="H63" s="664">
        <f t="shared" si="1"/>
        <v>210</v>
      </c>
      <c r="I63" s="550"/>
      <c r="O63" s="614"/>
      <c r="X63" s="534"/>
    </row>
    <row r="64" spans="1:24" ht="31.5" x14ac:dyDescent="0.25">
      <c r="A64" s="540">
        <f t="shared" si="0"/>
        <v>59</v>
      </c>
      <c r="B64" s="549" t="s">
        <v>14</v>
      </c>
      <c r="C64" s="662">
        <v>261301.41</v>
      </c>
      <c r="D64" s="662">
        <v>500</v>
      </c>
      <c r="E64" s="662">
        <v>281000</v>
      </c>
      <c r="F64" s="662">
        <v>6214.2</v>
      </c>
      <c r="G64" s="663">
        <f t="shared" si="1"/>
        <v>19698.589999999997</v>
      </c>
      <c r="H64" s="664">
        <f t="shared" si="1"/>
        <v>5714.2</v>
      </c>
      <c r="O64" s="613"/>
    </row>
    <row r="65" spans="1:15" x14ac:dyDescent="0.25">
      <c r="A65" s="540">
        <f t="shared" si="0"/>
        <v>60</v>
      </c>
      <c r="B65" s="545" t="s">
        <v>214</v>
      </c>
      <c r="C65" s="662">
        <v>1832.8</v>
      </c>
      <c r="D65" s="662">
        <v>0</v>
      </c>
      <c r="E65" s="662">
        <v>2460</v>
      </c>
      <c r="F65" s="662">
        <v>0</v>
      </c>
      <c r="G65" s="663">
        <f t="shared" si="1"/>
        <v>627.20000000000005</v>
      </c>
      <c r="H65" s="664">
        <f t="shared" si="1"/>
        <v>0</v>
      </c>
      <c r="O65" s="613"/>
    </row>
    <row r="66" spans="1:15" x14ac:dyDescent="0.25">
      <c r="A66" s="540">
        <f t="shared" si="0"/>
        <v>61</v>
      </c>
      <c r="B66" s="544" t="s">
        <v>154</v>
      </c>
      <c r="C66" s="662">
        <v>2952302.83</v>
      </c>
      <c r="D66" s="662">
        <v>8961.74</v>
      </c>
      <c r="E66" s="662">
        <v>3314576.36</v>
      </c>
      <c r="F66" s="662">
        <v>19085.02</v>
      </c>
      <c r="G66" s="663">
        <f t="shared" si="1"/>
        <v>362273.5299999998</v>
      </c>
      <c r="H66" s="664">
        <f t="shared" si="1"/>
        <v>10123.280000000001</v>
      </c>
      <c r="O66" s="613"/>
    </row>
    <row r="67" spans="1:15" x14ac:dyDescent="0.25">
      <c r="A67" s="540">
        <f t="shared" si="0"/>
        <v>62</v>
      </c>
      <c r="B67" s="544" t="s">
        <v>28</v>
      </c>
      <c r="C67" s="662">
        <v>49545.99</v>
      </c>
      <c r="D67" s="662">
        <v>27.78</v>
      </c>
      <c r="E67" s="662">
        <v>48642.52</v>
      </c>
      <c r="F67" s="662">
        <v>0</v>
      </c>
      <c r="G67" s="663">
        <f t="shared" si="1"/>
        <v>-903.47000000000116</v>
      </c>
      <c r="H67" s="664">
        <f t="shared" si="1"/>
        <v>-27.78</v>
      </c>
      <c r="O67" s="613"/>
    </row>
    <row r="68" spans="1:15" ht="18.75" customHeight="1" x14ac:dyDescent="0.25">
      <c r="A68" s="540">
        <f t="shared" si="0"/>
        <v>63</v>
      </c>
      <c r="B68" s="544" t="s">
        <v>937</v>
      </c>
      <c r="C68" s="660">
        <f>SUM(C69:C74)</f>
        <v>321545.81</v>
      </c>
      <c r="D68" s="660">
        <f>SUM(D69:D74)</f>
        <v>209.85</v>
      </c>
      <c r="E68" s="660">
        <f>SUM(E69:E74)</f>
        <v>329052.67</v>
      </c>
      <c r="F68" s="660">
        <f>SUM(F69:F74)</f>
        <v>246.62</v>
      </c>
      <c r="G68" s="660">
        <f t="shared" si="1"/>
        <v>7506.859999999986</v>
      </c>
      <c r="H68" s="661">
        <f t="shared" si="1"/>
        <v>36.77000000000001</v>
      </c>
      <c r="O68" s="613"/>
    </row>
    <row r="69" spans="1:15" x14ac:dyDescent="0.25">
      <c r="A69" s="540">
        <f t="shared" si="0"/>
        <v>64</v>
      </c>
      <c r="B69" s="545" t="s">
        <v>79</v>
      </c>
      <c r="C69" s="662">
        <v>111579.16</v>
      </c>
      <c r="D69" s="662">
        <v>37.840000000000003</v>
      </c>
      <c r="E69" s="662">
        <v>120558</v>
      </c>
      <c r="F69" s="662">
        <v>0</v>
      </c>
      <c r="G69" s="663">
        <f t="shared" si="1"/>
        <v>8978.8399999999965</v>
      </c>
      <c r="H69" s="664">
        <f t="shared" si="1"/>
        <v>-37.840000000000003</v>
      </c>
      <c r="O69" s="613"/>
    </row>
    <row r="70" spans="1:15" x14ac:dyDescent="0.25">
      <c r="A70" s="540">
        <f t="shared" si="0"/>
        <v>65</v>
      </c>
      <c r="B70" s="545" t="s">
        <v>880</v>
      </c>
      <c r="C70" s="662">
        <v>96165.94</v>
      </c>
      <c r="D70" s="662">
        <v>153.76</v>
      </c>
      <c r="E70" s="662">
        <v>129355.3</v>
      </c>
      <c r="F70" s="662">
        <v>0</v>
      </c>
      <c r="G70" s="663">
        <f t="shared" si="1"/>
        <v>33189.360000000001</v>
      </c>
      <c r="H70" s="664">
        <f t="shared" si="1"/>
        <v>-153.76</v>
      </c>
      <c r="O70" s="613"/>
    </row>
    <row r="71" spans="1:15" x14ac:dyDescent="0.25">
      <c r="A71" s="540">
        <f t="shared" si="0"/>
        <v>66</v>
      </c>
      <c r="B71" s="545" t="s">
        <v>117</v>
      </c>
      <c r="C71" s="662">
        <v>65335.4</v>
      </c>
      <c r="D71" s="662">
        <v>0</v>
      </c>
      <c r="E71" s="662">
        <v>33664.5</v>
      </c>
      <c r="F71" s="662">
        <v>0</v>
      </c>
      <c r="G71" s="663">
        <f t="shared" si="1"/>
        <v>-31670.9</v>
      </c>
      <c r="H71" s="664">
        <f t="shared" si="1"/>
        <v>0</v>
      </c>
      <c r="O71" s="613"/>
    </row>
    <row r="72" spans="1:15" x14ac:dyDescent="0.25">
      <c r="A72" s="540">
        <f t="shared" ref="A72:A103" si="2">A71+1</f>
        <v>67</v>
      </c>
      <c r="B72" s="545" t="s">
        <v>118</v>
      </c>
      <c r="C72" s="662">
        <v>15167.73</v>
      </c>
      <c r="D72" s="662">
        <v>18.25</v>
      </c>
      <c r="E72" s="662">
        <v>14540.87</v>
      </c>
      <c r="F72" s="662">
        <v>246.62</v>
      </c>
      <c r="G72" s="663">
        <f t="shared" ref="G72:H102" si="3">E72-C72</f>
        <v>-626.85999999999876</v>
      </c>
      <c r="H72" s="664">
        <f t="shared" si="3"/>
        <v>228.37</v>
      </c>
      <c r="O72" s="613"/>
    </row>
    <row r="73" spans="1:15" x14ac:dyDescent="0.25">
      <c r="A73" s="540">
        <f t="shared" si="2"/>
        <v>68</v>
      </c>
      <c r="B73" s="545" t="s">
        <v>119</v>
      </c>
      <c r="C73" s="662">
        <v>2226.87</v>
      </c>
      <c r="D73" s="662">
        <v>0</v>
      </c>
      <c r="E73" s="662">
        <v>3273.34</v>
      </c>
      <c r="F73" s="662">
        <v>0</v>
      </c>
      <c r="G73" s="663">
        <f t="shared" si="3"/>
        <v>1046.4700000000003</v>
      </c>
      <c r="H73" s="664">
        <f t="shared" si="3"/>
        <v>0</v>
      </c>
      <c r="O73" s="613"/>
    </row>
    <row r="74" spans="1:15" x14ac:dyDescent="0.25">
      <c r="A74" s="540">
        <f t="shared" si="2"/>
        <v>69</v>
      </c>
      <c r="B74" s="545" t="s">
        <v>1074</v>
      </c>
      <c r="C74" s="662">
        <v>31070.71</v>
      </c>
      <c r="D74" s="662">
        <v>0</v>
      </c>
      <c r="E74" s="662">
        <v>27660.66</v>
      </c>
      <c r="F74" s="662">
        <v>0</v>
      </c>
      <c r="G74" s="663">
        <f t="shared" si="3"/>
        <v>-3410.0499999999993</v>
      </c>
      <c r="H74" s="664">
        <f t="shared" si="3"/>
        <v>0</v>
      </c>
      <c r="O74" s="613"/>
    </row>
    <row r="75" spans="1:15" x14ac:dyDescent="0.25">
      <c r="A75" s="540">
        <f t="shared" si="2"/>
        <v>70</v>
      </c>
      <c r="B75" s="544" t="s">
        <v>42</v>
      </c>
      <c r="C75" s="662">
        <v>0</v>
      </c>
      <c r="D75" s="662">
        <v>0</v>
      </c>
      <c r="E75" s="662">
        <v>0</v>
      </c>
      <c r="F75" s="662">
        <v>0</v>
      </c>
      <c r="G75" s="663">
        <f t="shared" si="3"/>
        <v>0</v>
      </c>
      <c r="H75" s="664">
        <f t="shared" si="3"/>
        <v>0</v>
      </c>
      <c r="I75" s="548"/>
      <c r="O75" s="613"/>
    </row>
    <row r="76" spans="1:15" x14ac:dyDescent="0.25">
      <c r="A76" s="540">
        <f t="shared" si="2"/>
        <v>71</v>
      </c>
      <c r="B76" s="544" t="s">
        <v>342</v>
      </c>
      <c r="C76" s="662">
        <v>0</v>
      </c>
      <c r="D76" s="662">
        <v>0</v>
      </c>
      <c r="E76" s="662">
        <v>0</v>
      </c>
      <c r="F76" s="662">
        <v>0</v>
      </c>
      <c r="G76" s="663">
        <f t="shared" si="3"/>
        <v>0</v>
      </c>
      <c r="H76" s="664">
        <f t="shared" si="3"/>
        <v>0</v>
      </c>
      <c r="O76" s="613"/>
    </row>
    <row r="77" spans="1:15" x14ac:dyDescent="0.25">
      <c r="A77" s="540">
        <f t="shared" si="2"/>
        <v>72</v>
      </c>
      <c r="B77" s="544" t="s">
        <v>155</v>
      </c>
      <c r="C77" s="662">
        <v>0</v>
      </c>
      <c r="D77" s="662">
        <v>3156.29</v>
      </c>
      <c r="E77" s="662">
        <v>0</v>
      </c>
      <c r="F77" s="662">
        <v>3156.29</v>
      </c>
      <c r="G77" s="663">
        <f t="shared" si="3"/>
        <v>0</v>
      </c>
      <c r="H77" s="664">
        <f t="shared" si="3"/>
        <v>0</v>
      </c>
      <c r="O77" s="613"/>
    </row>
    <row r="78" spans="1:15" x14ac:dyDescent="0.25">
      <c r="A78" s="540">
        <f t="shared" si="2"/>
        <v>73</v>
      </c>
      <c r="B78" s="544" t="s">
        <v>266</v>
      </c>
      <c r="C78" s="662">
        <v>37797.79</v>
      </c>
      <c r="D78" s="662">
        <v>32.69</v>
      </c>
      <c r="E78" s="662">
        <v>37913.040000000001</v>
      </c>
      <c r="F78" s="662">
        <v>0</v>
      </c>
      <c r="G78" s="663">
        <f t="shared" si="3"/>
        <v>115.25</v>
      </c>
      <c r="H78" s="664">
        <f t="shared" si="3"/>
        <v>-32.69</v>
      </c>
      <c r="O78" s="613"/>
    </row>
    <row r="79" spans="1:15" x14ac:dyDescent="0.25">
      <c r="A79" s="540">
        <f t="shared" si="2"/>
        <v>74</v>
      </c>
      <c r="B79" s="544" t="s">
        <v>927</v>
      </c>
      <c r="C79" s="660">
        <f>C80+C81</f>
        <v>835341.98</v>
      </c>
      <c r="D79" s="660">
        <f>D80+D81</f>
        <v>346.75</v>
      </c>
      <c r="E79" s="660">
        <f>E80+E81</f>
        <v>902174.82</v>
      </c>
      <c r="F79" s="660">
        <f>F80+F81</f>
        <v>582.28</v>
      </c>
      <c r="G79" s="660">
        <f t="shared" si="3"/>
        <v>66832.839999999967</v>
      </c>
      <c r="H79" s="661">
        <f t="shared" si="3"/>
        <v>235.52999999999997</v>
      </c>
      <c r="O79" s="613"/>
    </row>
    <row r="80" spans="1:15" ht="16.5" customHeight="1" x14ac:dyDescent="0.25">
      <c r="A80" s="540">
        <f t="shared" si="2"/>
        <v>75</v>
      </c>
      <c r="B80" s="544" t="s">
        <v>1075</v>
      </c>
      <c r="C80" s="668">
        <v>109640.24</v>
      </c>
      <c r="D80" s="668">
        <v>293.10000000000002</v>
      </c>
      <c r="E80" s="668">
        <v>117741.1</v>
      </c>
      <c r="F80" s="668">
        <v>253.4</v>
      </c>
      <c r="G80" s="663">
        <f t="shared" si="3"/>
        <v>8100.8600000000006</v>
      </c>
      <c r="H80" s="664">
        <f t="shared" si="3"/>
        <v>-39.700000000000017</v>
      </c>
      <c r="I80" s="548"/>
      <c r="O80" s="613"/>
    </row>
    <row r="81" spans="1:26" x14ac:dyDescent="0.25">
      <c r="A81" s="540">
        <f t="shared" si="2"/>
        <v>76</v>
      </c>
      <c r="B81" s="544" t="s">
        <v>15</v>
      </c>
      <c r="C81" s="660">
        <f>SUM(C82:C89)</f>
        <v>725701.74</v>
      </c>
      <c r="D81" s="660">
        <f>SUM(D82:D89)</f>
        <v>53.65</v>
      </c>
      <c r="E81" s="660">
        <f>SUM(E82:E89)</f>
        <v>784433.72</v>
      </c>
      <c r="F81" s="660">
        <f>SUM(F82:F89)</f>
        <v>328.88</v>
      </c>
      <c r="G81" s="660">
        <f t="shared" si="3"/>
        <v>58731.979999999981</v>
      </c>
      <c r="H81" s="661">
        <f t="shared" si="3"/>
        <v>275.23</v>
      </c>
      <c r="I81" s="548"/>
      <c r="O81" s="613"/>
    </row>
    <row r="82" spans="1:26" ht="16.5" customHeight="1" x14ac:dyDescent="0.25">
      <c r="A82" s="540">
        <f t="shared" si="2"/>
        <v>77</v>
      </c>
      <c r="B82" s="545" t="s">
        <v>726</v>
      </c>
      <c r="C82" s="662">
        <v>473024.04</v>
      </c>
      <c r="D82" s="662">
        <v>0</v>
      </c>
      <c r="E82" s="662">
        <v>403365.57</v>
      </c>
      <c r="F82" s="662">
        <v>200</v>
      </c>
      <c r="G82" s="663">
        <f t="shared" si="3"/>
        <v>-69658.469999999972</v>
      </c>
      <c r="H82" s="664">
        <f t="shared" si="3"/>
        <v>200</v>
      </c>
      <c r="O82" s="613"/>
    </row>
    <row r="83" spans="1:26" x14ac:dyDescent="0.25">
      <c r="A83" s="540">
        <f t="shared" si="2"/>
        <v>78</v>
      </c>
      <c r="B83" s="545" t="s">
        <v>120</v>
      </c>
      <c r="C83" s="662">
        <v>1002.37</v>
      </c>
      <c r="D83" s="662">
        <v>53.65</v>
      </c>
      <c r="E83" s="662">
        <v>885.78</v>
      </c>
      <c r="F83" s="662">
        <v>48.85</v>
      </c>
      <c r="G83" s="663">
        <f t="shared" si="3"/>
        <v>-116.59000000000003</v>
      </c>
      <c r="H83" s="664">
        <f t="shared" si="3"/>
        <v>-4.7999999999999972</v>
      </c>
      <c r="O83" s="613"/>
    </row>
    <row r="84" spans="1:26" x14ac:dyDescent="0.25">
      <c r="A84" s="540">
        <f t="shared" si="2"/>
        <v>79</v>
      </c>
      <c r="B84" s="545" t="s">
        <v>121</v>
      </c>
      <c r="C84" s="662">
        <v>0</v>
      </c>
      <c r="D84" s="662">
        <v>0</v>
      </c>
      <c r="E84" s="662">
        <v>0</v>
      </c>
      <c r="F84" s="662">
        <v>0</v>
      </c>
      <c r="G84" s="663">
        <f t="shared" si="3"/>
        <v>0</v>
      </c>
      <c r="H84" s="664">
        <f t="shared" si="3"/>
        <v>0</v>
      </c>
      <c r="O84" s="613"/>
    </row>
    <row r="85" spans="1:26" ht="31.5" x14ac:dyDescent="0.25">
      <c r="A85" s="540">
        <f t="shared" si="2"/>
        <v>80</v>
      </c>
      <c r="B85" s="545" t="s">
        <v>791</v>
      </c>
      <c r="C85" s="662">
        <v>21815.79</v>
      </c>
      <c r="D85" s="662">
        <v>0</v>
      </c>
      <c r="E85" s="662">
        <v>22020.6</v>
      </c>
      <c r="F85" s="662">
        <v>0</v>
      </c>
      <c r="G85" s="663">
        <f t="shared" si="3"/>
        <v>204.80999999999767</v>
      </c>
      <c r="H85" s="664">
        <f t="shared" si="3"/>
        <v>0</v>
      </c>
      <c r="I85" s="552"/>
      <c r="J85" s="553"/>
      <c r="K85" s="553"/>
      <c r="L85" s="553"/>
      <c r="M85" s="553"/>
      <c r="O85" s="613"/>
    </row>
    <row r="86" spans="1:26" x14ac:dyDescent="0.25">
      <c r="A86" s="540">
        <f t="shared" si="2"/>
        <v>81</v>
      </c>
      <c r="B86" s="545" t="s">
        <v>1076</v>
      </c>
      <c r="C86" s="662">
        <v>70455</v>
      </c>
      <c r="D86" s="662">
        <v>0</v>
      </c>
      <c r="E86" s="662">
        <v>84188</v>
      </c>
      <c r="F86" s="662">
        <v>0</v>
      </c>
      <c r="G86" s="663">
        <f t="shared" si="3"/>
        <v>13733</v>
      </c>
      <c r="H86" s="664">
        <f t="shared" si="3"/>
        <v>0</v>
      </c>
      <c r="I86" s="533"/>
      <c r="K86" s="548"/>
      <c r="O86" s="613"/>
    </row>
    <row r="87" spans="1:26" x14ac:dyDescent="0.25">
      <c r="A87" s="540" t="s">
        <v>844</v>
      </c>
      <c r="B87" s="545" t="s">
        <v>843</v>
      </c>
      <c r="C87" s="662">
        <v>0</v>
      </c>
      <c r="D87" s="662">
        <v>0</v>
      </c>
      <c r="E87" s="662">
        <v>0</v>
      </c>
      <c r="F87" s="662">
        <v>0</v>
      </c>
      <c r="G87" s="663">
        <f t="shared" si="3"/>
        <v>0</v>
      </c>
      <c r="H87" s="664">
        <f t="shared" si="3"/>
        <v>0</v>
      </c>
      <c r="I87" s="533"/>
      <c r="J87" s="554"/>
      <c r="O87" s="613"/>
    </row>
    <row r="88" spans="1:26" x14ac:dyDescent="0.25">
      <c r="A88" s="540">
        <f>A86+1</f>
        <v>82</v>
      </c>
      <c r="B88" s="545" t="s">
        <v>846</v>
      </c>
      <c r="C88" s="662">
        <v>12520</v>
      </c>
      <c r="D88" s="662">
        <v>0</v>
      </c>
      <c r="E88" s="662">
        <v>14305</v>
      </c>
      <c r="F88" s="662">
        <v>0</v>
      </c>
      <c r="G88" s="663">
        <f t="shared" si="3"/>
        <v>1785</v>
      </c>
      <c r="H88" s="664">
        <f t="shared" si="3"/>
        <v>0</v>
      </c>
      <c r="I88" s="533"/>
      <c r="O88" s="613"/>
    </row>
    <row r="89" spans="1:26" x14ac:dyDescent="0.25">
      <c r="A89" s="540">
        <f t="shared" si="2"/>
        <v>83</v>
      </c>
      <c r="B89" s="545" t="s">
        <v>1077</v>
      </c>
      <c r="C89" s="662">
        <v>146884.54</v>
      </c>
      <c r="D89" s="662">
        <v>0</v>
      </c>
      <c r="E89" s="662">
        <v>259668.77</v>
      </c>
      <c r="F89" s="662">
        <v>80.03</v>
      </c>
      <c r="G89" s="663">
        <f t="shared" si="3"/>
        <v>112784.22999999998</v>
      </c>
      <c r="H89" s="664">
        <f t="shared" si="3"/>
        <v>80.03</v>
      </c>
      <c r="I89" s="533"/>
      <c r="K89" s="548"/>
      <c r="O89" s="613"/>
    </row>
    <row r="90" spans="1:26" ht="31.5" x14ac:dyDescent="0.25">
      <c r="A90" s="540">
        <f t="shared" si="2"/>
        <v>84</v>
      </c>
      <c r="B90" s="544" t="s">
        <v>928</v>
      </c>
      <c r="C90" s="660">
        <f>SUM(C91:C99)</f>
        <v>1643065.3000000003</v>
      </c>
      <c r="D90" s="660">
        <f>SUM(D91:D99)</f>
        <v>1213</v>
      </c>
      <c r="E90" s="660">
        <f>SUM(E91:E99)</f>
        <v>1502829.5999999999</v>
      </c>
      <c r="F90" s="660">
        <f>SUM(F91:F99)</f>
        <v>778</v>
      </c>
      <c r="G90" s="660">
        <f t="shared" si="3"/>
        <v>-140235.70000000042</v>
      </c>
      <c r="H90" s="661">
        <f t="shared" si="3"/>
        <v>-435</v>
      </c>
      <c r="I90" s="533"/>
      <c r="O90" s="613"/>
    </row>
    <row r="91" spans="1:26" ht="31.5" customHeight="1" x14ac:dyDescent="0.25">
      <c r="A91" s="606">
        <f t="shared" si="2"/>
        <v>85</v>
      </c>
      <c r="B91" s="607" t="s">
        <v>759</v>
      </c>
      <c r="C91" s="662">
        <v>481020.78</v>
      </c>
      <c r="D91" s="662">
        <v>0</v>
      </c>
      <c r="E91" s="662">
        <v>494102.59</v>
      </c>
      <c r="F91" s="662">
        <v>0</v>
      </c>
      <c r="G91" s="663">
        <f t="shared" si="3"/>
        <v>13081.809999999998</v>
      </c>
      <c r="H91" s="664">
        <f t="shared" si="3"/>
        <v>0</v>
      </c>
      <c r="I91" s="572"/>
      <c r="K91" s="554"/>
      <c r="L91" s="554"/>
      <c r="M91" s="554"/>
      <c r="O91" s="613"/>
    </row>
    <row r="92" spans="1:26" ht="33.75" customHeight="1" x14ac:dyDescent="0.25">
      <c r="A92" s="540">
        <f t="shared" si="2"/>
        <v>86</v>
      </c>
      <c r="B92" s="608" t="s">
        <v>1244</v>
      </c>
      <c r="C92" s="662">
        <v>294717.87</v>
      </c>
      <c r="D92" s="662">
        <v>1213</v>
      </c>
      <c r="E92" s="662">
        <v>348896.35</v>
      </c>
      <c r="F92" s="662">
        <v>778</v>
      </c>
      <c r="G92" s="663">
        <f t="shared" si="3"/>
        <v>54178.479999999981</v>
      </c>
      <c r="H92" s="664">
        <f t="shared" si="3"/>
        <v>-435</v>
      </c>
      <c r="I92" s="573" t="s">
        <v>1333</v>
      </c>
      <c r="J92" s="574"/>
      <c r="K92" s="574"/>
      <c r="L92" s="574"/>
      <c r="M92" s="574"/>
      <c r="N92" s="574"/>
      <c r="O92" s="615"/>
      <c r="P92" s="574"/>
      <c r="Q92" s="574"/>
      <c r="R92" s="574"/>
      <c r="S92" s="574"/>
      <c r="T92" s="574"/>
      <c r="U92" s="574"/>
      <c r="V92" s="574"/>
      <c r="W92" s="574"/>
      <c r="Y92" s="574"/>
      <c r="Z92" s="574"/>
    </row>
    <row r="93" spans="1:26" ht="31.5" x14ac:dyDescent="0.25">
      <c r="A93" s="606" t="s">
        <v>665</v>
      </c>
      <c r="B93" s="608" t="s">
        <v>1078</v>
      </c>
      <c r="C93" s="662">
        <v>189082.17</v>
      </c>
      <c r="D93" s="662">
        <v>0</v>
      </c>
      <c r="E93" s="662">
        <v>197003</v>
      </c>
      <c r="F93" s="662">
        <v>0</v>
      </c>
      <c r="G93" s="663">
        <f>E93-C93</f>
        <v>7920.8299999999872</v>
      </c>
      <c r="H93" s="664">
        <f>F93-D93</f>
        <v>0</v>
      </c>
      <c r="I93" s="548"/>
      <c r="O93" s="613"/>
    </row>
    <row r="94" spans="1:26" ht="15.75" customHeight="1" x14ac:dyDescent="0.25">
      <c r="A94" s="540">
        <f>A92+1</f>
        <v>87</v>
      </c>
      <c r="B94" s="545" t="s">
        <v>841</v>
      </c>
      <c r="C94" s="662">
        <v>0</v>
      </c>
      <c r="D94" s="662">
        <v>0</v>
      </c>
      <c r="E94" s="662">
        <v>0</v>
      </c>
      <c r="F94" s="662">
        <v>0</v>
      </c>
      <c r="G94" s="663">
        <f t="shared" si="3"/>
        <v>0</v>
      </c>
      <c r="H94" s="664">
        <f t="shared" si="3"/>
        <v>0</v>
      </c>
      <c r="I94" s="548"/>
      <c r="O94" s="613"/>
    </row>
    <row r="95" spans="1:26" x14ac:dyDescent="0.25">
      <c r="A95" s="540">
        <f t="shared" si="2"/>
        <v>88</v>
      </c>
      <c r="B95" s="545" t="s">
        <v>147</v>
      </c>
      <c r="C95" s="662">
        <v>0</v>
      </c>
      <c r="D95" s="662">
        <v>0</v>
      </c>
      <c r="E95" s="662">
        <v>0</v>
      </c>
      <c r="F95" s="662">
        <v>0</v>
      </c>
      <c r="G95" s="663">
        <f t="shared" si="3"/>
        <v>0</v>
      </c>
      <c r="H95" s="664">
        <f t="shared" si="3"/>
        <v>0</v>
      </c>
      <c r="O95" s="613"/>
    </row>
    <row r="96" spans="1:26" x14ac:dyDescent="0.25">
      <c r="A96" s="540">
        <f t="shared" si="2"/>
        <v>89</v>
      </c>
      <c r="B96" s="545" t="s">
        <v>148</v>
      </c>
      <c r="C96" s="662">
        <v>634307.17000000004</v>
      </c>
      <c r="D96" s="662">
        <v>0</v>
      </c>
      <c r="E96" s="662">
        <v>419341.66</v>
      </c>
      <c r="F96" s="662">
        <v>0</v>
      </c>
      <c r="G96" s="663">
        <f t="shared" si="3"/>
        <v>-214965.51000000007</v>
      </c>
      <c r="H96" s="664">
        <f t="shared" si="3"/>
        <v>0</v>
      </c>
      <c r="O96" s="613"/>
    </row>
    <row r="97" spans="1:15" ht="31.5" x14ac:dyDescent="0.25">
      <c r="A97" s="540">
        <f t="shared" si="2"/>
        <v>90</v>
      </c>
      <c r="B97" s="555" t="s">
        <v>845</v>
      </c>
      <c r="C97" s="662">
        <v>0</v>
      </c>
      <c r="D97" s="662">
        <v>0</v>
      </c>
      <c r="E97" s="662">
        <v>0</v>
      </c>
      <c r="F97" s="662">
        <v>0</v>
      </c>
      <c r="G97" s="663">
        <f t="shared" si="3"/>
        <v>0</v>
      </c>
      <c r="H97" s="664">
        <f t="shared" si="3"/>
        <v>0</v>
      </c>
      <c r="I97" s="556"/>
      <c r="O97" s="613"/>
    </row>
    <row r="98" spans="1:15" ht="40.5" customHeight="1" x14ac:dyDescent="0.25">
      <c r="A98" s="540">
        <f t="shared" si="2"/>
        <v>91</v>
      </c>
      <c r="B98" s="547" t="s">
        <v>801</v>
      </c>
      <c r="C98" s="662">
        <v>43937.31</v>
      </c>
      <c r="D98" s="662">
        <v>0</v>
      </c>
      <c r="E98" s="662">
        <v>43486</v>
      </c>
      <c r="F98" s="662">
        <v>0</v>
      </c>
      <c r="G98" s="663">
        <f t="shared" si="3"/>
        <v>-451.30999999999767</v>
      </c>
      <c r="H98" s="664">
        <f t="shared" si="3"/>
        <v>0</v>
      </c>
      <c r="O98" s="613"/>
    </row>
    <row r="99" spans="1:15" ht="16.5" customHeight="1" x14ac:dyDescent="0.25">
      <c r="A99" s="540">
        <f>A98+1</f>
        <v>92</v>
      </c>
      <c r="B99" s="545" t="s">
        <v>798</v>
      </c>
      <c r="C99" s="662">
        <v>0</v>
      </c>
      <c r="D99" s="662">
        <v>0</v>
      </c>
      <c r="E99" s="662">
        <v>0</v>
      </c>
      <c r="F99" s="662">
        <v>0</v>
      </c>
      <c r="G99" s="663">
        <f t="shared" si="3"/>
        <v>0</v>
      </c>
      <c r="H99" s="664">
        <f t="shared" si="3"/>
        <v>0</v>
      </c>
      <c r="O99" s="613"/>
    </row>
    <row r="100" spans="1:15" ht="16.149999999999999" customHeight="1" x14ac:dyDescent="0.25">
      <c r="A100" s="540">
        <f t="shared" si="2"/>
        <v>93</v>
      </c>
      <c r="B100" s="544" t="s">
        <v>881</v>
      </c>
      <c r="C100" s="662">
        <v>0</v>
      </c>
      <c r="D100" s="662">
        <v>0</v>
      </c>
      <c r="E100" s="662">
        <v>0</v>
      </c>
      <c r="F100" s="662">
        <v>0</v>
      </c>
      <c r="G100" s="663">
        <f t="shared" si="3"/>
        <v>0</v>
      </c>
      <c r="H100" s="664">
        <f t="shared" si="3"/>
        <v>0</v>
      </c>
      <c r="O100" s="613"/>
    </row>
    <row r="101" spans="1:15" ht="16.149999999999999" customHeight="1" x14ac:dyDescent="0.25">
      <c r="A101" s="605">
        <f t="shared" si="2"/>
        <v>94</v>
      </c>
      <c r="B101" s="544" t="s">
        <v>1079</v>
      </c>
      <c r="C101" s="662">
        <v>0</v>
      </c>
      <c r="D101" s="662">
        <v>5227.93</v>
      </c>
      <c r="E101" s="662">
        <v>0</v>
      </c>
      <c r="F101" s="662">
        <v>6147.75</v>
      </c>
      <c r="G101" s="663">
        <f t="shared" si="3"/>
        <v>0</v>
      </c>
      <c r="H101" s="664">
        <f t="shared" si="3"/>
        <v>919.81999999999971</v>
      </c>
      <c r="I101" s="571"/>
      <c r="J101" s="554"/>
      <c r="O101" s="613"/>
    </row>
    <row r="102" spans="1:15" x14ac:dyDescent="0.25">
      <c r="A102" s="540">
        <f t="shared" si="2"/>
        <v>95</v>
      </c>
      <c r="B102" s="544" t="s">
        <v>882</v>
      </c>
      <c r="C102" s="662">
        <v>5.24</v>
      </c>
      <c r="D102" s="662">
        <v>10275.19</v>
      </c>
      <c r="E102" s="662">
        <v>6.04</v>
      </c>
      <c r="F102" s="662">
        <v>6972.16</v>
      </c>
      <c r="G102" s="663">
        <f t="shared" si="3"/>
        <v>0.79999999999999982</v>
      </c>
      <c r="H102" s="664">
        <f t="shared" si="3"/>
        <v>-3303.0300000000007</v>
      </c>
      <c r="O102" s="613"/>
    </row>
    <row r="103" spans="1:15" ht="34.5" customHeight="1" thickBot="1" x14ac:dyDescent="0.3">
      <c r="A103" s="540">
        <f t="shared" si="2"/>
        <v>96</v>
      </c>
      <c r="B103" s="557" t="s">
        <v>1331</v>
      </c>
      <c r="C103" s="670">
        <f>C6+C19+C27+C32+C40+C43+C44+C60+C66+C67+C68+C75+C76+C77+C78+C79+C90+C100+C102</f>
        <v>16706222.9</v>
      </c>
      <c r="D103" s="670">
        <f>D6+D19+D27+D32+D40+D43+D44+D60+D66+D67+D68+D75+D76+D77+D78+D79+D90+D100+D102</f>
        <v>100733.39000000001</v>
      </c>
      <c r="E103" s="670">
        <f>E6+E19+E27+E32+E40+E43+E44+E60+E66+E67+E68+E75+E76+E77+E78+E79+E90+E100+E102</f>
        <v>18123041.639999997</v>
      </c>
      <c r="F103" s="670">
        <f>F6+F19+F27+F32+F40+F43+F44+F60+F66+F67+F68+F75+F76+F77+F78+F79+F90+F100+F102</f>
        <v>111207.28</v>
      </c>
      <c r="G103" s="670">
        <f>E103-C103</f>
        <v>1416818.7399999965</v>
      </c>
      <c r="H103" s="671">
        <f>F103-D103</f>
        <v>10473.889999999985</v>
      </c>
      <c r="I103" s="558"/>
      <c r="O103" s="613"/>
    </row>
    <row r="104" spans="1:15" x14ac:dyDescent="0.25">
      <c r="A104" s="559"/>
      <c r="B104" s="560"/>
      <c r="D104" s="561">
        <f>C103+D103-C102-D102</f>
        <v>16796675.859999999</v>
      </c>
      <c r="E104" s="562"/>
      <c r="F104" s="561">
        <f>E103+F103-E102-F102</f>
        <v>18227270.719999999</v>
      </c>
      <c r="I104" s="563" t="s">
        <v>829</v>
      </c>
    </row>
    <row r="105" spans="1:15" ht="31.5" x14ac:dyDescent="0.25">
      <c r="A105" s="564" t="s">
        <v>760</v>
      </c>
      <c r="B105" s="565" t="s">
        <v>883</v>
      </c>
      <c r="I105" s="825" t="s">
        <v>1330</v>
      </c>
      <c r="J105" s="825"/>
    </row>
    <row r="106" spans="1:15" x14ac:dyDescent="0.25">
      <c r="A106" s="811" t="s">
        <v>1327</v>
      </c>
      <c r="B106" s="811"/>
      <c r="C106" s="811"/>
      <c r="D106" s="811"/>
      <c r="E106" s="811"/>
      <c r="F106" s="811"/>
      <c r="G106" s="811"/>
      <c r="H106" s="811"/>
      <c r="I106" s="825"/>
      <c r="J106" s="825"/>
      <c r="K106" s="640"/>
      <c r="L106" s="640"/>
      <c r="M106" s="640"/>
      <c r="N106" s="640"/>
    </row>
    <row r="107" spans="1:15" x14ac:dyDescent="0.25">
      <c r="I107" s="825"/>
      <c r="J107" s="825"/>
    </row>
    <row r="973" spans="6:6" x14ac:dyDescent="0.25">
      <c r="F973" s="534" t="s">
        <v>346</v>
      </c>
    </row>
    <row r="992" spans="4:4" x14ac:dyDescent="0.25">
      <c r="D992" s="534" t="s">
        <v>345</v>
      </c>
    </row>
  </sheetData>
  <mergeCells count="10">
    <mergeCell ref="A106:H106"/>
    <mergeCell ref="J58:L58"/>
    <mergeCell ref="A1:H1"/>
    <mergeCell ref="A2:H2"/>
    <mergeCell ref="A3:A4"/>
    <mergeCell ref="B3:B4"/>
    <mergeCell ref="C3:D3"/>
    <mergeCell ref="E3:F3"/>
    <mergeCell ref="G3:H3"/>
    <mergeCell ref="I105:J107"/>
  </mergeCells>
  <printOptions horizontalCentered="1" verticalCentered="1" gridLines="1"/>
  <pageMargins left="0.19685039370078741" right="0.19685039370078741" top="0.78740157480314965" bottom="0.39370078740157483" header="0.39370078740157483" footer="0.23622047244094491"/>
  <pageSetup paperSize="9" scale="70" fitToWidth="3" fitToHeight="3" orientation="landscape" r:id="rId1"/>
  <headerFooter alignWithMargins="0">
    <oddFooter xml:space="preserve">&amp;C &amp;P z &amp;N  </oddFooter>
  </headerFooter>
  <rowBreaks count="1" manualBreakCount="1">
    <brk id="8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10">
    <tabColor indexed="42"/>
    <pageSetUpPr fitToPage="1"/>
  </sheetPr>
  <dimension ref="A1:O38"/>
  <sheetViews>
    <sheetView zoomScale="87" zoomScaleNormal="87" workbookViewId="0">
      <pane xSplit="2" ySplit="6" topLeftCell="C7" activePane="bottomRight" state="frozen"/>
      <selection pane="topRight" activeCell="C1" sqref="C1"/>
      <selection pane="bottomLeft" activeCell="A7" sqref="A7"/>
      <selection pane="bottomRight" activeCell="E42" sqref="E42"/>
    </sheetView>
  </sheetViews>
  <sheetFormatPr defaultColWidth="9.140625" defaultRowHeight="15.75" x14ac:dyDescent="0.2"/>
  <cols>
    <col min="1" max="1" width="5.5703125" style="22" customWidth="1"/>
    <col min="2" max="2" width="65.42578125" style="45" customWidth="1"/>
    <col min="3" max="3" width="13.140625" style="17" customWidth="1"/>
    <col min="4" max="4" width="14" style="17" customWidth="1"/>
    <col min="5" max="5" width="15.85546875" style="17" customWidth="1"/>
    <col min="6" max="6" width="15.7109375" style="17" customWidth="1"/>
    <col min="7" max="7" width="19.140625" style="17" customWidth="1"/>
    <col min="8" max="8" width="18.7109375" style="17" customWidth="1"/>
    <col min="9" max="9" width="16.28515625" style="17" customWidth="1"/>
    <col min="10" max="10" width="17.7109375" style="17" bestFit="1" customWidth="1"/>
    <col min="11" max="11" width="13.28515625" style="17" customWidth="1"/>
    <col min="12" max="13" width="9.85546875" style="17" customWidth="1"/>
    <col min="14" max="14" width="9.140625" style="17" customWidth="1"/>
    <col min="15" max="16384" width="9.140625" style="17"/>
  </cols>
  <sheetData>
    <row r="1" spans="1:15" ht="35.1" customHeight="1" thickBot="1" x14ac:dyDescent="0.25">
      <c r="A1" s="826" t="s">
        <v>1204</v>
      </c>
      <c r="B1" s="827"/>
      <c r="C1" s="827"/>
      <c r="D1" s="827"/>
      <c r="E1" s="827"/>
      <c r="F1" s="827"/>
      <c r="G1" s="827"/>
      <c r="H1" s="827"/>
      <c r="I1" s="827"/>
      <c r="J1" s="827"/>
      <c r="K1" s="827"/>
    </row>
    <row r="2" spans="1:15" ht="35.450000000000003" customHeight="1" thickBot="1" x14ac:dyDescent="0.25">
      <c r="A2" s="828" t="s">
        <v>1252</v>
      </c>
      <c r="B2" s="829"/>
      <c r="C2" s="829"/>
      <c r="D2" s="829"/>
      <c r="E2" s="829"/>
      <c r="F2" s="829"/>
      <c r="G2" s="829"/>
      <c r="H2" s="829"/>
      <c r="I2" s="829"/>
      <c r="J2" s="829"/>
      <c r="K2" s="830"/>
      <c r="L2" s="403"/>
      <c r="M2" s="403"/>
      <c r="N2" s="403"/>
    </row>
    <row r="3" spans="1:15" ht="32.25" customHeight="1" x14ac:dyDescent="0.2">
      <c r="A3" s="842" t="s">
        <v>177</v>
      </c>
      <c r="B3" s="807" t="s">
        <v>205</v>
      </c>
      <c r="C3" s="835" t="s">
        <v>1205</v>
      </c>
      <c r="D3" s="835"/>
      <c r="E3" s="835"/>
      <c r="F3" s="835"/>
      <c r="G3" s="835" t="s">
        <v>700</v>
      </c>
      <c r="H3" s="836" t="s">
        <v>270</v>
      </c>
      <c r="I3" s="835" t="s">
        <v>702</v>
      </c>
      <c r="J3" s="831" t="s">
        <v>703</v>
      </c>
      <c r="K3" s="838" t="s">
        <v>792</v>
      </c>
      <c r="L3" s="844" t="s">
        <v>907</v>
      </c>
      <c r="M3" s="847" t="s">
        <v>926</v>
      </c>
      <c r="N3" s="850" t="s">
        <v>908</v>
      </c>
      <c r="O3" s="429"/>
    </row>
    <row r="4" spans="1:15" ht="34.5" customHeight="1" x14ac:dyDescent="0.2">
      <c r="A4" s="843"/>
      <c r="B4" s="841"/>
      <c r="C4" s="840" t="s">
        <v>203</v>
      </c>
      <c r="D4" s="13" t="s">
        <v>270</v>
      </c>
      <c r="E4" s="840" t="s">
        <v>204</v>
      </c>
      <c r="F4" s="840" t="s">
        <v>159</v>
      </c>
      <c r="G4" s="840"/>
      <c r="H4" s="837"/>
      <c r="I4" s="840"/>
      <c r="J4" s="832"/>
      <c r="K4" s="838"/>
      <c r="L4" s="845"/>
      <c r="M4" s="848"/>
      <c r="N4" s="851"/>
      <c r="O4" s="429"/>
    </row>
    <row r="5" spans="1:15" s="70" customFormat="1" ht="63.75" thickBot="1" x14ac:dyDescent="0.25">
      <c r="A5" s="843"/>
      <c r="B5" s="841"/>
      <c r="C5" s="840"/>
      <c r="D5" s="13" t="s">
        <v>655</v>
      </c>
      <c r="E5" s="840"/>
      <c r="F5" s="840"/>
      <c r="G5" s="840"/>
      <c r="H5" s="13" t="s">
        <v>701</v>
      </c>
      <c r="I5" s="840"/>
      <c r="J5" s="832"/>
      <c r="K5" s="839"/>
      <c r="L5" s="846"/>
      <c r="M5" s="849"/>
      <c r="N5" s="852"/>
      <c r="O5" s="431"/>
    </row>
    <row r="6" spans="1:15" s="71" customFormat="1" ht="18" customHeight="1" thickBot="1" x14ac:dyDescent="0.25">
      <c r="A6" s="131"/>
      <c r="B6" s="59"/>
      <c r="C6" s="15" t="s">
        <v>253</v>
      </c>
      <c r="D6" s="15" t="s">
        <v>254</v>
      </c>
      <c r="E6" s="15" t="s">
        <v>255</v>
      </c>
      <c r="F6" s="15" t="s">
        <v>160</v>
      </c>
      <c r="G6" s="15" t="s">
        <v>256</v>
      </c>
      <c r="H6" s="15" t="s">
        <v>257</v>
      </c>
      <c r="I6" s="15" t="s">
        <v>258</v>
      </c>
      <c r="J6" s="281" t="s">
        <v>161</v>
      </c>
      <c r="K6" s="332" t="s">
        <v>793</v>
      </c>
    </row>
    <row r="7" spans="1:15" s="20" customFormat="1" x14ac:dyDescent="0.2">
      <c r="A7" s="28">
        <v>1</v>
      </c>
      <c r="B7" s="42" t="s">
        <v>249</v>
      </c>
      <c r="C7" s="616">
        <f>SUM(C8:C12)</f>
        <v>268.2</v>
      </c>
      <c r="D7" s="616">
        <f>SUM(D8:D12)</f>
        <v>263.7</v>
      </c>
      <c r="E7" s="616">
        <f>SUM(E8:E12)</f>
        <v>3.3</v>
      </c>
      <c r="F7" s="616">
        <f t="shared" ref="F7:F13" si="0">C7+E7</f>
        <v>271.5</v>
      </c>
      <c r="G7" s="57">
        <f>SUM(G8:G12)</f>
        <v>5974578</v>
      </c>
      <c r="H7" s="57">
        <f>SUM(H8:H12)</f>
        <v>5776733</v>
      </c>
      <c r="I7" s="57">
        <f>SUM(I8:I12)</f>
        <v>340695</v>
      </c>
      <c r="J7" s="142">
        <f t="shared" ref="J7:J13" si="1">G7+I7</f>
        <v>6315273</v>
      </c>
      <c r="K7" s="330">
        <f>IF(F7=0,0,J7/F7/12)</f>
        <v>1938.389502762431</v>
      </c>
      <c r="L7" s="395">
        <v>1402</v>
      </c>
      <c r="M7" s="396">
        <v>1632</v>
      </c>
      <c r="N7" s="397">
        <v>2039</v>
      </c>
    </row>
    <row r="8" spans="1:15" x14ac:dyDescent="0.2">
      <c r="A8" s="28">
        <v>2</v>
      </c>
      <c r="B8" s="25" t="s">
        <v>794</v>
      </c>
      <c r="C8" s="617">
        <v>49.8</v>
      </c>
      <c r="D8" s="617">
        <v>49</v>
      </c>
      <c r="E8" s="617">
        <v>0.4</v>
      </c>
      <c r="F8" s="616">
        <f t="shared" si="0"/>
        <v>50.199999999999996</v>
      </c>
      <c r="G8" s="135">
        <v>1503045</v>
      </c>
      <c r="H8" s="135">
        <v>1443521</v>
      </c>
      <c r="I8" s="135">
        <v>137276</v>
      </c>
      <c r="J8" s="142">
        <f t="shared" si="1"/>
        <v>1640321</v>
      </c>
      <c r="K8" s="330">
        <f t="shared" ref="K8:K30" si="2">IF(F8=0,0,J8/F8/12)</f>
        <v>2722.976427622842</v>
      </c>
      <c r="L8" s="398">
        <v>1972</v>
      </c>
      <c r="M8" s="394">
        <v>2201</v>
      </c>
      <c r="N8" s="399">
        <v>2854</v>
      </c>
    </row>
    <row r="9" spans="1:15" x14ac:dyDescent="0.2">
      <c r="A9" s="28">
        <v>3</v>
      </c>
      <c r="B9" s="25" t="s">
        <v>206</v>
      </c>
      <c r="C9" s="617">
        <v>76</v>
      </c>
      <c r="D9" s="617">
        <v>75.900000000000006</v>
      </c>
      <c r="E9" s="617">
        <v>1.2</v>
      </c>
      <c r="F9" s="616">
        <f t="shared" si="0"/>
        <v>77.2</v>
      </c>
      <c r="G9" s="135">
        <v>1876414</v>
      </c>
      <c r="H9" s="135">
        <v>1825233</v>
      </c>
      <c r="I9" s="135">
        <v>93913</v>
      </c>
      <c r="J9" s="142">
        <f t="shared" si="1"/>
        <v>1970327</v>
      </c>
      <c r="K9" s="330">
        <f t="shared" si="2"/>
        <v>2126.8642055267701</v>
      </c>
      <c r="L9" s="398">
        <v>1619</v>
      </c>
      <c r="M9" s="394">
        <v>1909</v>
      </c>
      <c r="N9" s="399">
        <v>2292</v>
      </c>
    </row>
    <row r="10" spans="1:15" x14ac:dyDescent="0.2">
      <c r="A10" s="28">
        <v>4</v>
      </c>
      <c r="B10" s="25" t="s">
        <v>207</v>
      </c>
      <c r="C10" s="617">
        <v>138.19999999999999</v>
      </c>
      <c r="D10" s="617">
        <v>134.6</v>
      </c>
      <c r="E10" s="617">
        <v>1.7</v>
      </c>
      <c r="F10" s="616">
        <f t="shared" si="0"/>
        <v>139.89999999999998</v>
      </c>
      <c r="G10" s="135">
        <v>2532471</v>
      </c>
      <c r="H10" s="135">
        <v>2447007</v>
      </c>
      <c r="I10" s="135">
        <v>107903</v>
      </c>
      <c r="J10" s="142">
        <f t="shared" si="1"/>
        <v>2640374</v>
      </c>
      <c r="K10" s="330">
        <f t="shared" si="2"/>
        <v>1572.774600905409</v>
      </c>
      <c r="L10" s="398">
        <v>1347</v>
      </c>
      <c r="M10" s="394">
        <v>1467</v>
      </c>
      <c r="N10" s="399">
        <v>1687</v>
      </c>
    </row>
    <row r="11" spans="1:15" x14ac:dyDescent="0.2">
      <c r="A11" s="28">
        <v>5</v>
      </c>
      <c r="B11" s="25" t="s">
        <v>208</v>
      </c>
      <c r="C11" s="617">
        <v>3.2</v>
      </c>
      <c r="D11" s="617">
        <v>3.2</v>
      </c>
      <c r="E11" s="617">
        <v>0</v>
      </c>
      <c r="F11" s="616">
        <f t="shared" si="0"/>
        <v>3.2</v>
      </c>
      <c r="G11" s="135">
        <v>47626</v>
      </c>
      <c r="H11" s="135">
        <v>45950</v>
      </c>
      <c r="I11" s="135">
        <v>1603</v>
      </c>
      <c r="J11" s="142">
        <f t="shared" si="1"/>
        <v>49229</v>
      </c>
      <c r="K11" s="330">
        <f t="shared" si="2"/>
        <v>1282.0052083333333</v>
      </c>
      <c r="L11" s="398">
        <v>1089</v>
      </c>
      <c r="M11" s="394">
        <v>1233</v>
      </c>
      <c r="N11" s="399">
        <v>1471</v>
      </c>
    </row>
    <row r="12" spans="1:15" x14ac:dyDescent="0.2">
      <c r="A12" s="28">
        <v>6</v>
      </c>
      <c r="B12" s="25" t="s">
        <v>209</v>
      </c>
      <c r="C12" s="617">
        <v>1</v>
      </c>
      <c r="D12" s="617">
        <v>1</v>
      </c>
      <c r="E12" s="617">
        <v>0</v>
      </c>
      <c r="F12" s="616">
        <f t="shared" si="0"/>
        <v>1</v>
      </c>
      <c r="G12" s="135">
        <v>15022</v>
      </c>
      <c r="H12" s="135">
        <v>15022</v>
      </c>
      <c r="I12" s="135">
        <v>0</v>
      </c>
      <c r="J12" s="142">
        <f t="shared" si="1"/>
        <v>15022</v>
      </c>
      <c r="K12" s="330">
        <f t="shared" si="2"/>
        <v>1251.8333333333333</v>
      </c>
      <c r="L12" s="398">
        <v>1252</v>
      </c>
      <c r="M12" s="394">
        <v>1252</v>
      </c>
      <c r="N12" s="399">
        <v>1252</v>
      </c>
    </row>
    <row r="13" spans="1:15" x14ac:dyDescent="0.2">
      <c r="A13" s="28">
        <v>7</v>
      </c>
      <c r="B13" s="42" t="s">
        <v>56</v>
      </c>
      <c r="C13" s="617">
        <v>31.6</v>
      </c>
      <c r="D13" s="617">
        <v>31.6</v>
      </c>
      <c r="E13" s="617"/>
      <c r="F13" s="616">
        <f t="shared" si="0"/>
        <v>31.6</v>
      </c>
      <c r="G13" s="135">
        <v>472485</v>
      </c>
      <c r="H13" s="135">
        <v>471143</v>
      </c>
      <c r="I13" s="135">
        <v>12602</v>
      </c>
      <c r="J13" s="142">
        <f t="shared" si="1"/>
        <v>485087</v>
      </c>
      <c r="K13" s="330">
        <f t="shared" si="2"/>
        <v>1279.2378691983122</v>
      </c>
      <c r="L13" s="398">
        <v>955</v>
      </c>
      <c r="M13" s="394">
        <v>1132</v>
      </c>
      <c r="N13" s="399">
        <v>1486</v>
      </c>
    </row>
    <row r="14" spans="1:15" x14ac:dyDescent="0.2">
      <c r="A14" s="28"/>
      <c r="B14" s="25" t="s">
        <v>270</v>
      </c>
      <c r="C14" s="618"/>
      <c r="D14" s="618"/>
      <c r="E14" s="618"/>
      <c r="F14" s="619"/>
      <c r="G14" s="136"/>
      <c r="H14" s="136"/>
      <c r="I14" s="136"/>
      <c r="J14" s="283"/>
      <c r="K14" s="330"/>
      <c r="L14" s="398"/>
      <c r="M14" s="394"/>
      <c r="N14" s="399"/>
    </row>
    <row r="15" spans="1:15" x14ac:dyDescent="0.2">
      <c r="A15" s="28">
        <v>8</v>
      </c>
      <c r="B15" s="25" t="s">
        <v>60</v>
      </c>
      <c r="C15" s="617">
        <v>13</v>
      </c>
      <c r="D15" s="617">
        <v>13</v>
      </c>
      <c r="E15" s="617">
        <v>0</v>
      </c>
      <c r="F15" s="616">
        <f t="shared" ref="F15:F21" si="3">C15+E15</f>
        <v>13</v>
      </c>
      <c r="G15" s="135">
        <v>231550</v>
      </c>
      <c r="H15" s="135">
        <v>230607</v>
      </c>
      <c r="I15" s="135">
        <v>10787</v>
      </c>
      <c r="J15" s="142">
        <f t="shared" ref="J15:J21" si="4">G15+I15</f>
        <v>242337</v>
      </c>
      <c r="K15" s="330">
        <f t="shared" si="2"/>
        <v>1553.4423076923076</v>
      </c>
      <c r="L15" s="398">
        <v>1217</v>
      </c>
      <c r="M15" s="394">
        <v>1510</v>
      </c>
      <c r="N15" s="399">
        <v>1736</v>
      </c>
    </row>
    <row r="16" spans="1:15" x14ac:dyDescent="0.2">
      <c r="A16" s="28">
        <v>9</v>
      </c>
      <c r="B16" s="42" t="s">
        <v>250</v>
      </c>
      <c r="C16" s="616">
        <f>SUM(C17:C19)</f>
        <v>97.6</v>
      </c>
      <c r="D16" s="616">
        <f>SUM(D17:D19)</f>
        <v>97.6</v>
      </c>
      <c r="E16" s="616">
        <f>SUM(E17:E19)</f>
        <v>0.3</v>
      </c>
      <c r="F16" s="616">
        <f t="shared" si="3"/>
        <v>97.899999999999991</v>
      </c>
      <c r="G16" s="57">
        <f>SUM(G17:G19)</f>
        <v>1674045</v>
      </c>
      <c r="H16" s="57">
        <f>SUM(H17:H19)</f>
        <v>1661391</v>
      </c>
      <c r="I16" s="57">
        <f>SUM(I17:I19)</f>
        <v>39696</v>
      </c>
      <c r="J16" s="142">
        <f t="shared" si="4"/>
        <v>1713741</v>
      </c>
      <c r="K16" s="330">
        <f t="shared" si="2"/>
        <v>1458.7512768130746</v>
      </c>
      <c r="L16" s="398">
        <v>1024</v>
      </c>
      <c r="M16" s="394">
        <v>1233</v>
      </c>
      <c r="N16" s="399">
        <v>1644</v>
      </c>
    </row>
    <row r="17" spans="1:14" x14ac:dyDescent="0.2">
      <c r="A17" s="28">
        <v>10</v>
      </c>
      <c r="B17" s="25" t="s">
        <v>210</v>
      </c>
      <c r="C17" s="617">
        <v>40.5</v>
      </c>
      <c r="D17" s="617">
        <v>40.5</v>
      </c>
      <c r="E17" s="617">
        <v>0</v>
      </c>
      <c r="F17" s="616">
        <f t="shared" si="3"/>
        <v>40.5</v>
      </c>
      <c r="G17" s="135">
        <v>794176</v>
      </c>
      <c r="H17" s="135">
        <v>792697</v>
      </c>
      <c r="I17" s="135">
        <v>5248</v>
      </c>
      <c r="J17" s="142">
        <f t="shared" si="4"/>
        <v>799424</v>
      </c>
      <c r="K17" s="330">
        <f t="shared" si="2"/>
        <v>1644.9053497942386</v>
      </c>
      <c r="L17" s="398">
        <v>1079</v>
      </c>
      <c r="M17" s="394">
        <v>1224</v>
      </c>
      <c r="N17" s="399">
        <v>1856</v>
      </c>
    </row>
    <row r="18" spans="1:14" x14ac:dyDescent="0.2">
      <c r="A18" s="28">
        <v>11</v>
      </c>
      <c r="B18" s="25" t="s">
        <v>162</v>
      </c>
      <c r="C18" s="617">
        <v>57.1</v>
      </c>
      <c r="D18" s="617">
        <v>57.1</v>
      </c>
      <c r="E18" s="617">
        <v>0.3</v>
      </c>
      <c r="F18" s="616">
        <f t="shared" si="3"/>
        <v>57.4</v>
      </c>
      <c r="G18" s="135">
        <v>879869</v>
      </c>
      <c r="H18" s="135">
        <v>868694</v>
      </c>
      <c r="I18" s="135">
        <v>34448</v>
      </c>
      <c r="J18" s="142">
        <f t="shared" si="4"/>
        <v>914317</v>
      </c>
      <c r="K18" s="330">
        <f t="shared" si="2"/>
        <v>1327.4056329849013</v>
      </c>
      <c r="L18" s="398">
        <v>1010</v>
      </c>
      <c r="M18" s="394">
        <v>1237</v>
      </c>
      <c r="N18" s="399">
        <v>1421</v>
      </c>
    </row>
    <row r="19" spans="1:14" x14ac:dyDescent="0.2">
      <c r="A19" s="28">
        <v>12</v>
      </c>
      <c r="B19" s="25" t="s">
        <v>150</v>
      </c>
      <c r="C19" s="617">
        <v>0</v>
      </c>
      <c r="D19" s="617">
        <v>0</v>
      </c>
      <c r="E19" s="617">
        <v>0</v>
      </c>
      <c r="F19" s="616">
        <f t="shared" si="3"/>
        <v>0</v>
      </c>
      <c r="G19" s="622">
        <v>0</v>
      </c>
      <c r="H19" s="622">
        <v>0</v>
      </c>
      <c r="I19" s="622">
        <v>0</v>
      </c>
      <c r="J19" s="142">
        <f t="shared" si="4"/>
        <v>0</v>
      </c>
      <c r="K19" s="330">
        <f t="shared" si="2"/>
        <v>0</v>
      </c>
      <c r="L19" s="398">
        <v>0</v>
      </c>
      <c r="M19" s="394">
        <v>0</v>
      </c>
      <c r="N19" s="399">
        <v>0</v>
      </c>
    </row>
    <row r="20" spans="1:14" x14ac:dyDescent="0.2">
      <c r="A20" s="28">
        <v>13</v>
      </c>
      <c r="B20" s="42" t="s">
        <v>247</v>
      </c>
      <c r="C20" s="617">
        <v>10.1</v>
      </c>
      <c r="D20" s="617">
        <v>9.6999999999999993</v>
      </c>
      <c r="E20" s="617">
        <v>1.9</v>
      </c>
      <c r="F20" s="616">
        <f t="shared" si="3"/>
        <v>12</v>
      </c>
      <c r="G20" s="135">
        <v>197810</v>
      </c>
      <c r="H20" s="135">
        <v>183680</v>
      </c>
      <c r="I20" s="135">
        <v>44383</v>
      </c>
      <c r="J20" s="142">
        <f t="shared" si="4"/>
        <v>242193</v>
      </c>
      <c r="K20" s="330">
        <f t="shared" si="2"/>
        <v>1681.8958333333333</v>
      </c>
      <c r="L20" s="398">
        <v>1491</v>
      </c>
      <c r="M20" s="394">
        <v>1636</v>
      </c>
      <c r="N20" s="399">
        <v>1889</v>
      </c>
    </row>
    <row r="21" spans="1:14" ht="31.5" x14ac:dyDescent="0.2">
      <c r="A21" s="28">
        <v>14</v>
      </c>
      <c r="B21" s="42" t="s">
        <v>57</v>
      </c>
      <c r="C21" s="617">
        <v>36.700000000000003</v>
      </c>
      <c r="D21" s="617">
        <v>36.700000000000003</v>
      </c>
      <c r="E21" s="617">
        <v>0</v>
      </c>
      <c r="F21" s="616">
        <f t="shared" si="3"/>
        <v>36.700000000000003</v>
      </c>
      <c r="G21" s="135">
        <v>360840</v>
      </c>
      <c r="H21" s="135">
        <v>360838</v>
      </c>
      <c r="I21" s="135">
        <v>199</v>
      </c>
      <c r="J21" s="142">
        <f t="shared" si="4"/>
        <v>361039</v>
      </c>
      <c r="K21" s="330">
        <f t="shared" si="2"/>
        <v>819.79791099000897</v>
      </c>
      <c r="L21" s="398">
        <v>708</v>
      </c>
      <c r="M21" s="394">
        <v>771</v>
      </c>
      <c r="N21" s="399">
        <v>894</v>
      </c>
    </row>
    <row r="22" spans="1:14" ht="47.25" x14ac:dyDescent="0.2">
      <c r="A22" s="28">
        <v>15</v>
      </c>
      <c r="B22" s="42" t="s">
        <v>288</v>
      </c>
      <c r="C22" s="616">
        <f>SUM(C23:C26)</f>
        <v>0</v>
      </c>
      <c r="D22" s="616">
        <f>SUM(D23:D26)</f>
        <v>0</v>
      </c>
      <c r="E22" s="616">
        <f>SUM(E23:E26)</f>
        <v>0</v>
      </c>
      <c r="F22" s="616">
        <f>SUM(F27:F27)</f>
        <v>0</v>
      </c>
      <c r="G22" s="57">
        <f>SUM(G23:G26)</f>
        <v>0</v>
      </c>
      <c r="H22" s="57">
        <f>SUM(H23:H26)</f>
        <v>0</v>
      </c>
      <c r="I22" s="57">
        <f>SUM(I23:I26)</f>
        <v>0</v>
      </c>
      <c r="J22" s="142">
        <f>SUM(J23:J26)</f>
        <v>0</v>
      </c>
      <c r="K22" s="330">
        <f t="shared" si="2"/>
        <v>0</v>
      </c>
      <c r="L22" s="475" t="s">
        <v>281</v>
      </c>
      <c r="M22" s="23" t="s">
        <v>281</v>
      </c>
      <c r="N22" s="478" t="s">
        <v>281</v>
      </c>
    </row>
    <row r="23" spans="1:14" x14ac:dyDescent="0.2">
      <c r="A23" s="28" t="s">
        <v>248</v>
      </c>
      <c r="B23" s="43" t="s">
        <v>1254</v>
      </c>
      <c r="C23" s="617">
        <v>0</v>
      </c>
      <c r="D23" s="617">
        <v>0</v>
      </c>
      <c r="E23" s="617">
        <v>0</v>
      </c>
      <c r="F23" s="616">
        <f t="shared" ref="F23:F29" si="5">C23+E23</f>
        <v>0</v>
      </c>
      <c r="G23" s="622">
        <v>0</v>
      </c>
      <c r="H23" s="622">
        <v>0</v>
      </c>
      <c r="I23" s="622">
        <v>0</v>
      </c>
      <c r="J23" s="142">
        <f>G23+I23</f>
        <v>0</v>
      </c>
      <c r="K23" s="330">
        <f t="shared" si="2"/>
        <v>0</v>
      </c>
      <c r="L23" s="475" t="s">
        <v>281</v>
      </c>
      <c r="M23" s="23" t="s">
        <v>281</v>
      </c>
      <c r="N23" s="478" t="s">
        <v>281</v>
      </c>
    </row>
    <row r="24" spans="1:14" x14ac:dyDescent="0.2">
      <c r="A24" s="28" t="s">
        <v>355</v>
      </c>
      <c r="B24" s="43" t="s">
        <v>1254</v>
      </c>
      <c r="C24" s="617">
        <v>0</v>
      </c>
      <c r="D24" s="617">
        <v>0</v>
      </c>
      <c r="E24" s="617">
        <v>0</v>
      </c>
      <c r="F24" s="616">
        <f t="shared" si="5"/>
        <v>0</v>
      </c>
      <c r="G24" s="622">
        <v>0</v>
      </c>
      <c r="H24" s="622">
        <v>0</v>
      </c>
      <c r="I24" s="622">
        <v>0</v>
      </c>
      <c r="J24" s="142">
        <f>G24+I24</f>
        <v>0</v>
      </c>
      <c r="K24" s="330">
        <f t="shared" si="2"/>
        <v>0</v>
      </c>
      <c r="L24" s="475" t="s">
        <v>281</v>
      </c>
      <c r="M24" s="23" t="s">
        <v>281</v>
      </c>
      <c r="N24" s="478" t="s">
        <v>281</v>
      </c>
    </row>
    <row r="25" spans="1:14" x14ac:dyDescent="0.2">
      <c r="A25" s="28" t="s">
        <v>356</v>
      </c>
      <c r="B25" s="43" t="s">
        <v>1254</v>
      </c>
      <c r="C25" s="617">
        <v>0</v>
      </c>
      <c r="D25" s="617">
        <v>0</v>
      </c>
      <c r="E25" s="617">
        <v>0</v>
      </c>
      <c r="F25" s="616">
        <f t="shared" si="5"/>
        <v>0</v>
      </c>
      <c r="G25" s="622">
        <v>0</v>
      </c>
      <c r="H25" s="622">
        <v>0</v>
      </c>
      <c r="I25" s="622">
        <v>0</v>
      </c>
      <c r="J25" s="142">
        <f>G25+I25</f>
        <v>0</v>
      </c>
      <c r="K25" s="330">
        <f t="shared" si="2"/>
        <v>0</v>
      </c>
      <c r="L25" s="475" t="s">
        <v>281</v>
      </c>
      <c r="M25" s="23" t="s">
        <v>281</v>
      </c>
      <c r="N25" s="478" t="s">
        <v>281</v>
      </c>
    </row>
    <row r="26" spans="1:14" ht="16.5" customHeight="1" x14ac:dyDescent="0.2">
      <c r="A26" s="28" t="s">
        <v>357</v>
      </c>
      <c r="B26" s="43" t="s">
        <v>1254</v>
      </c>
      <c r="C26" s="617">
        <v>0</v>
      </c>
      <c r="D26" s="617">
        <v>0</v>
      </c>
      <c r="E26" s="617">
        <v>0</v>
      </c>
      <c r="F26" s="616">
        <f t="shared" si="5"/>
        <v>0</v>
      </c>
      <c r="G26" s="622">
        <v>0</v>
      </c>
      <c r="H26" s="622">
        <v>0</v>
      </c>
      <c r="I26" s="622">
        <v>0</v>
      </c>
      <c r="J26" s="142">
        <f>G26+I26</f>
        <v>0</v>
      </c>
      <c r="K26" s="330">
        <f t="shared" si="2"/>
        <v>0</v>
      </c>
      <c r="L26" s="475" t="s">
        <v>281</v>
      </c>
      <c r="M26" s="23" t="s">
        <v>281</v>
      </c>
      <c r="N26" s="478" t="s">
        <v>281</v>
      </c>
    </row>
    <row r="27" spans="1:14" x14ac:dyDescent="0.2">
      <c r="A27" s="28"/>
      <c r="B27" s="25"/>
      <c r="C27" s="618"/>
      <c r="D27" s="618"/>
      <c r="E27" s="618"/>
      <c r="F27" s="619"/>
      <c r="G27" s="136"/>
      <c r="H27" s="136"/>
      <c r="I27" s="136"/>
      <c r="J27" s="283"/>
      <c r="K27" s="330"/>
      <c r="L27" s="476"/>
      <c r="M27" s="394"/>
      <c r="N27" s="477"/>
    </row>
    <row r="28" spans="1:14" x14ac:dyDescent="0.2">
      <c r="A28" s="28">
        <v>16</v>
      </c>
      <c r="B28" s="42" t="s">
        <v>58</v>
      </c>
      <c r="C28" s="617">
        <v>9.1999999999999993</v>
      </c>
      <c r="D28" s="617">
        <v>9.1999999999999993</v>
      </c>
      <c r="E28" s="617">
        <v>3.2</v>
      </c>
      <c r="F28" s="616">
        <f t="shared" si="5"/>
        <v>12.399999999999999</v>
      </c>
      <c r="G28" s="135">
        <v>117588</v>
      </c>
      <c r="H28" s="135">
        <v>117588</v>
      </c>
      <c r="I28" s="135">
        <v>46586</v>
      </c>
      <c r="J28" s="142">
        <f>G28+I28</f>
        <v>164174</v>
      </c>
      <c r="K28" s="330">
        <f t="shared" si="2"/>
        <v>1103.3198924731184</v>
      </c>
      <c r="L28" s="398">
        <v>779</v>
      </c>
      <c r="M28" s="394">
        <v>1194</v>
      </c>
      <c r="N28" s="399">
        <v>1268</v>
      </c>
    </row>
    <row r="29" spans="1:14" x14ac:dyDescent="0.2">
      <c r="A29" s="28">
        <v>17</v>
      </c>
      <c r="B29" s="42" t="s">
        <v>59</v>
      </c>
      <c r="C29" s="617">
        <v>0</v>
      </c>
      <c r="D29" s="617">
        <v>0</v>
      </c>
      <c r="E29" s="617">
        <v>9.8000000000000007</v>
      </c>
      <c r="F29" s="616">
        <f t="shared" si="5"/>
        <v>9.8000000000000007</v>
      </c>
      <c r="G29" s="135">
        <v>2800</v>
      </c>
      <c r="H29" s="135">
        <v>2800</v>
      </c>
      <c r="I29" s="135">
        <v>91928</v>
      </c>
      <c r="J29" s="142">
        <f>G29+I29</f>
        <v>94728</v>
      </c>
      <c r="K29" s="330">
        <f t="shared" si="2"/>
        <v>805.51020408163265</v>
      </c>
      <c r="L29" s="398">
        <v>736</v>
      </c>
      <c r="M29" s="394">
        <v>799</v>
      </c>
      <c r="N29" s="399">
        <v>858</v>
      </c>
    </row>
    <row r="30" spans="1:14" ht="16.5" thickBot="1" x14ac:dyDescent="0.25">
      <c r="A30" s="29">
        <v>18</v>
      </c>
      <c r="B30" s="44" t="s">
        <v>289</v>
      </c>
      <c r="C30" s="620">
        <f t="shared" ref="C30:J30" si="6">C7+C13+C16+C20+C21+C28+C29</f>
        <v>453.4</v>
      </c>
      <c r="D30" s="620">
        <f t="shared" si="6"/>
        <v>448.49999999999994</v>
      </c>
      <c r="E30" s="620">
        <f t="shared" si="6"/>
        <v>18.5</v>
      </c>
      <c r="F30" s="620">
        <f t="shared" si="6"/>
        <v>471.9</v>
      </c>
      <c r="G30" s="58">
        <f t="shared" si="6"/>
        <v>8800146</v>
      </c>
      <c r="H30" s="58">
        <f t="shared" si="6"/>
        <v>8574173</v>
      </c>
      <c r="I30" s="58">
        <f t="shared" si="6"/>
        <v>576089</v>
      </c>
      <c r="J30" s="143">
        <f t="shared" si="6"/>
        <v>9376235</v>
      </c>
      <c r="K30" s="331">
        <f t="shared" si="2"/>
        <v>1655.7595182595185</v>
      </c>
      <c r="L30" s="400">
        <v>1247</v>
      </c>
      <c r="M30" s="401">
        <v>1525</v>
      </c>
      <c r="N30" s="402">
        <v>1929</v>
      </c>
    </row>
    <row r="31" spans="1:14" ht="16.5" thickBot="1" x14ac:dyDescent="0.25">
      <c r="A31" s="16"/>
      <c r="B31" s="16"/>
      <c r="C31" s="19"/>
      <c r="D31" s="16"/>
      <c r="E31" s="16"/>
      <c r="F31" s="19"/>
      <c r="G31" s="19"/>
      <c r="H31" s="19"/>
      <c r="I31" s="19"/>
      <c r="J31" s="19"/>
    </row>
    <row r="32" spans="1:14" ht="16.5" thickBot="1" x14ac:dyDescent="0.3">
      <c r="A32" s="833" t="s">
        <v>10</v>
      </c>
      <c r="B32" s="834"/>
      <c r="C32" s="834"/>
      <c r="D32" s="834"/>
      <c r="E32" s="834"/>
      <c r="F32" s="834"/>
      <c r="G32" s="834"/>
      <c r="H32" s="834"/>
      <c r="I32" s="834"/>
      <c r="J32" s="834"/>
      <c r="L32" s="479" t="s">
        <v>909</v>
      </c>
      <c r="M32" s="480"/>
      <c r="N32" s="481"/>
    </row>
    <row r="33" spans="1:14" x14ac:dyDescent="0.25">
      <c r="A33" s="854" t="s">
        <v>795</v>
      </c>
      <c r="B33" s="855"/>
      <c r="C33" s="855"/>
      <c r="D33" s="855"/>
      <c r="E33" s="855"/>
      <c r="F33" s="855"/>
      <c r="G33" s="855"/>
      <c r="H33" s="855"/>
      <c r="I33" s="855"/>
      <c r="J33" s="856"/>
    </row>
    <row r="34" spans="1:14" ht="50.25" customHeight="1" x14ac:dyDescent="0.2">
      <c r="B34" s="853" t="s">
        <v>980</v>
      </c>
      <c r="C34" s="853"/>
      <c r="D34" s="853"/>
      <c r="E34" s="853"/>
      <c r="F34" s="853"/>
      <c r="G34" s="853"/>
      <c r="H34" s="853"/>
      <c r="I34" s="853"/>
      <c r="J34" s="853"/>
    </row>
    <row r="35" spans="1:14" x14ac:dyDescent="0.2">
      <c r="B35" s="496" t="s">
        <v>682</v>
      </c>
      <c r="C35" s="497"/>
      <c r="D35" s="497"/>
      <c r="E35" s="497"/>
      <c r="F35" s="497"/>
      <c r="G35" s="497"/>
      <c r="H35" s="497"/>
      <c r="I35" s="497"/>
      <c r="J35" s="497"/>
    </row>
    <row r="36" spans="1:14" x14ac:dyDescent="0.2">
      <c r="B36" s="496" t="s">
        <v>683</v>
      </c>
      <c r="C36" s="497"/>
      <c r="D36" s="497"/>
      <c r="E36" s="497"/>
      <c r="F36" s="497"/>
      <c r="G36" s="497"/>
      <c r="H36" s="497"/>
      <c r="I36" s="497"/>
      <c r="J36" s="497"/>
    </row>
    <row r="37" spans="1:14" x14ac:dyDescent="0.2">
      <c r="B37" s="496" t="s">
        <v>684</v>
      </c>
      <c r="C37" s="497"/>
      <c r="D37" s="497"/>
      <c r="E37" s="497"/>
      <c r="F37" s="497"/>
      <c r="G37" s="497"/>
      <c r="H37" s="497"/>
      <c r="I37" s="497"/>
      <c r="J37" s="497"/>
    </row>
    <row r="38" spans="1:14" x14ac:dyDescent="0.2">
      <c r="A38" s="811" t="s">
        <v>1319</v>
      </c>
      <c r="B38" s="811"/>
      <c r="C38" s="811"/>
      <c r="D38" s="811"/>
      <c r="E38" s="811"/>
      <c r="F38" s="811"/>
      <c r="G38" s="811"/>
      <c r="H38" s="811"/>
      <c r="I38" s="811"/>
      <c r="J38" s="811"/>
      <c r="K38" s="811"/>
      <c r="L38" s="811"/>
      <c r="M38" s="811"/>
      <c r="N38" s="811"/>
    </row>
  </sheetData>
  <mergeCells count="20">
    <mergeCell ref="A38:N38"/>
    <mergeCell ref="L3:L5"/>
    <mergeCell ref="M3:M5"/>
    <mergeCell ref="N3:N5"/>
    <mergeCell ref="B34:J34"/>
    <mergeCell ref="A33:J33"/>
    <mergeCell ref="A1:K1"/>
    <mergeCell ref="A2:K2"/>
    <mergeCell ref="J3:J5"/>
    <mergeCell ref="A32:J32"/>
    <mergeCell ref="C3:F3"/>
    <mergeCell ref="H3:H4"/>
    <mergeCell ref="K3:K5"/>
    <mergeCell ref="G3:G5"/>
    <mergeCell ref="I3:I5"/>
    <mergeCell ref="C4:C5"/>
    <mergeCell ref="E4:E5"/>
    <mergeCell ref="F4:F5"/>
    <mergeCell ref="B3:B5"/>
    <mergeCell ref="A3:A5"/>
  </mergeCells>
  <phoneticPr fontId="0" type="noConversion"/>
  <printOptions gridLines="1"/>
  <pageMargins left="0.47244094488188981" right="0.31496062992125984" top="0.74803149606299213" bottom="0.39370078740157483" header="0.51181102362204722" footer="0.27559055118110237"/>
  <pageSetup paperSize="9" scale="5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7"/>
  <sheetViews>
    <sheetView zoomScale="86" zoomScaleNormal="86" workbookViewId="0">
      <pane xSplit="2" ySplit="6" topLeftCell="C7" activePane="bottomRight" state="frozen"/>
      <selection pane="topRight" activeCell="C1" sqref="C1"/>
      <selection pane="bottomLeft" activeCell="A7" sqref="A7"/>
      <selection pane="bottomRight" activeCell="H11" sqref="H11"/>
    </sheetView>
  </sheetViews>
  <sheetFormatPr defaultColWidth="9.140625" defaultRowHeight="15.75" x14ac:dyDescent="0.2"/>
  <cols>
    <col min="1" max="1" width="5.5703125" style="22" customWidth="1"/>
    <col min="2" max="2" width="60.28515625" style="45" customWidth="1"/>
    <col min="3" max="3" width="14.7109375" style="17" customWidth="1"/>
    <col min="4" max="4" width="14" style="17" customWidth="1"/>
    <col min="5" max="5" width="15.85546875" style="17" customWidth="1"/>
    <col min="6" max="6" width="15.7109375" style="17" customWidth="1"/>
    <col min="7" max="7" width="19.140625" style="17" customWidth="1"/>
    <col min="8" max="8" width="18.7109375" style="17" customWidth="1"/>
    <col min="9" max="9" width="16.28515625" style="17" customWidth="1"/>
    <col min="10" max="10" width="17.7109375" style="17" bestFit="1" customWidth="1"/>
    <col min="11" max="11" width="13.28515625" style="17" customWidth="1"/>
    <col min="12" max="12" width="12.42578125" style="17" customWidth="1"/>
    <col min="13" max="13" width="9.7109375" style="17" customWidth="1"/>
    <col min="14" max="14" width="9" style="17" customWidth="1"/>
    <col min="15" max="15" width="8.7109375" style="17" customWidth="1"/>
    <col min="16" max="16" width="3.5703125" style="17" customWidth="1"/>
    <col min="17" max="18" width="3.85546875" style="17" customWidth="1"/>
    <col min="19" max="16384" width="9.140625" style="17"/>
  </cols>
  <sheetData>
    <row r="1" spans="1:15" ht="35.1" customHeight="1" thickBot="1" x14ac:dyDescent="0.25">
      <c r="A1" s="857" t="s">
        <v>1206</v>
      </c>
      <c r="B1" s="858"/>
      <c r="C1" s="858"/>
      <c r="D1" s="858"/>
      <c r="E1" s="858"/>
      <c r="F1" s="858"/>
      <c r="G1" s="858"/>
      <c r="H1" s="858"/>
      <c r="I1" s="858"/>
      <c r="J1" s="858"/>
      <c r="K1" s="858"/>
    </row>
    <row r="2" spans="1:15" ht="35.450000000000003" customHeight="1" thickBot="1" x14ac:dyDescent="0.25">
      <c r="A2" s="828" t="s">
        <v>1252</v>
      </c>
      <c r="B2" s="829"/>
      <c r="C2" s="829"/>
      <c r="D2" s="829"/>
      <c r="E2" s="829"/>
      <c r="F2" s="829"/>
      <c r="G2" s="829"/>
      <c r="H2" s="829"/>
      <c r="I2" s="829"/>
      <c r="J2" s="829"/>
      <c r="K2" s="829"/>
      <c r="L2" s="485" t="s">
        <v>821</v>
      </c>
      <c r="M2" s="418"/>
      <c r="N2" s="418"/>
      <c r="O2" s="418"/>
    </row>
    <row r="3" spans="1:15" ht="21" customHeight="1" x14ac:dyDescent="0.2">
      <c r="A3" s="842" t="s">
        <v>177</v>
      </c>
      <c r="B3" s="859" t="s">
        <v>925</v>
      </c>
      <c r="C3" s="835" t="s">
        <v>1207</v>
      </c>
      <c r="D3" s="835"/>
      <c r="E3" s="835"/>
      <c r="F3" s="835"/>
      <c r="G3" s="835" t="s">
        <v>700</v>
      </c>
      <c r="H3" s="836" t="s">
        <v>270</v>
      </c>
      <c r="I3" s="835" t="s">
        <v>702</v>
      </c>
      <c r="J3" s="831" t="s">
        <v>703</v>
      </c>
      <c r="K3" s="861" t="s">
        <v>822</v>
      </c>
      <c r="L3" s="864" t="s">
        <v>971</v>
      </c>
      <c r="M3" s="844" t="s">
        <v>907</v>
      </c>
      <c r="N3" s="847" t="s">
        <v>926</v>
      </c>
      <c r="O3" s="850" t="s">
        <v>908</v>
      </c>
    </row>
    <row r="4" spans="1:15" ht="34.5" customHeight="1" x14ac:dyDescent="0.2">
      <c r="A4" s="843"/>
      <c r="B4" s="860"/>
      <c r="C4" s="840" t="s">
        <v>823</v>
      </c>
      <c r="D4" s="13" t="s">
        <v>270</v>
      </c>
      <c r="E4" s="840" t="s">
        <v>825</v>
      </c>
      <c r="F4" s="840" t="s">
        <v>826</v>
      </c>
      <c r="G4" s="840"/>
      <c r="H4" s="837"/>
      <c r="I4" s="840"/>
      <c r="J4" s="832"/>
      <c r="K4" s="861"/>
      <c r="L4" s="864"/>
      <c r="M4" s="845"/>
      <c r="N4" s="848"/>
      <c r="O4" s="851"/>
    </row>
    <row r="5" spans="1:15" s="70" customFormat="1" ht="63.75" thickBot="1" x14ac:dyDescent="0.25">
      <c r="A5" s="843"/>
      <c r="B5" s="860"/>
      <c r="C5" s="840"/>
      <c r="D5" s="90" t="s">
        <v>824</v>
      </c>
      <c r="E5" s="840"/>
      <c r="F5" s="840"/>
      <c r="G5" s="840"/>
      <c r="H5" s="13" t="s">
        <v>701</v>
      </c>
      <c r="I5" s="840"/>
      <c r="J5" s="832"/>
      <c r="K5" s="862"/>
      <c r="L5" s="865"/>
      <c r="M5" s="846"/>
      <c r="N5" s="849"/>
      <c r="O5" s="852"/>
    </row>
    <row r="6" spans="1:15" s="71" customFormat="1" ht="18" customHeight="1" thickBot="1" x14ac:dyDescent="0.25">
      <c r="A6" s="131"/>
      <c r="B6" s="59"/>
      <c r="C6" s="15" t="s">
        <v>253</v>
      </c>
      <c r="D6" s="15" t="s">
        <v>254</v>
      </c>
      <c r="E6" s="15" t="s">
        <v>255</v>
      </c>
      <c r="F6" s="15" t="s">
        <v>160</v>
      </c>
      <c r="G6" s="15" t="s">
        <v>256</v>
      </c>
      <c r="H6" s="15" t="s">
        <v>257</v>
      </c>
      <c r="I6" s="15" t="s">
        <v>258</v>
      </c>
      <c r="J6" s="281" t="s">
        <v>161</v>
      </c>
      <c r="K6" s="333" t="s">
        <v>793</v>
      </c>
      <c r="L6" s="482" t="s">
        <v>671</v>
      </c>
      <c r="M6" s="419"/>
      <c r="N6" s="419"/>
      <c r="O6" s="419"/>
    </row>
    <row r="7" spans="1:15" s="20" customFormat="1" x14ac:dyDescent="0.2">
      <c r="A7" s="28">
        <v>1</v>
      </c>
      <c r="B7" s="42" t="s">
        <v>249</v>
      </c>
      <c r="C7" s="616">
        <f>SUM(C8:C12)</f>
        <v>135.24700000000001</v>
      </c>
      <c r="D7" s="616">
        <f>SUM(D8:D12)</f>
        <v>132.99700000000001</v>
      </c>
      <c r="E7" s="616">
        <f>SUM(E8:E12)</f>
        <v>1.417</v>
      </c>
      <c r="F7" s="616">
        <f t="shared" ref="F7:F13" si="0">C7+E7</f>
        <v>136.66400000000002</v>
      </c>
      <c r="G7" s="57">
        <f>SUM(G8:G12)</f>
        <v>2989099.61</v>
      </c>
      <c r="H7" s="57">
        <f>SUM(H8:H12)</f>
        <v>2906200.39</v>
      </c>
      <c r="I7" s="57">
        <f>SUM(I8:I12)</f>
        <v>102101.11</v>
      </c>
      <c r="J7" s="142">
        <f t="shared" ref="J7:J13" si="1">G7+I7</f>
        <v>3091200.7199999997</v>
      </c>
      <c r="K7" s="330">
        <f>IF(F7=0,0,J7/F7/12)</f>
        <v>1884.9152666393486</v>
      </c>
      <c r="L7" s="483">
        <f>IF('T6-Zamestnanci_a_mzdy'!F7-'T6a-Zamestnanci_a_mzdy (ženy)'!F7=0,0,('T6-Zamestnanci_a_mzdy'!J7-'T6a-Zamestnanci_a_mzdy (ženy)'!J7)/('T6-Zamestnanci_a_mzdy'!F7-'T6a-Zamestnanci_a_mzdy (ženy)'!F7)/12)</f>
        <v>1992.5887003470887</v>
      </c>
      <c r="M7" s="420">
        <v>1408</v>
      </c>
      <c r="N7" s="421">
        <v>1618</v>
      </c>
      <c r="O7" s="422">
        <v>2019</v>
      </c>
    </row>
    <row r="8" spans="1:15" ht="31.5" x14ac:dyDescent="0.2">
      <c r="A8" s="28">
        <v>2</v>
      </c>
      <c r="B8" s="25" t="s">
        <v>794</v>
      </c>
      <c r="C8" s="617">
        <v>18.042999999999999</v>
      </c>
      <c r="D8" s="617">
        <v>18.042999999999999</v>
      </c>
      <c r="E8" s="617">
        <v>0.125</v>
      </c>
      <c r="F8" s="616">
        <f t="shared" si="0"/>
        <v>18.167999999999999</v>
      </c>
      <c r="G8" s="634">
        <v>511005.93</v>
      </c>
      <c r="H8" s="634">
        <v>503130.93</v>
      </c>
      <c r="I8" s="634">
        <v>9757.02</v>
      </c>
      <c r="J8" s="142">
        <f t="shared" si="1"/>
        <v>520762.95</v>
      </c>
      <c r="K8" s="330">
        <f t="shared" ref="K8:K30" si="2">IF(F8=0,0,J8/F8/12)</f>
        <v>2388.6455581241744</v>
      </c>
      <c r="L8" s="483">
        <f>IF('T6-Zamestnanci_a_mzdy'!F8-'T6a-Zamestnanci_a_mzdy (ženy)'!F8=0,0,('T6-Zamestnanci_a_mzdy'!J8-'T6a-Zamestnanci_a_mzdy (ženy)'!J8)/('T6-Zamestnanci_a_mzdy'!F8-'T6a-Zamestnanci_a_mzdy (ženy)'!F8)/12)</f>
        <v>2912.6031520562774</v>
      </c>
      <c r="M8" s="423">
        <v>1959</v>
      </c>
      <c r="N8" s="424">
        <v>2121</v>
      </c>
      <c r="O8" s="425">
        <v>2725</v>
      </c>
    </row>
    <row r="9" spans="1:15" x14ac:dyDescent="0.2">
      <c r="A9" s="28">
        <v>3</v>
      </c>
      <c r="B9" s="25" t="s">
        <v>206</v>
      </c>
      <c r="C9" s="617">
        <v>38.905000000000001</v>
      </c>
      <c r="D9" s="617">
        <v>38.820999999999998</v>
      </c>
      <c r="E9" s="617">
        <v>0.32900000000000001</v>
      </c>
      <c r="F9" s="616">
        <f t="shared" si="0"/>
        <v>39.234000000000002</v>
      </c>
      <c r="G9" s="634">
        <v>992806.17</v>
      </c>
      <c r="H9" s="634">
        <v>962626.12</v>
      </c>
      <c r="I9" s="634">
        <v>36486.39</v>
      </c>
      <c r="J9" s="142">
        <f t="shared" si="1"/>
        <v>1029292.56</v>
      </c>
      <c r="K9" s="330">
        <f t="shared" si="2"/>
        <v>2186.2257225875514</v>
      </c>
      <c r="L9" s="483">
        <f>IF('T6-Zamestnanci_a_mzdy'!F9-'T6a-Zamestnanci_a_mzdy (ženy)'!F9=0,0,('T6-Zamestnanci_a_mzdy'!J9-'T6a-Zamestnanci_a_mzdy (ženy)'!J9)/('T6-Zamestnanci_a_mzdy'!F9-'T6a-Zamestnanci_a_mzdy (ženy)'!F9)/12)</f>
        <v>2065.5201144884018</v>
      </c>
      <c r="M9" s="423">
        <v>1623</v>
      </c>
      <c r="N9" s="424">
        <v>1993</v>
      </c>
      <c r="O9" s="425">
        <v>2294</v>
      </c>
    </row>
    <row r="10" spans="1:15" ht="31.5" x14ac:dyDescent="0.2">
      <c r="A10" s="28">
        <v>4</v>
      </c>
      <c r="B10" s="25" t="s">
        <v>207</v>
      </c>
      <c r="C10" s="617">
        <v>77.06</v>
      </c>
      <c r="D10" s="617">
        <v>74.894000000000005</v>
      </c>
      <c r="E10" s="617">
        <v>0.96299999999999997</v>
      </c>
      <c r="F10" s="616">
        <f t="shared" si="0"/>
        <v>78.022999999999996</v>
      </c>
      <c r="G10" s="634">
        <v>1465461.98</v>
      </c>
      <c r="H10" s="634">
        <v>1420617.81</v>
      </c>
      <c r="I10" s="634">
        <v>54497.7</v>
      </c>
      <c r="J10" s="142">
        <f t="shared" si="1"/>
        <v>1519959.68</v>
      </c>
      <c r="K10" s="330">
        <f t="shared" si="2"/>
        <v>1623.4098492324913</v>
      </c>
      <c r="L10" s="483">
        <f>IF('T6-Zamestnanci_a_mzdy'!F10-'T6a-Zamestnanci_a_mzdy (ženy)'!F10=0,0,('T6-Zamestnanci_a_mzdy'!J10-'T6a-Zamestnanci_a_mzdy (ženy)'!J10)/('T6-Zamestnanci_a_mzdy'!F10-'T6a-Zamestnanci_a_mzdy (ženy)'!F10)/12)</f>
        <v>1508.926741761883</v>
      </c>
      <c r="M10" s="423">
        <v>1357</v>
      </c>
      <c r="N10" s="424">
        <v>1524</v>
      </c>
      <c r="O10" s="425">
        <v>1710</v>
      </c>
    </row>
    <row r="11" spans="1:15" x14ac:dyDescent="0.2">
      <c r="A11" s="28">
        <v>5</v>
      </c>
      <c r="B11" s="25" t="s">
        <v>208</v>
      </c>
      <c r="C11" s="617">
        <v>1.2390000000000001</v>
      </c>
      <c r="D11" s="617">
        <v>1.2390000000000001</v>
      </c>
      <c r="E11" s="617">
        <v>0</v>
      </c>
      <c r="F11" s="616">
        <f t="shared" si="0"/>
        <v>1.2390000000000001</v>
      </c>
      <c r="G11" s="634">
        <v>19825.53</v>
      </c>
      <c r="H11" s="634">
        <v>19825.53</v>
      </c>
      <c r="I11" s="634">
        <v>1360</v>
      </c>
      <c r="J11" s="142">
        <f t="shared" si="1"/>
        <v>21185.53</v>
      </c>
      <c r="K11" s="330">
        <f t="shared" si="2"/>
        <v>1424.9078557976861</v>
      </c>
      <c r="L11" s="483">
        <f>IF('T6-Zamestnanci_a_mzdy'!F11-'T6a-Zamestnanci_a_mzdy (ženy)'!F11=0,0,('T6-Zamestnanci_a_mzdy'!J11-'T6a-Zamestnanci_a_mzdy (ženy)'!J11)/('T6-Zamestnanci_a_mzdy'!F11-'T6a-Zamestnanci_a_mzdy (ženy)'!F11)/12)</f>
        <v>1191.7163861975182</v>
      </c>
      <c r="M11" s="423">
        <v>1233</v>
      </c>
      <c r="N11" s="424">
        <v>1233</v>
      </c>
      <c r="O11" s="425">
        <v>1471</v>
      </c>
    </row>
    <row r="12" spans="1:15" x14ac:dyDescent="0.2">
      <c r="A12" s="28">
        <v>6</v>
      </c>
      <c r="B12" s="25" t="s">
        <v>209</v>
      </c>
      <c r="C12" s="617">
        <v>0</v>
      </c>
      <c r="D12" s="617">
        <v>0</v>
      </c>
      <c r="E12" s="617">
        <v>0</v>
      </c>
      <c r="F12" s="616">
        <f t="shared" si="0"/>
        <v>0</v>
      </c>
      <c r="G12" s="634">
        <v>0</v>
      </c>
      <c r="H12" s="634">
        <v>0</v>
      </c>
      <c r="I12" s="634">
        <v>0</v>
      </c>
      <c r="J12" s="142">
        <f t="shared" si="1"/>
        <v>0</v>
      </c>
      <c r="K12" s="330">
        <f t="shared" si="2"/>
        <v>0</v>
      </c>
      <c r="L12" s="483">
        <f>IF('T6-Zamestnanci_a_mzdy'!F12-'T6a-Zamestnanci_a_mzdy (ženy)'!F12=0,0,('T6-Zamestnanci_a_mzdy'!J12-'T6a-Zamestnanci_a_mzdy (ženy)'!J12)/('T6-Zamestnanci_a_mzdy'!F12-'T6a-Zamestnanci_a_mzdy (ženy)'!F12)/12)</f>
        <v>1251.8333333333333</v>
      </c>
      <c r="M12" s="423">
        <v>0</v>
      </c>
      <c r="N12" s="424">
        <v>0</v>
      </c>
      <c r="O12" s="425">
        <v>0</v>
      </c>
    </row>
    <row r="13" spans="1:15" x14ac:dyDescent="0.2">
      <c r="A13" s="28">
        <v>7</v>
      </c>
      <c r="B13" s="42" t="s">
        <v>56</v>
      </c>
      <c r="C13" s="617">
        <v>17.364999999999998</v>
      </c>
      <c r="D13" s="617">
        <v>17.364999999999998</v>
      </c>
      <c r="E13" s="617">
        <v>7.0999999999999994E-2</v>
      </c>
      <c r="F13" s="616">
        <f t="shared" si="0"/>
        <v>17.436</v>
      </c>
      <c r="G13" s="634">
        <v>242628.97</v>
      </c>
      <c r="H13" s="634">
        <v>242228.97</v>
      </c>
      <c r="I13" s="634">
        <v>4364.58</v>
      </c>
      <c r="J13" s="142">
        <f t="shared" si="1"/>
        <v>246993.55</v>
      </c>
      <c r="K13" s="330">
        <f t="shared" si="2"/>
        <v>1180.4769346945018</v>
      </c>
      <c r="L13" s="483">
        <f>IF('T6-Zamestnanci_a_mzdy'!F13-'T6a-Zamestnanci_a_mzdy (ženy)'!F13=0,0,('T6-Zamestnanci_a_mzdy'!J13-'T6a-Zamestnanci_a_mzdy (ženy)'!J13)/('T6-Zamestnanci_a_mzdy'!F13-'T6a-Zamestnanci_a_mzdy (ženy)'!F13)/12)</f>
        <v>1400.8133884025228</v>
      </c>
      <c r="M13" s="423">
        <v>954</v>
      </c>
      <c r="N13" s="424">
        <v>1054</v>
      </c>
      <c r="O13" s="425">
        <v>1199</v>
      </c>
    </row>
    <row r="14" spans="1:15" x14ac:dyDescent="0.2">
      <c r="A14" s="28"/>
      <c r="B14" s="25" t="s">
        <v>270</v>
      </c>
      <c r="C14" s="618"/>
      <c r="D14" s="618"/>
      <c r="E14" s="618"/>
      <c r="F14" s="619"/>
      <c r="G14" s="635"/>
      <c r="H14" s="635"/>
      <c r="I14" s="635"/>
      <c r="J14" s="283"/>
      <c r="K14" s="283"/>
      <c r="L14" s="483"/>
      <c r="M14" s="423"/>
      <c r="N14" s="424"/>
      <c r="O14" s="425"/>
    </row>
    <row r="15" spans="1:15" x14ac:dyDescent="0.2">
      <c r="A15" s="28">
        <v>8</v>
      </c>
      <c r="B15" s="25" t="s">
        <v>60</v>
      </c>
      <c r="C15" s="617">
        <v>2</v>
      </c>
      <c r="D15" s="617">
        <v>2</v>
      </c>
      <c r="E15" s="617">
        <v>0</v>
      </c>
      <c r="F15" s="616">
        <f t="shared" ref="F15:F21" si="3">C15+E15</f>
        <v>2</v>
      </c>
      <c r="G15" s="634">
        <v>41048.400000000001</v>
      </c>
      <c r="H15" s="634">
        <v>41048.400000000001</v>
      </c>
      <c r="I15" s="634">
        <v>2800</v>
      </c>
      <c r="J15" s="142">
        <f t="shared" ref="J15:J21" si="4">G15+I15</f>
        <v>43848.4</v>
      </c>
      <c r="K15" s="330">
        <f t="shared" si="2"/>
        <v>1827.0166666666667</v>
      </c>
      <c r="L15" s="483">
        <f>IF('T6-Zamestnanci_a_mzdy'!F15-'T6a-Zamestnanci_a_mzdy (ženy)'!F15=0,0,('T6-Zamestnanci_a_mzdy'!J15-'T6a-Zamestnanci_a_mzdy (ženy)'!J15)/('T6-Zamestnanci_a_mzdy'!F15-'T6a-Zamestnanci_a_mzdy (ženy)'!F15)/12)</f>
        <v>1503.7015151515152</v>
      </c>
      <c r="M15" s="423">
        <v>1510</v>
      </c>
      <c r="N15" s="424">
        <v>1510</v>
      </c>
      <c r="O15" s="425">
        <v>2144</v>
      </c>
    </row>
    <row r="16" spans="1:15" x14ac:dyDescent="0.2">
      <c r="A16" s="28">
        <v>9</v>
      </c>
      <c r="B16" s="42" t="s">
        <v>250</v>
      </c>
      <c r="C16" s="616">
        <f>SUM(C17:C19)</f>
        <v>90.242000000000004</v>
      </c>
      <c r="D16" s="616">
        <f>SUM(D17:D19)</f>
        <v>90.236999999999995</v>
      </c>
      <c r="E16" s="616">
        <f>SUM(E17:E19)</f>
        <v>0.159</v>
      </c>
      <c r="F16" s="616">
        <f t="shared" si="3"/>
        <v>90.40100000000001</v>
      </c>
      <c r="G16" s="57">
        <f>SUM(G17:G19)</f>
        <v>1446110.23</v>
      </c>
      <c r="H16" s="57">
        <f>SUM(H17:H19)</f>
        <v>1434934.98</v>
      </c>
      <c r="I16" s="57">
        <f>SUM(I17:I19)</f>
        <v>38578.54</v>
      </c>
      <c r="J16" s="142">
        <f t="shared" si="4"/>
        <v>1484688.77</v>
      </c>
      <c r="K16" s="330">
        <f t="shared" si="2"/>
        <v>1368.6138888581615</v>
      </c>
      <c r="L16" s="483">
        <f>IF('T6-Zamestnanci_a_mzdy'!F16-'T6a-Zamestnanci_a_mzdy (ženy)'!F16=0,0,('T6-Zamestnanci_a_mzdy'!J16-'T6a-Zamestnanci_a_mzdy (ženy)'!J16)/('T6-Zamestnanci_a_mzdy'!F16-'T6a-Zamestnanci_a_mzdy (ženy)'!F16)/12)</f>
        <v>2545.3641596657394</v>
      </c>
      <c r="M16" s="423">
        <v>1024</v>
      </c>
      <c r="N16" s="424">
        <v>1220</v>
      </c>
      <c r="O16" s="425">
        <v>1525</v>
      </c>
    </row>
    <row r="17" spans="1:15" x14ac:dyDescent="0.2">
      <c r="A17" s="28">
        <v>10</v>
      </c>
      <c r="B17" s="25" t="s">
        <v>210</v>
      </c>
      <c r="C17" s="617">
        <v>35.103000000000002</v>
      </c>
      <c r="D17" s="617">
        <v>35.103000000000002</v>
      </c>
      <c r="E17" s="617">
        <v>0</v>
      </c>
      <c r="F17" s="616">
        <f t="shared" si="3"/>
        <v>35.103000000000002</v>
      </c>
      <c r="G17" s="634">
        <v>595159.51</v>
      </c>
      <c r="H17" s="634">
        <v>595159.51</v>
      </c>
      <c r="I17" s="634">
        <v>5247.82</v>
      </c>
      <c r="J17" s="142">
        <f t="shared" si="4"/>
        <v>600407.32999999996</v>
      </c>
      <c r="K17" s="330">
        <f t="shared" si="2"/>
        <v>1425.346670275095</v>
      </c>
      <c r="L17" s="483">
        <f>IF('T6-Zamestnanci_a_mzdy'!F17-'T6a-Zamestnanci_a_mzdy (ženy)'!F17=0,0,('T6-Zamestnanci_a_mzdy'!J17-'T6a-Zamestnanci_a_mzdy (ženy)'!J17)/('T6-Zamestnanci_a_mzdy'!F17-'T6a-Zamestnanci_a_mzdy (ženy)'!F17)/12)</f>
        <v>3072.9521030201977</v>
      </c>
      <c r="M17" s="423">
        <v>1028</v>
      </c>
      <c r="N17" s="424">
        <v>1196</v>
      </c>
      <c r="O17" s="425">
        <v>1601</v>
      </c>
    </row>
    <row r="18" spans="1:15" x14ac:dyDescent="0.2">
      <c r="A18" s="28">
        <v>11</v>
      </c>
      <c r="B18" s="25" t="s">
        <v>162</v>
      </c>
      <c r="C18" s="617">
        <v>55.139000000000003</v>
      </c>
      <c r="D18" s="617">
        <v>55.134</v>
      </c>
      <c r="E18" s="617">
        <v>0.159</v>
      </c>
      <c r="F18" s="616">
        <f t="shared" si="3"/>
        <v>55.298000000000002</v>
      </c>
      <c r="G18" s="634">
        <v>850950.72</v>
      </c>
      <c r="H18" s="634">
        <v>839775.47</v>
      </c>
      <c r="I18" s="634">
        <v>33330.720000000001</v>
      </c>
      <c r="J18" s="142">
        <f t="shared" si="4"/>
        <v>884281.44</v>
      </c>
      <c r="K18" s="330">
        <f t="shared" si="2"/>
        <v>1332.6000940359506</v>
      </c>
      <c r="L18" s="483">
        <f>IF('T6-Zamestnanci_a_mzdy'!F18-'T6a-Zamestnanci_a_mzdy (ženy)'!F18=0,0,('T6-Zamestnanci_a_mzdy'!J18-'T6a-Zamestnanci_a_mzdy (ženy)'!J18)/('T6-Zamestnanci_a_mzdy'!F18-'T6a-Zamestnanci_a_mzdy (ženy)'!F18)/12)</f>
        <v>1190.7532508721893</v>
      </c>
      <c r="M18" s="423">
        <v>1006</v>
      </c>
      <c r="N18" s="424">
        <v>1237</v>
      </c>
      <c r="O18" s="425">
        <v>1413</v>
      </c>
    </row>
    <row r="19" spans="1:15" x14ac:dyDescent="0.2">
      <c r="A19" s="28">
        <v>12</v>
      </c>
      <c r="B19" s="25" t="s">
        <v>150</v>
      </c>
      <c r="C19" s="617">
        <v>0</v>
      </c>
      <c r="D19" s="617">
        <v>0</v>
      </c>
      <c r="E19" s="617">
        <v>0</v>
      </c>
      <c r="F19" s="616">
        <f t="shared" si="3"/>
        <v>0</v>
      </c>
      <c r="G19" s="634">
        <v>0</v>
      </c>
      <c r="H19" s="634">
        <v>0</v>
      </c>
      <c r="I19" s="634">
        <v>0</v>
      </c>
      <c r="J19" s="142">
        <f t="shared" si="4"/>
        <v>0</v>
      </c>
      <c r="K19" s="330">
        <f t="shared" si="2"/>
        <v>0</v>
      </c>
      <c r="L19" s="483">
        <f>IF('T6-Zamestnanci_a_mzdy'!F19-'T6a-Zamestnanci_a_mzdy (ženy)'!F19=0,0,('T6-Zamestnanci_a_mzdy'!J19-'T6a-Zamestnanci_a_mzdy (ženy)'!J19)/('T6-Zamestnanci_a_mzdy'!F19-'T6a-Zamestnanci_a_mzdy (ženy)'!F19)/12)</f>
        <v>0</v>
      </c>
      <c r="M19" s="423">
        <v>0</v>
      </c>
      <c r="N19" s="424">
        <v>0</v>
      </c>
      <c r="O19" s="425">
        <v>0</v>
      </c>
    </row>
    <row r="20" spans="1:15" x14ac:dyDescent="0.2">
      <c r="A20" s="28">
        <v>13</v>
      </c>
      <c r="B20" s="42" t="s">
        <v>247</v>
      </c>
      <c r="C20" s="617">
        <v>5.1360000000000001</v>
      </c>
      <c r="D20" s="617">
        <v>5.093</v>
      </c>
      <c r="E20" s="617">
        <v>1.861</v>
      </c>
      <c r="F20" s="616">
        <f t="shared" si="3"/>
        <v>6.9969999999999999</v>
      </c>
      <c r="G20" s="634">
        <v>100912.22</v>
      </c>
      <c r="H20" s="634">
        <v>95485.27</v>
      </c>
      <c r="I20" s="634">
        <v>42987.29</v>
      </c>
      <c r="J20" s="142">
        <f t="shared" si="4"/>
        <v>143899.51</v>
      </c>
      <c r="K20" s="330">
        <f t="shared" si="2"/>
        <v>1713.8239007193561</v>
      </c>
      <c r="L20" s="483">
        <f>IF('T6-Zamestnanci_a_mzdy'!F20-'T6a-Zamestnanci_a_mzdy (ženy)'!F20=0,0,('T6-Zamestnanci_a_mzdy'!J20-'T6a-Zamestnanci_a_mzdy (ženy)'!J20)/('T6-Zamestnanci_a_mzdy'!F20-'T6a-Zamestnanci_a_mzdy (ženy)'!F20)/12)</f>
        <v>1637.2424878406289</v>
      </c>
      <c r="M20" s="423">
        <v>1551</v>
      </c>
      <c r="N20" s="424">
        <v>1636</v>
      </c>
      <c r="O20" s="425">
        <v>1943</v>
      </c>
    </row>
    <row r="21" spans="1:15" ht="31.5" x14ac:dyDescent="0.2">
      <c r="A21" s="28">
        <v>14</v>
      </c>
      <c r="B21" s="42" t="s">
        <v>57</v>
      </c>
      <c r="C21" s="617">
        <v>18.001000000000001</v>
      </c>
      <c r="D21" s="617">
        <v>18.001000000000001</v>
      </c>
      <c r="E21" s="617">
        <v>0</v>
      </c>
      <c r="F21" s="616">
        <f t="shared" si="3"/>
        <v>18.001000000000001</v>
      </c>
      <c r="G21" s="634">
        <v>160791.46</v>
      </c>
      <c r="H21" s="634">
        <v>160791.46</v>
      </c>
      <c r="I21" s="634">
        <v>0</v>
      </c>
      <c r="J21" s="142">
        <f t="shared" si="4"/>
        <v>160791.46</v>
      </c>
      <c r="K21" s="330">
        <f t="shared" si="2"/>
        <v>744.3635538766365</v>
      </c>
      <c r="L21" s="483">
        <f>IF('T6-Zamestnanci_a_mzdy'!F21-'T6a-Zamestnanci_a_mzdy (ženy)'!F21=0,0,('T6-Zamestnanci_a_mzdy'!J21-'T6a-Zamestnanci_a_mzdy (ženy)'!J21)/('T6-Zamestnanci_a_mzdy'!F21-'T6a-Zamestnanci_a_mzdy (ženy)'!F21)/12)</f>
        <v>892.41643938178504</v>
      </c>
      <c r="M21" s="423">
        <v>708</v>
      </c>
      <c r="N21" s="424">
        <v>744</v>
      </c>
      <c r="O21" s="425">
        <v>772</v>
      </c>
    </row>
    <row r="22" spans="1:15" ht="47.25" x14ac:dyDescent="0.2">
      <c r="A22" s="28">
        <v>15</v>
      </c>
      <c r="B22" s="42" t="s">
        <v>288</v>
      </c>
      <c r="C22" s="616">
        <f>SUM(C23:C26)</f>
        <v>0</v>
      </c>
      <c r="D22" s="616">
        <f>SUM(D23:D26)</f>
        <v>0</v>
      </c>
      <c r="E22" s="616">
        <f>SUM(E23:E26)</f>
        <v>0</v>
      </c>
      <c r="F22" s="616">
        <f>SUM(F27:F27)</f>
        <v>0</v>
      </c>
      <c r="G22" s="57">
        <f>SUM(G23:G26)</f>
        <v>0</v>
      </c>
      <c r="H22" s="57">
        <f>SUM(H23:H26)</f>
        <v>0</v>
      </c>
      <c r="I22" s="57">
        <f>SUM(I23:I26)</f>
        <v>0</v>
      </c>
      <c r="J22" s="142">
        <f>SUM(J23:J26)</f>
        <v>0</v>
      </c>
      <c r="K22" s="330">
        <f t="shared" si="2"/>
        <v>0</v>
      </c>
      <c r="L22" s="483">
        <f>IF('T6-Zamestnanci_a_mzdy'!F22-'T6a-Zamestnanci_a_mzdy (ženy)'!F22=0,0,('T6-Zamestnanci_a_mzdy'!J22-'T6a-Zamestnanci_a_mzdy (ženy)'!J22)/('T6-Zamestnanci_a_mzdy'!F22-'T6a-Zamestnanci_a_mzdy (ženy)'!F22)/12)</f>
        <v>0</v>
      </c>
      <c r="M22" s="486" t="s">
        <v>281</v>
      </c>
      <c r="N22" s="470" t="s">
        <v>281</v>
      </c>
      <c r="O22" s="489" t="s">
        <v>281</v>
      </c>
    </row>
    <row r="23" spans="1:15" x14ac:dyDescent="0.2">
      <c r="A23" s="28" t="s">
        <v>248</v>
      </c>
      <c r="B23" s="43" t="s">
        <v>1254</v>
      </c>
      <c r="C23" s="617">
        <v>0</v>
      </c>
      <c r="D23" s="617">
        <v>0</v>
      </c>
      <c r="E23" s="617">
        <v>0</v>
      </c>
      <c r="F23" s="616">
        <f t="shared" ref="F23:F29" si="5">C23+E23</f>
        <v>0</v>
      </c>
      <c r="G23" s="634">
        <v>0</v>
      </c>
      <c r="H23" s="634">
        <v>0</v>
      </c>
      <c r="I23" s="634">
        <v>0</v>
      </c>
      <c r="J23" s="142">
        <f>G23+I23</f>
        <v>0</v>
      </c>
      <c r="K23" s="330">
        <f t="shared" si="2"/>
        <v>0</v>
      </c>
      <c r="L23" s="483">
        <f>IF('T6-Zamestnanci_a_mzdy'!F23-'T6a-Zamestnanci_a_mzdy (ženy)'!F23=0,0,('T6-Zamestnanci_a_mzdy'!J23-'T6a-Zamestnanci_a_mzdy (ženy)'!J23)/('T6-Zamestnanci_a_mzdy'!F23-'T6a-Zamestnanci_a_mzdy (ženy)'!F23)/12)</f>
        <v>0</v>
      </c>
      <c r="M23" s="486" t="s">
        <v>281</v>
      </c>
      <c r="N23" s="470" t="s">
        <v>281</v>
      </c>
      <c r="O23" s="489" t="s">
        <v>281</v>
      </c>
    </row>
    <row r="24" spans="1:15" x14ac:dyDescent="0.2">
      <c r="A24" s="28" t="s">
        <v>355</v>
      </c>
      <c r="B24" s="43" t="s">
        <v>1254</v>
      </c>
      <c r="C24" s="617">
        <v>0</v>
      </c>
      <c r="D24" s="617">
        <v>0</v>
      </c>
      <c r="E24" s="617">
        <v>0</v>
      </c>
      <c r="F24" s="616">
        <f t="shared" si="5"/>
        <v>0</v>
      </c>
      <c r="G24" s="634">
        <v>0</v>
      </c>
      <c r="H24" s="634">
        <v>0</v>
      </c>
      <c r="I24" s="634">
        <v>0</v>
      </c>
      <c r="J24" s="142">
        <f>G24+I24</f>
        <v>0</v>
      </c>
      <c r="K24" s="330">
        <f t="shared" si="2"/>
        <v>0</v>
      </c>
      <c r="L24" s="483">
        <f>IF('T6-Zamestnanci_a_mzdy'!F24-'T6a-Zamestnanci_a_mzdy (ženy)'!F24=0,0,('T6-Zamestnanci_a_mzdy'!J24-'T6a-Zamestnanci_a_mzdy (ženy)'!J24)/('T6-Zamestnanci_a_mzdy'!F24-'T6a-Zamestnanci_a_mzdy (ženy)'!F24)/12)</f>
        <v>0</v>
      </c>
      <c r="M24" s="486" t="s">
        <v>281</v>
      </c>
      <c r="N24" s="470" t="s">
        <v>281</v>
      </c>
      <c r="O24" s="489" t="s">
        <v>281</v>
      </c>
    </row>
    <row r="25" spans="1:15" x14ac:dyDescent="0.2">
      <c r="A25" s="28" t="s">
        <v>356</v>
      </c>
      <c r="B25" s="43" t="s">
        <v>1254</v>
      </c>
      <c r="C25" s="617">
        <v>0</v>
      </c>
      <c r="D25" s="617">
        <v>0</v>
      </c>
      <c r="E25" s="617">
        <v>0</v>
      </c>
      <c r="F25" s="616">
        <f t="shared" si="5"/>
        <v>0</v>
      </c>
      <c r="G25" s="634">
        <v>0</v>
      </c>
      <c r="H25" s="634">
        <v>0</v>
      </c>
      <c r="I25" s="634">
        <v>0</v>
      </c>
      <c r="J25" s="142">
        <f>G25+I25</f>
        <v>0</v>
      </c>
      <c r="K25" s="330">
        <f t="shared" si="2"/>
        <v>0</v>
      </c>
      <c r="L25" s="483">
        <f>IF('T6-Zamestnanci_a_mzdy'!F25-'T6a-Zamestnanci_a_mzdy (ženy)'!F25=0,0,('T6-Zamestnanci_a_mzdy'!J25-'T6a-Zamestnanci_a_mzdy (ženy)'!J25)/('T6-Zamestnanci_a_mzdy'!F25-'T6a-Zamestnanci_a_mzdy (ženy)'!F25)/12)</f>
        <v>0</v>
      </c>
      <c r="M25" s="486" t="s">
        <v>281</v>
      </c>
      <c r="N25" s="470" t="s">
        <v>281</v>
      </c>
      <c r="O25" s="489" t="s">
        <v>281</v>
      </c>
    </row>
    <row r="26" spans="1:15" ht="16.5" customHeight="1" x14ac:dyDescent="0.2">
      <c r="A26" s="28" t="s">
        <v>357</v>
      </c>
      <c r="B26" s="43" t="s">
        <v>1254</v>
      </c>
      <c r="C26" s="617">
        <v>0</v>
      </c>
      <c r="D26" s="617">
        <v>0</v>
      </c>
      <c r="E26" s="617">
        <v>0</v>
      </c>
      <c r="F26" s="616">
        <f t="shared" si="5"/>
        <v>0</v>
      </c>
      <c r="G26" s="634">
        <v>0</v>
      </c>
      <c r="H26" s="634">
        <v>0</v>
      </c>
      <c r="I26" s="634">
        <v>0</v>
      </c>
      <c r="J26" s="142">
        <f>G26+I26</f>
        <v>0</v>
      </c>
      <c r="K26" s="330">
        <f t="shared" si="2"/>
        <v>0</v>
      </c>
      <c r="L26" s="483">
        <f>IF('T6-Zamestnanci_a_mzdy'!F26-'T6a-Zamestnanci_a_mzdy (ženy)'!F26=0,0,('T6-Zamestnanci_a_mzdy'!J26-'T6a-Zamestnanci_a_mzdy (ženy)'!J26)/('T6-Zamestnanci_a_mzdy'!F26-'T6a-Zamestnanci_a_mzdy (ženy)'!F26)/12)</f>
        <v>0</v>
      </c>
      <c r="M26" s="486" t="s">
        <v>281</v>
      </c>
      <c r="N26" s="470" t="s">
        <v>281</v>
      </c>
      <c r="O26" s="489" t="s">
        <v>281</v>
      </c>
    </row>
    <row r="27" spans="1:15" x14ac:dyDescent="0.2">
      <c r="A27" s="28"/>
      <c r="B27" s="25"/>
      <c r="C27" s="618"/>
      <c r="D27" s="618"/>
      <c r="E27" s="618"/>
      <c r="F27" s="619"/>
      <c r="G27" s="635"/>
      <c r="H27" s="635"/>
      <c r="I27" s="635"/>
      <c r="J27" s="283"/>
      <c r="K27" s="283"/>
      <c r="L27" s="483"/>
      <c r="M27" s="487"/>
      <c r="N27" s="424"/>
      <c r="O27" s="488"/>
    </row>
    <row r="28" spans="1:15" x14ac:dyDescent="0.2">
      <c r="A28" s="28">
        <v>16</v>
      </c>
      <c r="B28" s="42" t="s">
        <v>58</v>
      </c>
      <c r="C28" s="617">
        <v>4.3239999999999998</v>
      </c>
      <c r="D28" s="617">
        <v>4.3239999999999998</v>
      </c>
      <c r="E28" s="617">
        <v>1.6759999999999999</v>
      </c>
      <c r="F28" s="616">
        <f t="shared" si="5"/>
        <v>6</v>
      </c>
      <c r="G28" s="634">
        <v>44941.09</v>
      </c>
      <c r="H28" s="634">
        <v>44941.09</v>
      </c>
      <c r="I28" s="634">
        <v>21404.799999999999</v>
      </c>
      <c r="J28" s="142">
        <f>G28+I28</f>
        <v>66345.89</v>
      </c>
      <c r="K28" s="330">
        <f t="shared" si="2"/>
        <v>921.47069444444435</v>
      </c>
      <c r="L28" s="483">
        <f>IF('T6-Zamestnanci_a_mzdy'!F28-'T6a-Zamestnanci_a_mzdy (ženy)'!F28=0,0,('T6-Zamestnanci_a_mzdy'!J28-'T6a-Zamestnanci_a_mzdy (ženy)'!J28)/('T6-Zamestnanci_a_mzdy'!F28-'T6a-Zamestnanci_a_mzdy (ženy)'!F28)/12)</f>
        <v>1273.8035156250003</v>
      </c>
      <c r="M28" s="423">
        <v>753</v>
      </c>
      <c r="N28" s="424">
        <v>779</v>
      </c>
      <c r="O28" s="425">
        <v>1247</v>
      </c>
    </row>
    <row r="29" spans="1:15" x14ac:dyDescent="0.2">
      <c r="A29" s="28">
        <v>17</v>
      </c>
      <c r="B29" s="42" t="s">
        <v>59</v>
      </c>
      <c r="C29" s="617">
        <v>0</v>
      </c>
      <c r="D29" s="617">
        <v>0</v>
      </c>
      <c r="E29" s="617">
        <v>8.0990000000000002</v>
      </c>
      <c r="F29" s="616">
        <f t="shared" si="5"/>
        <v>8.0990000000000002</v>
      </c>
      <c r="G29" s="634">
        <v>2450</v>
      </c>
      <c r="H29" s="634">
        <v>2450</v>
      </c>
      <c r="I29" s="634">
        <v>70363.44</v>
      </c>
      <c r="J29" s="142">
        <f>G29+I29</f>
        <v>72813.440000000002</v>
      </c>
      <c r="K29" s="330">
        <f t="shared" si="2"/>
        <v>749.20195908959965</v>
      </c>
      <c r="L29" s="483">
        <f>IF('T6-Zamestnanci_a_mzdy'!F29-'T6a-Zamestnanci_a_mzdy (ženy)'!F29=0,0,('T6-Zamestnanci_a_mzdy'!J29-'T6a-Zamestnanci_a_mzdy (ženy)'!J29)/('T6-Zamestnanci_a_mzdy'!F29-'T6a-Zamestnanci_a_mzdy (ženy)'!F29)/12)</f>
        <v>1073.611601019008</v>
      </c>
      <c r="M29" s="423">
        <v>728</v>
      </c>
      <c r="N29" s="424">
        <v>799</v>
      </c>
      <c r="O29" s="425">
        <v>827</v>
      </c>
    </row>
    <row r="30" spans="1:15" ht="16.5" thickBot="1" x14ac:dyDescent="0.25">
      <c r="A30" s="29">
        <v>18</v>
      </c>
      <c r="B30" s="44" t="s">
        <v>289</v>
      </c>
      <c r="C30" s="620">
        <f t="shared" ref="C30:J30" si="6">C7+C13+C16+C20+C21+C28+C29</f>
        <v>270.31500000000005</v>
      </c>
      <c r="D30" s="620">
        <f t="shared" si="6"/>
        <v>268.017</v>
      </c>
      <c r="E30" s="620">
        <f t="shared" si="6"/>
        <v>13.283000000000001</v>
      </c>
      <c r="F30" s="620">
        <f t="shared" si="6"/>
        <v>283.59800000000001</v>
      </c>
      <c r="G30" s="58">
        <f t="shared" si="6"/>
        <v>4986933.58</v>
      </c>
      <c r="H30" s="58">
        <f t="shared" si="6"/>
        <v>4887032.1599999992</v>
      </c>
      <c r="I30" s="58">
        <f t="shared" si="6"/>
        <v>279799.76</v>
      </c>
      <c r="J30" s="143">
        <f t="shared" si="6"/>
        <v>5266733.3399999989</v>
      </c>
      <c r="K30" s="331">
        <f t="shared" si="2"/>
        <v>1547.5935831705438</v>
      </c>
      <c r="L30" s="484">
        <f>IF('T6-Zamestnanci_a_mzdy'!F30-'T6a-Zamestnanci_a_mzdy (ženy)'!F30=0,0,('T6-Zamestnanci_a_mzdy'!J30-'T6a-Zamestnanci_a_mzdy (ženy)'!J30)/('T6-Zamestnanci_a_mzdy'!F30-'T6a-Zamestnanci_a_mzdy (ženy)'!F30)/12)</f>
        <v>1818.6661409154806</v>
      </c>
      <c r="M30" s="426">
        <v>1191</v>
      </c>
      <c r="N30" s="427">
        <v>1513</v>
      </c>
      <c r="O30" s="428">
        <v>1897</v>
      </c>
    </row>
    <row r="31" spans="1:15" x14ac:dyDescent="0.2">
      <c r="A31" s="16"/>
      <c r="B31" s="16"/>
      <c r="C31" s="19"/>
      <c r="D31" s="16"/>
      <c r="E31" s="16"/>
      <c r="F31" s="19"/>
      <c r="G31" s="19"/>
      <c r="H31" s="19"/>
      <c r="I31" s="19"/>
      <c r="J31" s="19"/>
      <c r="L31" s="429"/>
      <c r="M31" s="429"/>
      <c r="N31" s="429"/>
      <c r="O31" s="429"/>
    </row>
    <row r="32" spans="1:15" x14ac:dyDescent="0.25">
      <c r="A32" s="833" t="s">
        <v>10</v>
      </c>
      <c r="B32" s="834"/>
      <c r="C32" s="834"/>
      <c r="D32" s="834"/>
      <c r="E32" s="834"/>
      <c r="F32" s="834"/>
      <c r="G32" s="834"/>
      <c r="H32" s="834"/>
      <c r="I32" s="834"/>
      <c r="J32" s="863"/>
      <c r="L32" s="429"/>
      <c r="M32" s="429"/>
      <c r="N32" s="429"/>
      <c r="O32" s="429"/>
    </row>
    <row r="33" spans="1:15" x14ac:dyDescent="0.25">
      <c r="A33" s="854" t="s">
        <v>795</v>
      </c>
      <c r="B33" s="855"/>
      <c r="C33" s="855"/>
      <c r="D33" s="855"/>
      <c r="E33" s="855"/>
      <c r="F33" s="855"/>
      <c r="G33" s="855"/>
      <c r="H33" s="855"/>
      <c r="I33" s="855"/>
      <c r="J33" s="856"/>
      <c r="L33" s="429"/>
      <c r="M33" s="430" t="s">
        <v>909</v>
      </c>
      <c r="N33" s="429"/>
      <c r="O33" s="429"/>
    </row>
    <row r="34" spans="1:15" ht="50.25" customHeight="1" x14ac:dyDescent="0.2">
      <c r="B34" s="853" t="s">
        <v>980</v>
      </c>
      <c r="C34" s="853"/>
      <c r="D34" s="853"/>
      <c r="E34" s="853"/>
      <c r="F34" s="853"/>
      <c r="G34" s="853"/>
      <c r="H34" s="853"/>
      <c r="I34" s="853"/>
      <c r="J34" s="853"/>
      <c r="L34" s="429"/>
      <c r="M34" s="429"/>
      <c r="N34" s="429"/>
      <c r="O34" s="429"/>
    </row>
    <row r="35" spans="1:15" x14ac:dyDescent="0.2">
      <c r="B35" s="496" t="s">
        <v>682</v>
      </c>
      <c r="C35" s="497"/>
      <c r="D35" s="497"/>
      <c r="E35" s="497"/>
      <c r="F35" s="497"/>
      <c r="G35" s="497"/>
      <c r="H35" s="497"/>
      <c r="I35" s="497"/>
      <c r="J35" s="497"/>
      <c r="L35" s="429"/>
      <c r="M35" s="429"/>
      <c r="N35" s="429"/>
      <c r="O35" s="429"/>
    </row>
    <row r="36" spans="1:15" x14ac:dyDescent="0.2">
      <c r="B36" s="496" t="s">
        <v>683</v>
      </c>
      <c r="C36" s="497"/>
      <c r="D36" s="497"/>
      <c r="E36" s="497"/>
      <c r="F36" s="497"/>
      <c r="G36" s="497"/>
      <c r="H36" s="497"/>
      <c r="I36" s="497"/>
      <c r="J36" s="497"/>
    </row>
    <row r="37" spans="1:15" x14ac:dyDescent="0.2">
      <c r="B37" s="496" t="s">
        <v>684</v>
      </c>
      <c r="C37" s="497"/>
      <c r="D37" s="497"/>
      <c r="E37" s="497"/>
      <c r="F37" s="497"/>
      <c r="G37" s="497"/>
      <c r="H37" s="497"/>
      <c r="I37" s="497"/>
      <c r="J37" s="497"/>
    </row>
  </sheetData>
  <mergeCells count="20">
    <mergeCell ref="N3:N5"/>
    <mergeCell ref="O3:O5"/>
    <mergeCell ref="A32:J32"/>
    <mergeCell ref="A33:J33"/>
    <mergeCell ref="L3:L5"/>
    <mergeCell ref="B34:J34"/>
    <mergeCell ref="M3:M5"/>
    <mergeCell ref="A1:K1"/>
    <mergeCell ref="A2:K2"/>
    <mergeCell ref="A3:A5"/>
    <mergeCell ref="B3:B5"/>
    <mergeCell ref="C3:F3"/>
    <mergeCell ref="G3:G5"/>
    <mergeCell ref="H3:H4"/>
    <mergeCell ref="I3:I5"/>
    <mergeCell ref="J3:J5"/>
    <mergeCell ref="K3:K5"/>
    <mergeCell ref="C4:C5"/>
    <mergeCell ref="E4:E5"/>
    <mergeCell ref="F4:F5"/>
  </mergeCells>
  <printOptions gridLines="1"/>
  <pageMargins left="0.2" right="0.19" top="0.8" bottom="0.39370078740157483" header="0.51181102362204722" footer="0.27559055118110237"/>
  <pageSetup paperSize="9" scale="5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G13"/>
  <sheetViews>
    <sheetView zoomScale="90" zoomScaleNormal="90" workbookViewId="0">
      <pane xSplit="2" ySplit="4" topLeftCell="C5" activePane="bottomRight" state="frozen"/>
      <selection pane="topRight" activeCell="C1" sqref="C1"/>
      <selection pane="bottomLeft" activeCell="A7" sqref="A7"/>
      <selection pane="bottomRight" activeCell="E15" sqref="E15"/>
    </sheetView>
  </sheetViews>
  <sheetFormatPr defaultColWidth="9.140625" defaultRowHeight="15.75" x14ac:dyDescent="0.25"/>
  <cols>
    <col min="1" max="1" width="9.140625" style="144"/>
    <col min="2" max="2" width="69.7109375" style="144" customWidth="1"/>
    <col min="3" max="3" width="18" style="144" bestFit="1" customWidth="1"/>
    <col min="4" max="4" width="20.28515625" style="144" bestFit="1" customWidth="1"/>
    <col min="5" max="5" width="26.42578125" style="144" customWidth="1"/>
    <col min="6" max="6" width="15.42578125" style="144" customWidth="1"/>
    <col min="7" max="7" width="12" style="144" customWidth="1"/>
    <col min="8" max="16384" width="9.140625" style="144"/>
  </cols>
  <sheetData>
    <row r="1" spans="1:7" ht="39.75" customHeight="1" thickBot="1" x14ac:dyDescent="0.3">
      <c r="A1" s="866" t="s">
        <v>1208</v>
      </c>
      <c r="B1" s="867"/>
      <c r="C1" s="867"/>
      <c r="D1" s="867"/>
      <c r="E1" s="868"/>
    </row>
    <row r="2" spans="1:7" ht="44.25" customHeight="1" thickBot="1" x14ac:dyDescent="0.3">
      <c r="A2" s="869" t="s">
        <v>1253</v>
      </c>
      <c r="B2" s="870"/>
      <c r="C2" s="870"/>
      <c r="D2" s="870"/>
      <c r="E2" s="871"/>
    </row>
    <row r="3" spans="1:7" ht="65.25" customHeight="1" x14ac:dyDescent="0.25">
      <c r="A3" s="380" t="s">
        <v>177</v>
      </c>
      <c r="B3" s="381" t="s">
        <v>295</v>
      </c>
      <c r="C3" s="382" t="s">
        <v>885</v>
      </c>
      <c r="D3" s="382" t="s">
        <v>924</v>
      </c>
      <c r="E3" s="383" t="s">
        <v>741</v>
      </c>
    </row>
    <row r="4" spans="1:7" ht="26.25" customHeight="1" x14ac:dyDescent="0.25">
      <c r="A4" s="384"/>
      <c r="B4" s="379"/>
      <c r="C4" s="378" t="s">
        <v>253</v>
      </c>
      <c r="D4" s="378" t="s">
        <v>254</v>
      </c>
      <c r="E4" s="385" t="s">
        <v>884</v>
      </c>
    </row>
    <row r="5" spans="1:7" ht="35.25" customHeight="1" thickBot="1" x14ac:dyDescent="0.3">
      <c r="A5" s="389">
        <v>1</v>
      </c>
      <c r="B5" s="390" t="s">
        <v>1029</v>
      </c>
      <c r="C5" s="672">
        <v>319186.45</v>
      </c>
      <c r="D5" s="672">
        <v>84379.12</v>
      </c>
      <c r="E5" s="673">
        <f>C5+D5</f>
        <v>403565.57</v>
      </c>
      <c r="F5" s="410"/>
      <c r="G5" s="393"/>
    </row>
    <row r="6" spans="1:7" ht="30.75" customHeight="1" thickTop="1" x14ac:dyDescent="0.25">
      <c r="A6" s="387">
        <v>2</v>
      </c>
      <c r="B6" s="388" t="s">
        <v>1209</v>
      </c>
      <c r="C6" s="674">
        <v>366</v>
      </c>
      <c r="D6" s="674">
        <v>83</v>
      </c>
      <c r="E6" s="675">
        <f>C6+D6</f>
        <v>449</v>
      </c>
      <c r="F6" s="391"/>
    </row>
    <row r="7" spans="1:7" ht="31.5" customHeight="1" thickBot="1" x14ac:dyDescent="0.3">
      <c r="A7" s="251">
        <v>3</v>
      </c>
      <c r="B7" s="386" t="s">
        <v>361</v>
      </c>
      <c r="C7" s="676">
        <f>IF(C6=0,0,+C5/C6)</f>
        <v>872.09412568306016</v>
      </c>
      <c r="D7" s="676">
        <f t="shared" ref="D7:E7" si="0">IF(D6=0,0,+D5/D6)</f>
        <v>1016.6159036144578</v>
      </c>
      <c r="E7" s="677">
        <f t="shared" si="0"/>
        <v>898.80973273942095</v>
      </c>
    </row>
    <row r="9" spans="1:7" x14ac:dyDescent="0.25">
      <c r="A9" s="392" t="s">
        <v>903</v>
      </c>
    </row>
    <row r="10" spans="1:7" x14ac:dyDescent="0.25">
      <c r="A10" s="144" t="s">
        <v>904</v>
      </c>
    </row>
    <row r="12" spans="1:7" ht="35.25" customHeight="1" x14ac:dyDescent="0.25">
      <c r="A12" s="872" t="s">
        <v>1255</v>
      </c>
      <c r="B12" s="872"/>
      <c r="C12" s="872"/>
      <c r="D12" s="872"/>
      <c r="E12" s="872"/>
    </row>
    <row r="13" spans="1:7" x14ac:dyDescent="0.25">
      <c r="A13" s="623" t="s">
        <v>1256</v>
      </c>
    </row>
  </sheetData>
  <mergeCells count="3">
    <mergeCell ref="A1:E1"/>
    <mergeCell ref="A2:E2"/>
    <mergeCell ref="A12:E12"/>
  </mergeCells>
  <pageMargins left="0.45" right="0.33" top="0.74803149606299213" bottom="0.74803149606299213" header="0.31496062992125984" footer="0.31496062992125984"/>
  <pageSetup paperSize="9"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árok12">
    <tabColor indexed="42"/>
    <pageSetUpPr fitToPage="1"/>
  </sheetPr>
  <dimension ref="A1:H16"/>
  <sheetViews>
    <sheetView zoomScale="90" zoomScaleNormal="90" workbookViewId="0">
      <pane xSplit="2" ySplit="5" topLeftCell="C6" activePane="bottomRight" state="frozen"/>
      <selection pane="topRight" activeCell="C1" sqref="C1"/>
      <selection pane="bottomLeft" activeCell="A6" sqref="A6"/>
      <selection pane="bottomRight" activeCell="K9" sqref="K9"/>
    </sheetView>
  </sheetViews>
  <sheetFormatPr defaultColWidth="9.140625" defaultRowHeight="15.75" x14ac:dyDescent="0.2"/>
  <cols>
    <col min="1" max="1" width="8.140625" style="17" customWidth="1"/>
    <col min="2" max="2" width="93.140625" style="66" customWidth="1"/>
    <col min="3" max="3" width="17.28515625" style="17" customWidth="1"/>
    <col min="4" max="4" width="17.140625" style="17" customWidth="1"/>
    <col min="5" max="5" width="15.7109375" style="17" customWidth="1"/>
    <col min="6" max="6" width="18" style="17" customWidth="1"/>
    <col min="7" max="7" width="7.5703125" style="17" customWidth="1"/>
    <col min="8" max="16384" width="9.140625" style="17"/>
  </cols>
  <sheetData>
    <row r="1" spans="1:8" ht="50.1" customHeight="1" thickBot="1" x14ac:dyDescent="0.25">
      <c r="A1" s="879" t="s">
        <v>1210</v>
      </c>
      <c r="B1" s="880"/>
      <c r="C1" s="880"/>
      <c r="D1" s="880"/>
      <c r="E1" s="880"/>
      <c r="F1" s="881"/>
      <c r="G1" s="147"/>
      <c r="H1" s="22"/>
    </row>
    <row r="2" spans="1:8" ht="36.75" customHeight="1" x14ac:dyDescent="0.2">
      <c r="A2" s="828" t="s">
        <v>1252</v>
      </c>
      <c r="B2" s="890"/>
      <c r="C2" s="891" t="s">
        <v>765</v>
      </c>
      <c r="D2" s="891"/>
      <c r="E2" s="891"/>
      <c r="F2" s="892"/>
      <c r="G2" s="148"/>
    </row>
    <row r="3" spans="1:8" x14ac:dyDescent="0.2">
      <c r="A3" s="888" t="s">
        <v>177</v>
      </c>
      <c r="B3" s="886" t="s">
        <v>295</v>
      </c>
      <c r="C3" s="882">
        <v>2020</v>
      </c>
      <c r="D3" s="883"/>
      <c r="E3" s="884">
        <v>2021</v>
      </c>
      <c r="F3" s="885"/>
      <c r="G3" s="148"/>
    </row>
    <row r="4" spans="1:8" ht="69" customHeight="1" x14ac:dyDescent="0.2">
      <c r="A4" s="889"/>
      <c r="B4" s="887"/>
      <c r="C4" s="109" t="s">
        <v>704</v>
      </c>
      <c r="D4" s="109" t="s">
        <v>164</v>
      </c>
      <c r="E4" s="109" t="s">
        <v>704</v>
      </c>
      <c r="F4" s="27" t="s">
        <v>244</v>
      </c>
      <c r="G4" s="148"/>
    </row>
    <row r="5" spans="1:8" x14ac:dyDescent="0.2">
      <c r="A5" s="114"/>
      <c r="B5" s="84"/>
      <c r="C5" s="34" t="s">
        <v>253</v>
      </c>
      <c r="D5" s="34" t="s">
        <v>254</v>
      </c>
      <c r="E5" s="81" t="s">
        <v>255</v>
      </c>
      <c r="F5" s="91" t="s">
        <v>262</v>
      </c>
      <c r="G5" s="148"/>
    </row>
    <row r="6" spans="1:8" ht="38.25" customHeight="1" x14ac:dyDescent="0.2">
      <c r="A6" s="28">
        <v>1</v>
      </c>
      <c r="B6" s="85" t="s">
        <v>65</v>
      </c>
      <c r="C6" s="137">
        <v>239400</v>
      </c>
      <c r="D6" s="138" t="s">
        <v>281</v>
      </c>
      <c r="E6" s="137">
        <v>189335</v>
      </c>
      <c r="F6" s="139" t="s">
        <v>281</v>
      </c>
      <c r="G6" s="148"/>
    </row>
    <row r="7" spans="1:8" ht="38.25" customHeight="1" x14ac:dyDescent="0.2">
      <c r="A7" s="28">
        <f>A6+1</f>
        <v>2</v>
      </c>
      <c r="B7" s="85" t="s">
        <v>305</v>
      </c>
      <c r="C7" s="138" t="s">
        <v>281</v>
      </c>
      <c r="D7" s="678">
        <v>1315</v>
      </c>
      <c r="E7" s="138" t="s">
        <v>281</v>
      </c>
      <c r="F7" s="76">
        <v>1004</v>
      </c>
      <c r="G7" s="148"/>
    </row>
    <row r="8" spans="1:8" ht="38.25" customHeight="1" x14ac:dyDescent="0.2">
      <c r="A8" s="28">
        <f>A7+1</f>
        <v>3</v>
      </c>
      <c r="B8" s="85" t="s">
        <v>732</v>
      </c>
      <c r="C8" s="138" t="s">
        <v>281</v>
      </c>
      <c r="D8" s="678">
        <v>184</v>
      </c>
      <c r="E8" s="138" t="s">
        <v>281</v>
      </c>
      <c r="F8" s="76">
        <v>150</v>
      </c>
      <c r="G8" s="148"/>
    </row>
    <row r="9" spans="1:8" ht="35.25" customHeight="1" x14ac:dyDescent="0.2">
      <c r="A9" s="28">
        <f>A8+1</f>
        <v>4</v>
      </c>
      <c r="B9" s="63" t="s">
        <v>661</v>
      </c>
      <c r="C9" s="137">
        <v>90891.37</v>
      </c>
      <c r="D9" s="138" t="s">
        <v>281</v>
      </c>
      <c r="E9" s="140">
        <f>+C11</f>
        <v>213957.37</v>
      </c>
      <c r="F9" s="139" t="s">
        <v>281</v>
      </c>
      <c r="G9" s="148"/>
    </row>
    <row r="10" spans="1:8" ht="37.5" customHeight="1" x14ac:dyDescent="0.2">
      <c r="A10" s="28">
        <f>A9+1</f>
        <v>5</v>
      </c>
      <c r="B10" s="63" t="s">
        <v>729</v>
      </c>
      <c r="C10" s="137">
        <v>362466</v>
      </c>
      <c r="D10" s="138" t="s">
        <v>281</v>
      </c>
      <c r="E10" s="141">
        <v>107137</v>
      </c>
      <c r="F10" s="139" t="s">
        <v>281</v>
      </c>
      <c r="G10" s="148"/>
    </row>
    <row r="11" spans="1:8" ht="33" customHeight="1" x14ac:dyDescent="0.2">
      <c r="A11" s="28">
        <v>6</v>
      </c>
      <c r="B11" s="63" t="s">
        <v>218</v>
      </c>
      <c r="C11" s="142">
        <f>+C9+C10-C6</f>
        <v>213957.37</v>
      </c>
      <c r="D11" s="138" t="s">
        <v>281</v>
      </c>
      <c r="E11" s="140">
        <f>+E9+E10-E6</f>
        <v>131759.37</v>
      </c>
      <c r="F11" s="139" t="s">
        <v>281</v>
      </c>
      <c r="G11" s="148"/>
    </row>
    <row r="12" spans="1:8" ht="36" customHeight="1" thickBot="1" x14ac:dyDescent="0.25">
      <c r="A12" s="29">
        <v>7</v>
      </c>
      <c r="B12" s="74" t="s">
        <v>219</v>
      </c>
      <c r="C12" s="143">
        <f>IF(C6=0,0,C6/D7)</f>
        <v>182.05323193916351</v>
      </c>
      <c r="D12" s="679" t="s">
        <v>281</v>
      </c>
      <c r="E12" s="143">
        <f>IF(E6=0,0,E6/F7)</f>
        <v>188.58067729083666</v>
      </c>
      <c r="F12" s="680" t="s">
        <v>281</v>
      </c>
      <c r="G12" s="148"/>
    </row>
    <row r="13" spans="1:8" x14ac:dyDescent="0.2">
      <c r="B13" s="19"/>
      <c r="G13" s="148"/>
    </row>
    <row r="14" spans="1:8" x14ac:dyDescent="0.2">
      <c r="A14" s="873" t="s">
        <v>73</v>
      </c>
      <c r="B14" s="874"/>
      <c r="C14" s="874"/>
      <c r="D14" s="874"/>
      <c r="E14" s="874"/>
      <c r="F14" s="875"/>
      <c r="G14" s="148"/>
    </row>
    <row r="15" spans="1:8" x14ac:dyDescent="0.2">
      <c r="A15" s="876" t="s">
        <v>344</v>
      </c>
      <c r="B15" s="877"/>
      <c r="C15" s="877"/>
      <c r="D15" s="877"/>
      <c r="E15" s="877"/>
      <c r="F15" s="878"/>
      <c r="G15" s="148"/>
    </row>
    <row r="16" spans="1:8" x14ac:dyDescent="0.2">
      <c r="A16" s="623" t="s">
        <v>1257</v>
      </c>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H15"/>
  <sheetViews>
    <sheetView zoomScale="90" zoomScaleNormal="90" workbookViewId="0">
      <pane xSplit="2" ySplit="5" topLeftCell="C6" activePane="bottomRight" state="frozen"/>
      <selection pane="topRight" activeCell="C1" sqref="C1"/>
      <selection pane="bottomLeft" activeCell="A6" sqref="A6"/>
      <selection pane="bottomRight" activeCell="H16" sqref="H16"/>
    </sheetView>
  </sheetViews>
  <sheetFormatPr defaultColWidth="9.140625" defaultRowHeight="15.75" x14ac:dyDescent="0.2"/>
  <cols>
    <col min="1" max="1" width="8.140625" style="17" customWidth="1"/>
    <col min="2" max="2" width="93.140625" style="66" customWidth="1"/>
    <col min="3" max="3" width="17.28515625" style="17" customWidth="1"/>
    <col min="4" max="4" width="17.140625" style="17" customWidth="1"/>
    <col min="5" max="5" width="15.7109375" style="17" customWidth="1"/>
    <col min="6" max="6" width="18" style="17" customWidth="1"/>
    <col min="7" max="7" width="7.5703125" style="17" customWidth="1"/>
    <col min="8" max="16384" width="9.140625" style="17"/>
  </cols>
  <sheetData>
    <row r="1" spans="1:8" ht="50.1" customHeight="1" thickBot="1" x14ac:dyDescent="0.25">
      <c r="A1" s="879" t="s">
        <v>1146</v>
      </c>
      <c r="B1" s="880"/>
      <c r="C1" s="880"/>
      <c r="D1" s="880"/>
      <c r="E1" s="880"/>
      <c r="F1" s="881"/>
      <c r="G1" s="147"/>
      <c r="H1" s="22"/>
    </row>
    <row r="2" spans="1:8" ht="36.75" customHeight="1" x14ac:dyDescent="0.2">
      <c r="A2" s="828" t="s">
        <v>1252</v>
      </c>
      <c r="B2" s="890"/>
      <c r="C2" s="891" t="s">
        <v>1143</v>
      </c>
      <c r="D2" s="891"/>
      <c r="E2" s="891"/>
      <c r="F2" s="892"/>
      <c r="G2" s="148"/>
    </row>
    <row r="3" spans="1:8" x14ac:dyDescent="0.2">
      <c r="A3" s="888" t="s">
        <v>177</v>
      </c>
      <c r="B3" s="886" t="s">
        <v>295</v>
      </c>
      <c r="C3" s="882">
        <v>2020</v>
      </c>
      <c r="D3" s="883"/>
      <c r="E3" s="884">
        <v>2021</v>
      </c>
      <c r="F3" s="885"/>
      <c r="G3" s="148"/>
    </row>
    <row r="4" spans="1:8" ht="69" customHeight="1" x14ac:dyDescent="0.2">
      <c r="A4" s="889"/>
      <c r="B4" s="887"/>
      <c r="C4" s="579" t="s">
        <v>704</v>
      </c>
      <c r="D4" s="579" t="s">
        <v>1144</v>
      </c>
      <c r="E4" s="579" t="s">
        <v>704</v>
      </c>
      <c r="F4" s="580" t="s">
        <v>1145</v>
      </c>
      <c r="G4" s="148"/>
    </row>
    <row r="5" spans="1:8" x14ac:dyDescent="0.2">
      <c r="A5" s="114"/>
      <c r="B5" s="84"/>
      <c r="C5" s="34" t="s">
        <v>253</v>
      </c>
      <c r="D5" s="34" t="s">
        <v>254</v>
      </c>
      <c r="E5" s="81" t="s">
        <v>255</v>
      </c>
      <c r="F5" s="91" t="s">
        <v>262</v>
      </c>
      <c r="G5" s="148"/>
    </row>
    <row r="6" spans="1:8" ht="38.25" customHeight="1" x14ac:dyDescent="0.2">
      <c r="A6" s="28">
        <v>1</v>
      </c>
      <c r="B6" s="85" t="s">
        <v>1138</v>
      </c>
      <c r="C6" s="584" t="s">
        <v>281</v>
      </c>
      <c r="D6" s="138" t="s">
        <v>281</v>
      </c>
      <c r="E6" s="137">
        <v>29600</v>
      </c>
      <c r="F6" s="139" t="s">
        <v>281</v>
      </c>
      <c r="G6" s="148"/>
    </row>
    <row r="7" spans="1:8" ht="38.25" customHeight="1" x14ac:dyDescent="0.2">
      <c r="A7" s="28">
        <f>A6+1</f>
        <v>2</v>
      </c>
      <c r="B7" s="85" t="s">
        <v>1139</v>
      </c>
      <c r="C7" s="138" t="s">
        <v>281</v>
      </c>
      <c r="D7" s="584" t="s">
        <v>281</v>
      </c>
      <c r="E7" s="138" t="s">
        <v>281</v>
      </c>
      <c r="F7" s="76">
        <v>148</v>
      </c>
      <c r="G7" s="148"/>
    </row>
    <row r="8" spans="1:8" ht="38.25" customHeight="1" x14ac:dyDescent="0.2">
      <c r="A8" s="28">
        <f>A7+1</f>
        <v>3</v>
      </c>
      <c r="B8" s="85" t="s">
        <v>1140</v>
      </c>
      <c r="C8" s="138" t="s">
        <v>281</v>
      </c>
      <c r="D8" s="584" t="s">
        <v>281</v>
      </c>
      <c r="E8" s="138" t="s">
        <v>281</v>
      </c>
      <c r="F8" s="76">
        <v>41</v>
      </c>
      <c r="G8" s="148"/>
    </row>
    <row r="9" spans="1:8" ht="35.25" customHeight="1" x14ac:dyDescent="0.2">
      <c r="A9" s="28">
        <f>A8+1</f>
        <v>4</v>
      </c>
      <c r="B9" s="63" t="s">
        <v>661</v>
      </c>
      <c r="C9" s="584" t="s">
        <v>281</v>
      </c>
      <c r="D9" s="138" t="s">
        <v>281</v>
      </c>
      <c r="E9" s="140" t="str">
        <f>+C11</f>
        <v>X</v>
      </c>
      <c r="F9" s="139" t="s">
        <v>281</v>
      </c>
      <c r="G9" s="148"/>
    </row>
    <row r="10" spans="1:8" ht="37.5" customHeight="1" x14ac:dyDescent="0.2">
      <c r="A10" s="28">
        <f>A9+1</f>
        <v>5</v>
      </c>
      <c r="B10" s="63" t="s">
        <v>1141</v>
      </c>
      <c r="C10" s="584" t="s">
        <v>281</v>
      </c>
      <c r="D10" s="138" t="s">
        <v>281</v>
      </c>
      <c r="E10" s="141">
        <v>29600</v>
      </c>
      <c r="F10" s="139" t="s">
        <v>281</v>
      </c>
      <c r="G10" s="148"/>
    </row>
    <row r="11" spans="1:8" ht="33" customHeight="1" x14ac:dyDescent="0.2">
      <c r="A11" s="28">
        <v>6</v>
      </c>
      <c r="B11" s="63" t="s">
        <v>218</v>
      </c>
      <c r="C11" s="585" t="s">
        <v>281</v>
      </c>
      <c r="D11" s="138" t="s">
        <v>281</v>
      </c>
      <c r="E11" s="140">
        <f>E10-E6</f>
        <v>0</v>
      </c>
      <c r="F11" s="139" t="s">
        <v>281</v>
      </c>
      <c r="G11" s="148"/>
    </row>
    <row r="12" spans="1:8" x14ac:dyDescent="0.2">
      <c r="B12" s="19"/>
      <c r="G12" s="148"/>
    </row>
    <row r="13" spans="1:8" x14ac:dyDescent="0.2">
      <c r="A13" s="873" t="s">
        <v>1147</v>
      </c>
      <c r="B13" s="874"/>
      <c r="C13" s="874"/>
      <c r="D13" s="874"/>
      <c r="E13" s="874"/>
      <c r="F13" s="875"/>
      <c r="G13" s="148"/>
    </row>
    <row r="14" spans="1:8" x14ac:dyDescent="0.2">
      <c r="A14" s="876" t="s">
        <v>1148</v>
      </c>
      <c r="B14" s="877"/>
      <c r="C14" s="877"/>
      <c r="D14" s="877"/>
      <c r="E14" s="877"/>
      <c r="F14" s="878"/>
      <c r="G14" s="148"/>
    </row>
    <row r="15" spans="1:8" x14ac:dyDescent="0.2">
      <c r="A15" s="623" t="s">
        <v>1258</v>
      </c>
    </row>
  </sheetData>
  <mergeCells count="9">
    <mergeCell ref="A13:F13"/>
    <mergeCell ref="A14:F14"/>
    <mergeCell ref="A1:F1"/>
    <mergeCell ref="A2:B2"/>
    <mergeCell ref="C2:F2"/>
    <mergeCell ref="A3:A4"/>
    <mergeCell ref="B3:B4"/>
    <mergeCell ref="C3:D3"/>
    <mergeCell ref="E3:F3"/>
  </mergeCells>
  <pageMargins left="0.5" right="0.39" top="0.98425196850393704" bottom="0.98425196850393704" header="0.51181102362204722" footer="0.51181102362204722"/>
  <pageSetup paperSize="9" scale="8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árok13">
    <tabColor indexed="42"/>
    <pageSetUpPr fitToPage="1"/>
  </sheetPr>
  <dimension ref="A1:H22"/>
  <sheetViews>
    <sheetView zoomScale="90" zoomScaleNormal="90" workbookViewId="0">
      <pane xSplit="2" ySplit="5" topLeftCell="C6" activePane="bottomRight" state="frozen"/>
      <selection pane="topRight" activeCell="C1" sqref="C1"/>
      <selection pane="bottomLeft" activeCell="A6" sqref="A6"/>
      <selection pane="bottomRight" activeCell="H10" sqref="H10"/>
    </sheetView>
  </sheetViews>
  <sheetFormatPr defaultColWidth="9.140625" defaultRowHeight="12.75" x14ac:dyDescent="0.2"/>
  <cols>
    <col min="1" max="1" width="8.28515625" style="83" customWidth="1"/>
    <col min="2" max="2" width="77.7109375" style="83" customWidth="1"/>
    <col min="3" max="6" width="14.7109375" style="83" customWidth="1"/>
    <col min="7" max="16384" width="9.140625" style="83"/>
  </cols>
  <sheetData>
    <row r="1" spans="1:8" ht="50.1" customHeight="1" x14ac:dyDescent="0.2">
      <c r="A1" s="897" t="s">
        <v>1211</v>
      </c>
      <c r="B1" s="898"/>
      <c r="C1" s="898"/>
      <c r="D1" s="898"/>
      <c r="E1" s="898"/>
      <c r="F1" s="899"/>
      <c r="H1" s="110"/>
    </row>
    <row r="2" spans="1:8" ht="33" customHeight="1" x14ac:dyDescent="0.2">
      <c r="A2" s="902" t="s">
        <v>1249</v>
      </c>
      <c r="B2" s="903"/>
      <c r="C2" s="903"/>
      <c r="D2" s="903"/>
      <c r="E2" s="903"/>
      <c r="F2" s="904"/>
    </row>
    <row r="3" spans="1:8" ht="18.75" customHeight="1" x14ac:dyDescent="0.2">
      <c r="A3" s="888" t="s">
        <v>177</v>
      </c>
      <c r="B3" s="841" t="s">
        <v>295</v>
      </c>
      <c r="C3" s="840" t="s">
        <v>736</v>
      </c>
      <c r="D3" s="840"/>
      <c r="E3" s="840" t="s">
        <v>317</v>
      </c>
      <c r="F3" s="901"/>
    </row>
    <row r="4" spans="1:8" ht="18.75" customHeight="1" x14ac:dyDescent="0.2">
      <c r="A4" s="900"/>
      <c r="B4" s="841"/>
      <c r="C4" s="90">
        <v>2020</v>
      </c>
      <c r="D4" s="90">
        <v>2021</v>
      </c>
      <c r="E4" s="13">
        <v>2020</v>
      </c>
      <c r="F4" s="27">
        <v>2021</v>
      </c>
    </row>
    <row r="5" spans="1:8" ht="15.75" x14ac:dyDescent="0.2">
      <c r="A5" s="28"/>
      <c r="B5" s="80"/>
      <c r="C5" s="23" t="s">
        <v>253</v>
      </c>
      <c r="D5" s="23" t="s">
        <v>254</v>
      </c>
      <c r="E5" s="34" t="s">
        <v>255</v>
      </c>
      <c r="F5" s="82" t="s">
        <v>262</v>
      </c>
    </row>
    <row r="6" spans="1:8" ht="31.5" x14ac:dyDescent="0.2">
      <c r="A6" s="28">
        <v>1</v>
      </c>
      <c r="B6" s="42" t="s">
        <v>666</v>
      </c>
      <c r="C6" s="75" t="s">
        <v>281</v>
      </c>
      <c r="D6" s="75" t="s">
        <v>281</v>
      </c>
      <c r="E6" s="642">
        <v>316</v>
      </c>
      <c r="F6" s="682">
        <v>316</v>
      </c>
    </row>
    <row r="7" spans="1:8" ht="37.5" x14ac:dyDescent="0.2">
      <c r="A7" s="28">
        <f>A6+1</f>
        <v>2</v>
      </c>
      <c r="B7" s="59" t="s">
        <v>306</v>
      </c>
      <c r="C7" s="75" t="s">
        <v>281</v>
      </c>
      <c r="D7" s="75" t="s">
        <v>281</v>
      </c>
      <c r="E7" s="642">
        <v>2312</v>
      </c>
      <c r="F7" s="682">
        <v>2470</v>
      </c>
    </row>
    <row r="8" spans="1:8" ht="15.75" x14ac:dyDescent="0.2">
      <c r="A8" s="28">
        <v>3</v>
      </c>
      <c r="B8" s="73" t="s">
        <v>242</v>
      </c>
      <c r="C8" s="75" t="s">
        <v>281</v>
      </c>
      <c r="D8" s="75" t="s">
        <v>281</v>
      </c>
      <c r="E8" s="57">
        <f>E7/12</f>
        <v>192.66666666666666</v>
      </c>
      <c r="F8" s="641">
        <f>F7/12</f>
        <v>205.83333333333334</v>
      </c>
    </row>
    <row r="9" spans="1:8" ht="31.5" x14ac:dyDescent="0.2">
      <c r="A9" s="28">
        <f t="shared" ref="A9:A18" si="0">A8+1</f>
        <v>4</v>
      </c>
      <c r="B9" s="59" t="s">
        <v>320</v>
      </c>
      <c r="C9" s="48">
        <v>130505</v>
      </c>
      <c r="D9" s="681">
        <v>136160</v>
      </c>
      <c r="E9" s="636" t="s">
        <v>281</v>
      </c>
      <c r="F9" s="637" t="s">
        <v>281</v>
      </c>
    </row>
    <row r="10" spans="1:8" ht="31.5" x14ac:dyDescent="0.2">
      <c r="A10" s="28">
        <f t="shared" si="0"/>
        <v>5</v>
      </c>
      <c r="B10" s="59" t="s">
        <v>337</v>
      </c>
      <c r="C10" s="48">
        <v>0</v>
      </c>
      <c r="D10" s="48">
        <v>0</v>
      </c>
      <c r="E10" s="48">
        <v>0</v>
      </c>
      <c r="F10" s="683">
        <v>0</v>
      </c>
    </row>
    <row r="11" spans="1:8" ht="31.5" x14ac:dyDescent="0.2">
      <c r="A11" s="28">
        <f t="shared" si="0"/>
        <v>6</v>
      </c>
      <c r="B11" s="284" t="s">
        <v>879</v>
      </c>
      <c r="C11" s="642">
        <v>578040</v>
      </c>
      <c r="D11" s="642">
        <v>208863</v>
      </c>
      <c r="E11" s="75" t="s">
        <v>281</v>
      </c>
      <c r="F11" s="77" t="s">
        <v>281</v>
      </c>
    </row>
    <row r="12" spans="1:8" ht="15.75" x14ac:dyDescent="0.2">
      <c r="A12" s="28">
        <f t="shared" si="0"/>
        <v>7</v>
      </c>
      <c r="B12" s="59" t="s">
        <v>318</v>
      </c>
      <c r="C12" s="48">
        <v>14095.2</v>
      </c>
      <c r="D12" s="48">
        <v>10831.1</v>
      </c>
      <c r="E12" s="75" t="s">
        <v>281</v>
      </c>
      <c r="F12" s="77" t="s">
        <v>281</v>
      </c>
      <c r="H12" s="638"/>
    </row>
    <row r="13" spans="1:8" ht="15.75" x14ac:dyDescent="0.2">
      <c r="A13" s="28">
        <f t="shared" si="0"/>
        <v>8</v>
      </c>
      <c r="B13" s="59" t="s">
        <v>338</v>
      </c>
      <c r="C13" s="57">
        <f>SUM(C9:C12)</f>
        <v>722640.2</v>
      </c>
      <c r="D13" s="57">
        <f>SUM(D9:D12)</f>
        <v>355854.1</v>
      </c>
      <c r="E13" s="75" t="s">
        <v>281</v>
      </c>
      <c r="F13" s="77" t="s">
        <v>281</v>
      </c>
    </row>
    <row r="14" spans="1:8" ht="15.75" x14ac:dyDescent="0.2">
      <c r="A14" s="28">
        <f t="shared" si="0"/>
        <v>9</v>
      </c>
      <c r="B14" s="59" t="s">
        <v>339</v>
      </c>
      <c r="C14" s="57">
        <f>C15+C16</f>
        <v>420432.4</v>
      </c>
      <c r="D14" s="57">
        <f>D15+D16</f>
        <v>357080.07</v>
      </c>
      <c r="E14" s="75" t="s">
        <v>281</v>
      </c>
      <c r="F14" s="77" t="s">
        <v>281</v>
      </c>
    </row>
    <row r="15" spans="1:8" ht="15.75" x14ac:dyDescent="0.2">
      <c r="A15" s="28">
        <f t="shared" si="0"/>
        <v>10</v>
      </c>
      <c r="B15" s="43" t="s">
        <v>52</v>
      </c>
      <c r="C15" s="48">
        <v>256480.75</v>
      </c>
      <c r="D15" s="48">
        <v>209753.37</v>
      </c>
      <c r="E15" s="75" t="s">
        <v>281</v>
      </c>
      <c r="F15" s="77" t="s">
        <v>281</v>
      </c>
    </row>
    <row r="16" spans="1:8" ht="15.75" x14ac:dyDescent="0.2">
      <c r="A16" s="28">
        <f t="shared" si="0"/>
        <v>11</v>
      </c>
      <c r="B16" s="43" t="s">
        <v>53</v>
      </c>
      <c r="C16" s="48">
        <v>163951.65</v>
      </c>
      <c r="D16" s="48">
        <v>147326.70000000001</v>
      </c>
      <c r="E16" s="75" t="s">
        <v>281</v>
      </c>
      <c r="F16" s="77" t="s">
        <v>281</v>
      </c>
    </row>
    <row r="17" spans="1:6" ht="31.5" x14ac:dyDescent="0.2">
      <c r="A17" s="28">
        <f t="shared" si="0"/>
        <v>12</v>
      </c>
      <c r="B17" s="59" t="s">
        <v>340</v>
      </c>
      <c r="C17" s="57">
        <f>+C13-C14</f>
        <v>302207.79999999993</v>
      </c>
      <c r="D17" s="57">
        <f>+D13-D14</f>
        <v>-1225.9700000000303</v>
      </c>
      <c r="E17" s="75" t="s">
        <v>281</v>
      </c>
      <c r="F17" s="77" t="s">
        <v>281</v>
      </c>
    </row>
    <row r="18" spans="1:6" ht="16.5" thickBot="1" x14ac:dyDescent="0.25">
      <c r="A18" s="29">
        <f t="shared" si="0"/>
        <v>13</v>
      </c>
      <c r="B18" s="88" t="s">
        <v>341</v>
      </c>
      <c r="C18" s="58">
        <f>IF(E8=0,0,C14/E8)</f>
        <v>2182.1750865051904</v>
      </c>
      <c r="D18" s="58">
        <f>IF(F8=0,0,D14/F8)</f>
        <v>1734.80195951417</v>
      </c>
      <c r="E18" s="78" t="s">
        <v>281</v>
      </c>
      <c r="F18" s="79" t="s">
        <v>281</v>
      </c>
    </row>
    <row r="20" spans="1:6" ht="15" x14ac:dyDescent="0.2">
      <c r="A20" s="873" t="s">
        <v>319</v>
      </c>
      <c r="B20" s="874"/>
      <c r="C20" s="874"/>
      <c r="D20" s="874"/>
      <c r="E20" s="874"/>
      <c r="F20" s="875"/>
    </row>
    <row r="21" spans="1:6" ht="35.25" customHeight="1" x14ac:dyDescent="0.2">
      <c r="A21" s="894" t="s">
        <v>78</v>
      </c>
      <c r="B21" s="895"/>
      <c r="C21" s="895"/>
      <c r="D21" s="895"/>
      <c r="E21" s="895"/>
      <c r="F21" s="896"/>
    </row>
    <row r="22" spans="1:6" ht="69.75" customHeight="1" x14ac:dyDescent="0.2">
      <c r="A22" s="893" t="s">
        <v>1322</v>
      </c>
      <c r="B22" s="893"/>
      <c r="C22" s="893"/>
      <c r="D22" s="893"/>
      <c r="E22" s="893"/>
      <c r="F22" s="893"/>
    </row>
  </sheetData>
  <mergeCells count="9">
    <mergeCell ref="A22:F22"/>
    <mergeCell ref="A21:F21"/>
    <mergeCell ref="A1:F1"/>
    <mergeCell ref="A3:A4"/>
    <mergeCell ref="B3:B4"/>
    <mergeCell ref="C3:D3"/>
    <mergeCell ref="E3:F3"/>
    <mergeCell ref="A2:F2"/>
    <mergeCell ref="A20:F20"/>
  </mergeCells>
  <phoneticPr fontId="6" type="noConversion"/>
  <pageMargins left="0.66" right="0.45" top="0.98425196850393704" bottom="0.77" header="0.51181102362204722" footer="0.51181102362204722"/>
  <pageSetup paperSize="9" scale="8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2"/>
  </sheetPr>
  <dimension ref="A1:K29"/>
  <sheetViews>
    <sheetView zoomScaleNormal="100" workbookViewId="0">
      <pane xSplit="2" ySplit="4" topLeftCell="C5" activePane="bottomRight" state="frozen"/>
      <selection pane="topRight" activeCell="C1" sqref="C1"/>
      <selection pane="bottomLeft" activeCell="A5" sqref="A5"/>
      <selection pane="bottomRight" activeCell="G11" sqref="G11"/>
    </sheetView>
  </sheetViews>
  <sheetFormatPr defaultColWidth="9.140625" defaultRowHeight="15.75" x14ac:dyDescent="0.25"/>
  <cols>
    <col min="1" max="1" width="8.140625" style="217" customWidth="1"/>
    <col min="2" max="2" width="94" style="239" customWidth="1"/>
    <col min="3" max="3" width="18.7109375" style="217" customWidth="1"/>
    <col min="4" max="4" width="18.5703125" style="217" customWidth="1"/>
    <col min="5" max="5" width="11.42578125" style="218" customWidth="1"/>
    <col min="6" max="16384" width="9.140625" style="217"/>
  </cols>
  <sheetData>
    <row r="1" spans="1:11" ht="50.1" customHeight="1" thickBot="1" x14ac:dyDescent="0.3">
      <c r="A1" s="909" t="s">
        <v>1323</v>
      </c>
      <c r="B1" s="910"/>
      <c r="C1" s="910"/>
      <c r="D1" s="911"/>
      <c r="E1" s="216"/>
    </row>
    <row r="2" spans="1:11" ht="29.25" customHeight="1" x14ac:dyDescent="0.25">
      <c r="A2" s="912" t="s">
        <v>1249</v>
      </c>
      <c r="B2" s="913"/>
      <c r="C2" s="913"/>
      <c r="D2" s="914"/>
    </row>
    <row r="3" spans="1:11" ht="33" customHeight="1" x14ac:dyDescent="0.25">
      <c r="A3" s="219" t="s">
        <v>177</v>
      </c>
      <c r="B3" s="220" t="s">
        <v>295</v>
      </c>
      <c r="C3" s="221">
        <v>2020</v>
      </c>
      <c r="D3" s="222">
        <v>2021</v>
      </c>
    </row>
    <row r="4" spans="1:11" x14ac:dyDescent="0.25">
      <c r="A4" s="223"/>
      <c r="B4" s="224"/>
      <c r="C4" s="225" t="s">
        <v>253</v>
      </c>
      <c r="D4" s="248" t="s">
        <v>254</v>
      </c>
    </row>
    <row r="5" spans="1:11" ht="18.75" x14ac:dyDescent="0.25">
      <c r="A5" s="226">
        <v>1</v>
      </c>
      <c r="B5" s="227" t="s">
        <v>246</v>
      </c>
      <c r="C5" s="684">
        <f>+C6+C9</f>
        <v>25906.249999999996</v>
      </c>
      <c r="D5" s="685">
        <f>D6+D9</f>
        <v>18539.450000000004</v>
      </c>
    </row>
    <row r="6" spans="1:11" ht="18.75" customHeight="1" x14ac:dyDescent="0.25">
      <c r="A6" s="226">
        <f t="shared" ref="A6:A13" si="0">A5+1</f>
        <v>2</v>
      </c>
      <c r="B6" s="227" t="s">
        <v>324</v>
      </c>
      <c r="C6" s="684">
        <f>+C7+C8</f>
        <v>13828.45</v>
      </c>
      <c r="D6" s="685">
        <f>+D7+D8</f>
        <v>10290.65</v>
      </c>
    </row>
    <row r="7" spans="1:11" x14ac:dyDescent="0.25">
      <c r="A7" s="226">
        <f t="shared" si="0"/>
        <v>3</v>
      </c>
      <c r="B7" s="228" t="s">
        <v>322</v>
      </c>
      <c r="C7" s="686">
        <v>13828.45</v>
      </c>
      <c r="D7" s="687">
        <v>10290.65</v>
      </c>
    </row>
    <row r="8" spans="1:11" x14ac:dyDescent="0.25">
      <c r="A8" s="226">
        <f t="shared" si="0"/>
        <v>4</v>
      </c>
      <c r="B8" s="228" t="s">
        <v>323</v>
      </c>
      <c r="C8" s="686">
        <v>0</v>
      </c>
      <c r="D8" s="687">
        <v>0</v>
      </c>
    </row>
    <row r="9" spans="1:11" x14ac:dyDescent="0.25">
      <c r="A9" s="226">
        <f t="shared" si="0"/>
        <v>5</v>
      </c>
      <c r="B9" s="227" t="s">
        <v>220</v>
      </c>
      <c r="C9" s="688">
        <f>+C10+C11-C12</f>
        <v>12077.799999999996</v>
      </c>
      <c r="D9" s="689">
        <f>+D10+D11-D12</f>
        <v>8248.8000000000029</v>
      </c>
    </row>
    <row r="10" spans="1:11" ht="19.5" customHeight="1" x14ac:dyDescent="0.25">
      <c r="A10" s="226">
        <f t="shared" si="0"/>
        <v>6</v>
      </c>
      <c r="B10" s="228" t="s">
        <v>166</v>
      </c>
      <c r="C10" s="686">
        <v>37463.43</v>
      </c>
      <c r="D10" s="689">
        <f>+C12</f>
        <v>47310.630000000005</v>
      </c>
    </row>
    <row r="11" spans="1:11" x14ac:dyDescent="0.25">
      <c r="A11" s="226">
        <f t="shared" si="0"/>
        <v>7</v>
      </c>
      <c r="B11" s="228" t="s">
        <v>194</v>
      </c>
      <c r="C11" s="686">
        <v>21925</v>
      </c>
      <c r="D11" s="687">
        <v>5314</v>
      </c>
    </row>
    <row r="12" spans="1:11" x14ac:dyDescent="0.25">
      <c r="A12" s="226">
        <f t="shared" si="0"/>
        <v>8</v>
      </c>
      <c r="B12" s="228" t="s">
        <v>710</v>
      </c>
      <c r="C12" s="688">
        <f>C10+C11-C20</f>
        <v>47310.630000000005</v>
      </c>
      <c r="D12" s="689">
        <f>D10+D11-D20</f>
        <v>44375.83</v>
      </c>
    </row>
    <row r="13" spans="1:11" ht="30" customHeight="1" x14ac:dyDescent="0.25">
      <c r="A13" s="226">
        <f t="shared" si="0"/>
        <v>9</v>
      </c>
      <c r="B13" s="227" t="s">
        <v>711</v>
      </c>
      <c r="C13" s="690">
        <v>25906.25</v>
      </c>
      <c r="D13" s="691">
        <v>18539.45</v>
      </c>
    </row>
    <row r="14" spans="1:11" x14ac:dyDescent="0.25">
      <c r="A14" s="226"/>
      <c r="B14" s="249" t="s">
        <v>270</v>
      </c>
      <c r="C14" s="692"/>
      <c r="D14" s="693"/>
      <c r="E14" s="229"/>
      <c r="F14" s="230"/>
      <c r="G14" s="230"/>
      <c r="H14" s="230"/>
      <c r="I14" s="230"/>
      <c r="J14" s="230"/>
      <c r="K14" s="230"/>
    </row>
    <row r="15" spans="1:11" ht="18.75" x14ac:dyDescent="0.25">
      <c r="A15" s="226">
        <f>A13+1</f>
        <v>10</v>
      </c>
      <c r="B15" s="250" t="s">
        <v>325</v>
      </c>
      <c r="C15" s="686">
        <v>25906.25</v>
      </c>
      <c r="D15" s="687">
        <v>18539.45</v>
      </c>
    </row>
    <row r="16" spans="1:11" ht="30.75" customHeight="1" x14ac:dyDescent="0.25">
      <c r="A16" s="226">
        <f t="shared" ref="A16:A21" si="1">+A15+1</f>
        <v>11</v>
      </c>
      <c r="B16" s="227" t="s">
        <v>712</v>
      </c>
      <c r="C16" s="684">
        <f>C5-C13</f>
        <v>0</v>
      </c>
      <c r="D16" s="685">
        <f>D5-D13</f>
        <v>0</v>
      </c>
    </row>
    <row r="17" spans="1:6" ht="18.75" x14ac:dyDescent="0.25">
      <c r="A17" s="226">
        <f t="shared" si="1"/>
        <v>12</v>
      </c>
      <c r="B17" s="227" t="s">
        <v>713</v>
      </c>
      <c r="C17" s="684">
        <f>C18+C19</f>
        <v>8627</v>
      </c>
      <c r="D17" s="685">
        <f>D18+D19</f>
        <v>5892</v>
      </c>
    </row>
    <row r="18" spans="1:6" x14ac:dyDescent="0.25">
      <c r="A18" s="262">
        <f t="shared" si="1"/>
        <v>13</v>
      </c>
      <c r="B18" s="231" t="s">
        <v>813</v>
      </c>
      <c r="C18" s="694">
        <v>8354</v>
      </c>
      <c r="D18" s="695">
        <v>5405</v>
      </c>
    </row>
    <row r="19" spans="1:6" ht="18.75" x14ac:dyDescent="0.25">
      <c r="A19" s="262">
        <f>+A18+1</f>
        <v>14</v>
      </c>
      <c r="B19" s="231" t="s">
        <v>714</v>
      </c>
      <c r="C19" s="694">
        <v>273</v>
      </c>
      <c r="D19" s="695">
        <v>487</v>
      </c>
    </row>
    <row r="20" spans="1:6" x14ac:dyDescent="0.25">
      <c r="A20" s="262">
        <f>+A19+1</f>
        <v>15</v>
      </c>
      <c r="B20" s="227" t="s">
        <v>725</v>
      </c>
      <c r="C20" s="684">
        <f>(C18*1.4 +C19*1.4)</f>
        <v>12077.8</v>
      </c>
      <c r="D20" s="685">
        <f>(D18*1.4+D19*1.4)</f>
        <v>8248.7999999999993</v>
      </c>
    </row>
    <row r="21" spans="1:6" ht="16.5" thickBot="1" x14ac:dyDescent="0.3">
      <c r="A21" s="263">
        <f t="shared" si="1"/>
        <v>16</v>
      </c>
      <c r="B21" s="232" t="s">
        <v>735</v>
      </c>
      <c r="C21" s="696">
        <f>IF(C18=0,0,C15/C18)</f>
        <v>3.1010593727555662</v>
      </c>
      <c r="D21" s="697">
        <f>IF(D18=0,0,D15/D18)</f>
        <v>3.4300555041628122</v>
      </c>
    </row>
    <row r="22" spans="1:6" s="230" customFormat="1" x14ac:dyDescent="0.25">
      <c r="A22" s="233"/>
      <c r="B22" s="234"/>
      <c r="C22" s="235"/>
      <c r="D22" s="235"/>
      <c r="E22" s="218"/>
      <c r="F22" s="217"/>
    </row>
    <row r="23" spans="1:6" s="237" customFormat="1" x14ac:dyDescent="0.25">
      <c r="A23" s="915" t="s">
        <v>321</v>
      </c>
      <c r="B23" s="916"/>
      <c r="C23" s="916"/>
      <c r="D23" s="917"/>
      <c r="E23" s="236"/>
    </row>
    <row r="24" spans="1:6" s="237" customFormat="1" x14ac:dyDescent="0.25">
      <c r="A24" s="918" t="s">
        <v>654</v>
      </c>
      <c r="B24" s="919"/>
      <c r="C24" s="919"/>
      <c r="D24" s="920"/>
      <c r="E24" s="236"/>
    </row>
    <row r="25" spans="1:6" s="237" customFormat="1" x14ac:dyDescent="0.25">
      <c r="A25" s="921" t="s">
        <v>812</v>
      </c>
      <c r="B25" s="922"/>
      <c r="C25" s="922"/>
      <c r="D25" s="923"/>
      <c r="E25" s="236"/>
    </row>
    <row r="26" spans="1:6" s="237" customFormat="1" x14ac:dyDescent="0.25">
      <c r="A26" s="906" t="s">
        <v>659</v>
      </c>
      <c r="B26" s="907"/>
      <c r="C26" s="907"/>
      <c r="D26" s="908"/>
      <c r="E26" s="236"/>
    </row>
    <row r="27" spans="1:6" s="237" customFormat="1" x14ac:dyDescent="0.25">
      <c r="A27" s="905" t="s">
        <v>1324</v>
      </c>
      <c r="B27" s="905"/>
      <c r="C27" s="905"/>
      <c r="D27" s="905"/>
      <c r="E27" s="236"/>
    </row>
    <row r="28" spans="1:6" s="237" customFormat="1" x14ac:dyDescent="0.25">
      <c r="B28" s="238"/>
      <c r="E28" s="236"/>
    </row>
    <row r="29" spans="1:6" s="237" customFormat="1" x14ac:dyDescent="0.25">
      <c r="B29" s="238"/>
      <c r="E29" s="236"/>
    </row>
  </sheetData>
  <mergeCells count="7">
    <mergeCell ref="A27:D27"/>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árok15">
    <tabColor indexed="42"/>
    <pageSetUpPr fitToPage="1"/>
  </sheetPr>
  <dimension ref="A1:I24"/>
  <sheetViews>
    <sheetView zoomScaleNormal="100" workbookViewId="0">
      <pane xSplit="2" ySplit="5" topLeftCell="C6" activePane="bottomRight" state="frozen"/>
      <selection pane="topRight" activeCell="C1" sqref="C1"/>
      <selection pane="bottomLeft" activeCell="A6" sqref="A6"/>
      <selection pane="bottomRight" activeCell="G14" sqref="G14"/>
    </sheetView>
  </sheetViews>
  <sheetFormatPr defaultColWidth="9.140625" defaultRowHeight="15.75" x14ac:dyDescent="0.25"/>
  <cols>
    <col min="1" max="1" width="9.140625" style="2"/>
    <col min="2" max="2" width="88.7109375" style="7" customWidth="1"/>
    <col min="3" max="3" width="23.42578125" style="2" customWidth="1"/>
    <col min="4" max="4" width="24.42578125" style="2" customWidth="1"/>
    <col min="5" max="5" width="15.28515625" style="188" bestFit="1" customWidth="1"/>
    <col min="6" max="6" width="9.140625" style="188"/>
    <col min="7" max="16384" width="9.140625" style="2"/>
  </cols>
  <sheetData>
    <row r="1" spans="1:6" ht="50.1" customHeight="1" thickBot="1" x14ac:dyDescent="0.3">
      <c r="A1" s="924" t="s">
        <v>1212</v>
      </c>
      <c r="B1" s="925"/>
      <c r="C1" s="925"/>
      <c r="D1" s="926"/>
    </row>
    <row r="2" spans="1:6" ht="27.75" customHeight="1" x14ac:dyDescent="0.25">
      <c r="A2" s="787" t="s">
        <v>1249</v>
      </c>
      <c r="B2" s="788"/>
      <c r="C2" s="788"/>
      <c r="D2" s="789"/>
    </row>
    <row r="3" spans="1:6" ht="18.75" customHeight="1" x14ac:dyDescent="0.25">
      <c r="A3" s="805" t="s">
        <v>177</v>
      </c>
      <c r="B3" s="927" t="s">
        <v>295</v>
      </c>
      <c r="C3" s="928" t="s">
        <v>274</v>
      </c>
      <c r="D3" s="929"/>
    </row>
    <row r="4" spans="1:6" s="4" customFormat="1" ht="19.5" customHeight="1" x14ac:dyDescent="0.2">
      <c r="A4" s="805"/>
      <c r="B4" s="927"/>
      <c r="C4" s="15">
        <v>2020</v>
      </c>
      <c r="D4" s="14">
        <v>2021</v>
      </c>
      <c r="E4" s="189"/>
      <c r="F4" s="189"/>
    </row>
    <row r="5" spans="1:6" s="4" customFormat="1" x14ac:dyDescent="0.2">
      <c r="A5" s="28"/>
      <c r="B5" s="26"/>
      <c r="C5" s="15" t="s">
        <v>253</v>
      </c>
      <c r="D5" s="14" t="s">
        <v>254</v>
      </c>
      <c r="E5" s="189"/>
      <c r="F5" s="189"/>
    </row>
    <row r="6" spans="1:6" s="4" customFormat="1" x14ac:dyDescent="0.2">
      <c r="A6" s="98">
        <v>1</v>
      </c>
      <c r="B6" s="55" t="s">
        <v>186</v>
      </c>
      <c r="C6" s="698">
        <v>412808.23</v>
      </c>
      <c r="D6" s="699">
        <v>815286.79</v>
      </c>
      <c r="E6" s="189"/>
      <c r="F6" s="189"/>
    </row>
    <row r="7" spans="1:6" s="4" customFormat="1" x14ac:dyDescent="0.2">
      <c r="A7" s="98">
        <f t="shared" ref="A7:A20" si="0">A6+1</f>
        <v>2</v>
      </c>
      <c r="B7" s="42" t="s">
        <v>149</v>
      </c>
      <c r="C7" s="46">
        <f>SUM(C8:C13)</f>
        <v>526715.56000000006</v>
      </c>
      <c r="D7" s="47">
        <f>SUM(D8:D13)</f>
        <v>1253034.1600000001</v>
      </c>
      <c r="E7" s="189"/>
      <c r="F7" s="189"/>
    </row>
    <row r="8" spans="1:6" s="4" customFormat="1" ht="18.75" x14ac:dyDescent="0.2">
      <c r="A8" s="98">
        <f t="shared" si="0"/>
        <v>3</v>
      </c>
      <c r="B8" s="56" t="s">
        <v>347</v>
      </c>
      <c r="C8" s="642">
        <v>238912.69</v>
      </c>
      <c r="D8" s="700">
        <v>979658.81</v>
      </c>
      <c r="E8" s="189"/>
      <c r="F8" s="189"/>
    </row>
    <row r="9" spans="1:6" s="4" customFormat="1" x14ac:dyDescent="0.2">
      <c r="A9" s="98">
        <f t="shared" si="0"/>
        <v>4</v>
      </c>
      <c r="B9" s="56" t="s">
        <v>1328</v>
      </c>
      <c r="C9" s="642">
        <v>287802.87</v>
      </c>
      <c r="D9" s="700">
        <v>273375.34999999998</v>
      </c>
      <c r="E9" s="189"/>
      <c r="F9" s="189"/>
    </row>
    <row r="10" spans="1:6" s="4" customFormat="1" x14ac:dyDescent="0.2">
      <c r="A10" s="98">
        <f t="shared" si="0"/>
        <v>5</v>
      </c>
      <c r="B10" s="56" t="s">
        <v>847</v>
      </c>
      <c r="C10" s="642">
        <v>0</v>
      </c>
      <c r="D10" s="700">
        <v>0</v>
      </c>
      <c r="E10" s="189"/>
      <c r="F10" s="189"/>
    </row>
    <row r="11" spans="1:6" s="4" customFormat="1" x14ac:dyDescent="0.2">
      <c r="A11" s="98">
        <f t="shared" si="0"/>
        <v>6</v>
      </c>
      <c r="B11" s="56" t="s">
        <v>348</v>
      </c>
      <c r="C11" s="642">
        <v>0</v>
      </c>
      <c r="D11" s="700">
        <v>0</v>
      </c>
      <c r="E11" s="189"/>
      <c r="F11" s="189"/>
    </row>
    <row r="12" spans="1:6" s="4" customFormat="1" x14ac:dyDescent="0.2">
      <c r="A12" s="98">
        <f t="shared" si="0"/>
        <v>7</v>
      </c>
      <c r="B12" s="56" t="s">
        <v>349</v>
      </c>
      <c r="C12" s="642">
        <v>0</v>
      </c>
      <c r="D12" s="700">
        <v>0</v>
      </c>
      <c r="E12" s="189"/>
      <c r="F12" s="189"/>
    </row>
    <row r="13" spans="1:6" s="4" customFormat="1" ht="19.5" customHeight="1" x14ac:dyDescent="0.2">
      <c r="A13" s="98">
        <f t="shared" si="0"/>
        <v>8</v>
      </c>
      <c r="B13" s="56" t="s">
        <v>350</v>
      </c>
      <c r="C13" s="642">
        <v>0</v>
      </c>
      <c r="D13" s="700">
        <v>0</v>
      </c>
      <c r="E13" s="189"/>
      <c r="F13" s="189"/>
    </row>
    <row r="14" spans="1:6" s="4" customFormat="1" ht="21.75" customHeight="1" x14ac:dyDescent="0.2">
      <c r="A14" s="98">
        <f t="shared" si="0"/>
        <v>9</v>
      </c>
      <c r="B14" s="42" t="s">
        <v>50</v>
      </c>
      <c r="C14" s="46">
        <f>C6+C7</f>
        <v>939523.79</v>
      </c>
      <c r="D14" s="47">
        <f>D6+D7</f>
        <v>2068320.9500000002</v>
      </c>
      <c r="E14" s="189"/>
      <c r="F14" s="189"/>
    </row>
    <row r="15" spans="1:6" s="4" customFormat="1" ht="27" customHeight="1" x14ac:dyDescent="0.2">
      <c r="A15" s="98">
        <f t="shared" si="0"/>
        <v>10</v>
      </c>
      <c r="B15" s="297" t="s">
        <v>1127</v>
      </c>
      <c r="C15" s="698">
        <v>155000</v>
      </c>
      <c r="D15" s="701">
        <v>100000</v>
      </c>
      <c r="E15" s="189"/>
      <c r="F15" s="189"/>
    </row>
    <row r="16" spans="1:6" s="4" customFormat="1" ht="31.5" x14ac:dyDescent="0.2">
      <c r="A16" s="122" t="s">
        <v>673</v>
      </c>
      <c r="B16" s="59" t="s">
        <v>948</v>
      </c>
      <c r="C16" s="698">
        <v>0</v>
      </c>
      <c r="D16" s="701">
        <v>0</v>
      </c>
      <c r="E16" s="189"/>
      <c r="F16" s="189"/>
    </row>
    <row r="17" spans="1:9" s="4" customFormat="1" ht="28.5" customHeight="1" x14ac:dyDescent="0.2">
      <c r="A17" s="98">
        <f>A15+1</f>
        <v>11</v>
      </c>
      <c r="B17" s="42" t="s">
        <v>742</v>
      </c>
      <c r="C17" s="698">
        <v>127900</v>
      </c>
      <c r="D17" s="701">
        <v>279745</v>
      </c>
      <c r="E17" s="189"/>
      <c r="F17" s="189"/>
    </row>
    <row r="18" spans="1:9" s="4" customFormat="1" ht="23.25" customHeight="1" x14ac:dyDescent="0.2">
      <c r="A18" s="98">
        <f t="shared" si="0"/>
        <v>12</v>
      </c>
      <c r="B18" s="42" t="s">
        <v>232</v>
      </c>
      <c r="C18" s="698">
        <v>0</v>
      </c>
      <c r="D18" s="701">
        <v>0</v>
      </c>
      <c r="E18" s="189"/>
      <c r="F18" s="189"/>
    </row>
    <row r="19" spans="1:9" s="4" customFormat="1" ht="33" customHeight="1" x14ac:dyDescent="0.2">
      <c r="A19" s="98">
        <f t="shared" si="0"/>
        <v>13</v>
      </c>
      <c r="B19" s="42" t="s">
        <v>743</v>
      </c>
      <c r="C19" s="698">
        <v>0</v>
      </c>
      <c r="D19" s="701">
        <v>0</v>
      </c>
      <c r="E19" s="189"/>
      <c r="F19" s="189"/>
    </row>
    <row r="20" spans="1:9" s="4" customFormat="1" ht="21" customHeight="1" thickBot="1" x14ac:dyDescent="0.25">
      <c r="A20" s="99">
        <f t="shared" si="0"/>
        <v>14</v>
      </c>
      <c r="B20" s="44" t="s">
        <v>80</v>
      </c>
      <c r="C20" s="644">
        <f>SUM(C14:C19)</f>
        <v>1222423.79</v>
      </c>
      <c r="D20" s="50">
        <f>SUM(D14:D19)</f>
        <v>2448065.9500000002</v>
      </c>
      <c r="E20" s="189"/>
      <c r="F20" s="189"/>
    </row>
    <row r="21" spans="1:9" ht="9" customHeight="1" x14ac:dyDescent="0.25"/>
    <row r="22" spans="1:9" ht="18" customHeight="1" x14ac:dyDescent="0.25">
      <c r="A22" s="873" t="s">
        <v>84</v>
      </c>
      <c r="B22" s="874"/>
      <c r="C22" s="874"/>
      <c r="D22" s="875"/>
    </row>
    <row r="23" spans="1:9" x14ac:dyDescent="0.25">
      <c r="A23" s="894" t="s">
        <v>18</v>
      </c>
      <c r="B23" s="895"/>
      <c r="C23" s="895"/>
      <c r="D23" s="896"/>
      <c r="E23" s="189"/>
      <c r="F23" s="189"/>
      <c r="G23" s="130"/>
      <c r="H23" s="130"/>
      <c r="I23" s="130"/>
    </row>
    <row r="24" spans="1:9" x14ac:dyDescent="0.25">
      <c r="A24" s="463" t="s">
        <v>949</v>
      </c>
      <c r="B24" s="595" t="s">
        <v>1213</v>
      </c>
    </row>
  </sheetData>
  <mergeCells count="7">
    <mergeCell ref="A23:D23"/>
    <mergeCell ref="A22:D22"/>
    <mergeCell ref="A1:D1"/>
    <mergeCell ref="A3:A4"/>
    <mergeCell ref="B3:B4"/>
    <mergeCell ref="C3:D3"/>
    <mergeCell ref="A2:D2"/>
  </mergeCells>
  <phoneticPr fontId="0" type="noConversion"/>
  <printOptions gridLines="1"/>
  <pageMargins left="0.74803149606299213" right="0.54" top="0.98425196850393704" bottom="0.82" header="0.51181102362204722" footer="0.51181102362204722"/>
  <pageSetup paperSize="9" scale="9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árok16">
    <tabColor indexed="42"/>
    <pageSetUpPr fitToPage="1"/>
  </sheetPr>
  <dimension ref="A1:J83"/>
  <sheetViews>
    <sheetView zoomScale="90" zoomScaleNormal="90" workbookViewId="0">
      <pane xSplit="2" ySplit="5" topLeftCell="C6" activePane="bottomRight" state="frozen"/>
      <selection pane="topRight" activeCell="C1" sqref="C1"/>
      <selection pane="bottomLeft" activeCell="A6" sqref="A6"/>
      <selection pane="bottomRight" activeCell="M10" sqref="M10"/>
    </sheetView>
  </sheetViews>
  <sheetFormatPr defaultColWidth="9.140625" defaultRowHeight="15.75" x14ac:dyDescent="0.25"/>
  <cols>
    <col min="1" max="1" width="7.42578125" style="2" customWidth="1"/>
    <col min="2" max="2" width="51.5703125" style="7" customWidth="1"/>
    <col min="3" max="3" width="22.28515625" style="7" customWidth="1"/>
    <col min="4" max="4" width="18.140625" style="2" customWidth="1"/>
    <col min="5" max="5" width="18.5703125" style="2" customWidth="1"/>
    <col min="6" max="6" width="16.28515625" style="2" customWidth="1"/>
    <col min="7" max="7" width="11.85546875" style="2" customWidth="1"/>
    <col min="8" max="8" width="15.42578125" style="2" customWidth="1"/>
    <col min="9" max="9" width="18.28515625" style="2" customWidth="1"/>
    <col min="10" max="10" width="13.28515625" style="2" customWidth="1"/>
    <col min="11" max="13" width="9.140625" style="2"/>
    <col min="14" max="14" width="11.5703125" style="2" customWidth="1"/>
    <col min="15" max="16384" width="9.140625" style="2"/>
  </cols>
  <sheetData>
    <row r="1" spans="1:10" ht="35.1" customHeight="1" thickBot="1" x14ac:dyDescent="0.3">
      <c r="A1" s="933" t="s">
        <v>1214</v>
      </c>
      <c r="B1" s="934"/>
      <c r="C1" s="934"/>
      <c r="D1" s="934"/>
      <c r="E1" s="934"/>
      <c r="F1" s="934"/>
      <c r="G1" s="934"/>
      <c r="H1" s="934"/>
      <c r="I1" s="935"/>
    </row>
    <row r="2" spans="1:10" ht="35.1" customHeight="1" x14ac:dyDescent="0.25">
      <c r="A2" s="828" t="s">
        <v>1249</v>
      </c>
      <c r="B2" s="829"/>
      <c r="C2" s="829"/>
      <c r="D2" s="829"/>
      <c r="E2" s="829"/>
      <c r="F2" s="829"/>
      <c r="G2" s="829"/>
      <c r="H2" s="829"/>
      <c r="I2" s="830"/>
    </row>
    <row r="3" spans="1:10" s="4" customFormat="1" ht="35.25" customHeight="1" x14ac:dyDescent="0.2">
      <c r="A3" s="889" t="s">
        <v>177</v>
      </c>
      <c r="B3" s="807" t="s">
        <v>295</v>
      </c>
      <c r="C3" s="938" t="s">
        <v>1215</v>
      </c>
      <c r="D3" s="859" t="s">
        <v>1216</v>
      </c>
      <c r="E3" s="859" t="s">
        <v>1217</v>
      </c>
      <c r="F3" s="859" t="s">
        <v>973</v>
      </c>
      <c r="G3" s="936" t="s">
        <v>201</v>
      </c>
      <c r="H3" s="936" t="s">
        <v>953</v>
      </c>
      <c r="I3" s="931" t="s">
        <v>202</v>
      </c>
    </row>
    <row r="4" spans="1:10" s="4" customFormat="1" ht="72" customHeight="1" x14ac:dyDescent="0.2">
      <c r="A4" s="805"/>
      <c r="B4" s="841"/>
      <c r="C4" s="939"/>
      <c r="D4" s="860"/>
      <c r="E4" s="860"/>
      <c r="F4" s="860"/>
      <c r="G4" s="937"/>
      <c r="H4" s="937"/>
      <c r="I4" s="932"/>
    </row>
    <row r="5" spans="1:10" s="4" customFormat="1" x14ac:dyDescent="0.2">
      <c r="A5" s="28"/>
      <c r="B5" s="84"/>
      <c r="C5" s="87" t="s">
        <v>253</v>
      </c>
      <c r="D5" s="87" t="s">
        <v>254</v>
      </c>
      <c r="E5" s="34" t="s">
        <v>255</v>
      </c>
      <c r="F5" s="34" t="s">
        <v>262</v>
      </c>
      <c r="G5" s="34" t="s">
        <v>256</v>
      </c>
      <c r="H5" s="34" t="s">
        <v>257</v>
      </c>
      <c r="I5" s="196" t="s">
        <v>674</v>
      </c>
    </row>
    <row r="6" spans="1:10" s="4" customFormat="1" x14ac:dyDescent="0.2">
      <c r="A6" s="28">
        <v>1</v>
      </c>
      <c r="B6" s="63" t="s">
        <v>343</v>
      </c>
      <c r="C6" s="48">
        <v>0</v>
      </c>
      <c r="D6" s="48">
        <v>0</v>
      </c>
      <c r="E6" s="48">
        <v>74460</v>
      </c>
      <c r="F6" s="48">
        <v>0</v>
      </c>
      <c r="G6" s="48">
        <v>0</v>
      </c>
      <c r="H6" s="48">
        <v>0</v>
      </c>
      <c r="I6" s="641">
        <f t="shared" ref="I6:I17" si="0">SUM(C6:H6)</f>
        <v>74460</v>
      </c>
    </row>
    <row r="7" spans="1:10" s="4" customFormat="1" x14ac:dyDescent="0.2">
      <c r="A7" s="28"/>
      <c r="B7" s="64" t="s">
        <v>270</v>
      </c>
      <c r="C7" s="48"/>
      <c r="D7" s="48"/>
      <c r="E7" s="48"/>
      <c r="F7" s="48"/>
      <c r="G7" s="48"/>
      <c r="H7" s="48"/>
      <c r="I7" s="641"/>
    </row>
    <row r="8" spans="1:10" s="4" customFormat="1" x14ac:dyDescent="0.2">
      <c r="A8" s="28">
        <v>2</v>
      </c>
      <c r="B8" s="104" t="s">
        <v>51</v>
      </c>
      <c r="C8" s="48">
        <v>0</v>
      </c>
      <c r="D8" s="48">
        <v>0</v>
      </c>
      <c r="E8" s="48">
        <v>74460</v>
      </c>
      <c r="F8" s="48">
        <v>0</v>
      </c>
      <c r="G8" s="48">
        <v>0</v>
      </c>
      <c r="H8" s="48">
        <v>0</v>
      </c>
      <c r="I8" s="641">
        <f t="shared" si="0"/>
        <v>74460</v>
      </c>
    </row>
    <row r="9" spans="1:10" x14ac:dyDescent="0.25">
      <c r="A9" s="28">
        <v>3</v>
      </c>
      <c r="B9" s="63" t="s">
        <v>252</v>
      </c>
      <c r="C9" s="48">
        <v>0</v>
      </c>
      <c r="D9" s="48">
        <v>0</v>
      </c>
      <c r="E9" s="48">
        <v>0</v>
      </c>
      <c r="F9" s="48">
        <v>0</v>
      </c>
      <c r="G9" s="48">
        <v>0</v>
      </c>
      <c r="H9" s="48">
        <v>0</v>
      </c>
      <c r="I9" s="641">
        <f t="shared" si="0"/>
        <v>0</v>
      </c>
    </row>
    <row r="10" spans="1:10" ht="31.5" x14ac:dyDescent="0.25">
      <c r="A10" s="28">
        <v>4</v>
      </c>
      <c r="B10" s="458" t="s">
        <v>951</v>
      </c>
      <c r="C10" s="57">
        <f>SUM(C11:C16)</f>
        <v>0</v>
      </c>
      <c r="D10" s="57">
        <f t="shared" ref="D10:I10" si="1">SUM(D11:D16)</f>
        <v>0</v>
      </c>
      <c r="E10" s="57">
        <f t="shared" si="1"/>
        <v>311764.88</v>
      </c>
      <c r="F10" s="57">
        <f t="shared" si="1"/>
        <v>11097.720000000001</v>
      </c>
      <c r="G10" s="57">
        <f t="shared" si="1"/>
        <v>0</v>
      </c>
      <c r="H10" s="57">
        <f t="shared" si="1"/>
        <v>0</v>
      </c>
      <c r="I10" s="641">
        <f t="shared" si="1"/>
        <v>322862.59999999998</v>
      </c>
      <c r="J10" s="445"/>
    </row>
    <row r="11" spans="1:10" x14ac:dyDescent="0.25">
      <c r="A11" s="28">
        <v>5</v>
      </c>
      <c r="B11" s="459" t="s">
        <v>313</v>
      </c>
      <c r="C11" s="48">
        <v>0</v>
      </c>
      <c r="D11" s="48">
        <v>0</v>
      </c>
      <c r="E11" s="48">
        <v>5456.4</v>
      </c>
      <c r="F11" s="48">
        <v>0</v>
      </c>
      <c r="G11" s="48">
        <v>0</v>
      </c>
      <c r="H11" s="48">
        <v>0</v>
      </c>
      <c r="I11" s="641">
        <f t="shared" si="0"/>
        <v>5456.4</v>
      </c>
    </row>
    <row r="12" spans="1:10" x14ac:dyDescent="0.25">
      <c r="A12" s="28">
        <v>6</v>
      </c>
      <c r="B12" s="459" t="s">
        <v>947</v>
      </c>
      <c r="C12" s="48">
        <v>0</v>
      </c>
      <c r="D12" s="48">
        <v>0</v>
      </c>
      <c r="E12" s="48">
        <v>22488.94</v>
      </c>
      <c r="F12" s="48">
        <v>3653.28</v>
      </c>
      <c r="G12" s="48">
        <v>0</v>
      </c>
      <c r="H12" s="48">
        <v>0</v>
      </c>
      <c r="I12" s="641">
        <f t="shared" si="0"/>
        <v>26142.219999999998</v>
      </c>
      <c r="J12" s="446"/>
    </row>
    <row r="13" spans="1:10" x14ac:dyDescent="0.25">
      <c r="A13" s="28">
        <v>7</v>
      </c>
      <c r="B13" s="272" t="s">
        <v>314</v>
      </c>
      <c r="C13" s="48">
        <v>0</v>
      </c>
      <c r="D13" s="48">
        <v>0</v>
      </c>
      <c r="E13" s="48">
        <v>253192.34</v>
      </c>
      <c r="F13" s="48">
        <v>3073.92</v>
      </c>
      <c r="G13" s="48">
        <v>0</v>
      </c>
      <c r="H13" s="48">
        <v>0</v>
      </c>
      <c r="I13" s="641">
        <f t="shared" si="0"/>
        <v>256266.26</v>
      </c>
    </row>
    <row r="14" spans="1:10" ht="31.5" x14ac:dyDescent="0.25">
      <c r="A14" s="28">
        <v>8</v>
      </c>
      <c r="B14" s="459" t="s">
        <v>315</v>
      </c>
      <c r="C14" s="48">
        <v>0</v>
      </c>
      <c r="D14" s="48">
        <v>0</v>
      </c>
      <c r="E14" s="48">
        <v>30627.200000000001</v>
      </c>
      <c r="F14" s="48">
        <v>4370.5200000000004</v>
      </c>
      <c r="G14" s="48">
        <v>0</v>
      </c>
      <c r="H14" s="48">
        <v>0</v>
      </c>
      <c r="I14" s="641">
        <f t="shared" si="0"/>
        <v>34997.72</v>
      </c>
    </row>
    <row r="15" spans="1:10" ht="31.5" x14ac:dyDescent="0.25">
      <c r="A15" s="39">
        <v>9</v>
      </c>
      <c r="B15" s="459" t="s">
        <v>316</v>
      </c>
      <c r="C15" s="48">
        <v>0</v>
      </c>
      <c r="D15" s="48">
        <v>0</v>
      </c>
      <c r="E15" s="48">
        <v>0</v>
      </c>
      <c r="F15" s="48">
        <v>0</v>
      </c>
      <c r="G15" s="48">
        <v>0</v>
      </c>
      <c r="H15" s="48">
        <v>0</v>
      </c>
      <c r="I15" s="641">
        <f t="shared" si="0"/>
        <v>0</v>
      </c>
    </row>
    <row r="16" spans="1:10" x14ac:dyDescent="0.25">
      <c r="A16" s="28">
        <v>10</v>
      </c>
      <c r="B16" s="459" t="s">
        <v>945</v>
      </c>
      <c r="C16" s="48">
        <v>0</v>
      </c>
      <c r="D16" s="48">
        <v>0</v>
      </c>
      <c r="E16" s="48">
        <v>0</v>
      </c>
      <c r="F16" s="48">
        <v>0</v>
      </c>
      <c r="G16" s="48">
        <v>0</v>
      </c>
      <c r="H16" s="48">
        <v>0</v>
      </c>
      <c r="I16" s="641">
        <f t="shared" si="0"/>
        <v>0</v>
      </c>
      <c r="J16" s="445"/>
    </row>
    <row r="17" spans="1:9" x14ac:dyDescent="0.25">
      <c r="A17" s="28">
        <v>11</v>
      </c>
      <c r="B17" s="460" t="s">
        <v>156</v>
      </c>
      <c r="C17" s="48">
        <v>0</v>
      </c>
      <c r="D17" s="48">
        <v>0</v>
      </c>
      <c r="E17" s="48">
        <v>28500</v>
      </c>
      <c r="F17" s="48">
        <v>0</v>
      </c>
      <c r="G17" s="48">
        <v>0</v>
      </c>
      <c r="H17" s="48">
        <v>0</v>
      </c>
      <c r="I17" s="641">
        <f t="shared" si="0"/>
        <v>28500</v>
      </c>
    </row>
    <row r="18" spans="1:9" x14ac:dyDescent="0.25">
      <c r="A18" s="39">
        <v>12</v>
      </c>
      <c r="B18" s="458" t="s">
        <v>157</v>
      </c>
      <c r="C18" s="48">
        <v>0</v>
      </c>
      <c r="D18" s="48">
        <v>0</v>
      </c>
      <c r="E18" s="48">
        <v>6900</v>
      </c>
      <c r="F18" s="48">
        <v>63342</v>
      </c>
      <c r="G18" s="48">
        <v>0</v>
      </c>
      <c r="H18" s="48">
        <v>62644.800000000003</v>
      </c>
      <c r="I18" s="641">
        <f t="shared" ref="I18:I23" si="2">SUM(C18:H18)</f>
        <v>132886.79999999999</v>
      </c>
    </row>
    <row r="19" spans="1:9" x14ac:dyDescent="0.25">
      <c r="A19" s="28">
        <v>13</v>
      </c>
      <c r="B19" s="458" t="s">
        <v>267</v>
      </c>
      <c r="C19" s="48">
        <v>0</v>
      </c>
      <c r="D19" s="48">
        <v>0</v>
      </c>
      <c r="E19" s="48">
        <v>92391.29</v>
      </c>
      <c r="F19" s="48">
        <v>0</v>
      </c>
      <c r="G19" s="48">
        <v>0</v>
      </c>
      <c r="H19" s="48">
        <v>0</v>
      </c>
      <c r="I19" s="641">
        <f t="shared" si="2"/>
        <v>92391.29</v>
      </c>
    </row>
    <row r="20" spans="1:9" x14ac:dyDescent="0.25">
      <c r="A20" s="28">
        <v>14</v>
      </c>
      <c r="B20" s="458" t="s">
        <v>158</v>
      </c>
      <c r="C20" s="48">
        <v>0</v>
      </c>
      <c r="D20" s="48">
        <v>0</v>
      </c>
      <c r="E20" s="48">
        <v>5987.28</v>
      </c>
      <c r="F20" s="48">
        <v>72.72</v>
      </c>
      <c r="G20" s="48">
        <v>0</v>
      </c>
      <c r="H20" s="48">
        <v>0</v>
      </c>
      <c r="I20" s="641">
        <f t="shared" si="2"/>
        <v>6060</v>
      </c>
    </row>
    <row r="21" spans="1:9" x14ac:dyDescent="0.25">
      <c r="A21" s="39">
        <v>15</v>
      </c>
      <c r="B21" s="458" t="s">
        <v>275</v>
      </c>
      <c r="C21" s="48">
        <v>0</v>
      </c>
      <c r="D21" s="48">
        <v>0</v>
      </c>
      <c r="E21" s="48">
        <v>0</v>
      </c>
      <c r="F21" s="48">
        <v>0</v>
      </c>
      <c r="G21" s="48">
        <v>0</v>
      </c>
      <c r="H21" s="48">
        <v>0</v>
      </c>
      <c r="I21" s="641">
        <f t="shared" si="2"/>
        <v>0</v>
      </c>
    </row>
    <row r="22" spans="1:9" x14ac:dyDescent="0.25">
      <c r="A22" s="28">
        <v>16</v>
      </c>
      <c r="B22" s="461" t="s">
        <v>916</v>
      </c>
      <c r="C22" s="702">
        <v>0</v>
      </c>
      <c r="D22" s="702">
        <v>0</v>
      </c>
      <c r="E22" s="702">
        <v>0</v>
      </c>
      <c r="F22" s="702">
        <v>0</v>
      </c>
      <c r="G22" s="702">
        <v>0</v>
      </c>
      <c r="H22" s="702">
        <v>4245</v>
      </c>
      <c r="I22" s="641">
        <f t="shared" si="2"/>
        <v>4245</v>
      </c>
    </row>
    <row r="23" spans="1:9" ht="48" thickBot="1" x14ac:dyDescent="0.3">
      <c r="A23" s="29">
        <v>17</v>
      </c>
      <c r="B23" s="462" t="s">
        <v>952</v>
      </c>
      <c r="C23" s="703">
        <f>+C6+C9+C10+C17+C18+C19+C20+C21+C22</f>
        <v>0</v>
      </c>
      <c r="D23" s="676">
        <f t="shared" ref="D23:H23" si="3">+D6+D9+D10+D17+D18+D19+D20+D21+D22</f>
        <v>0</v>
      </c>
      <c r="E23" s="676">
        <f t="shared" si="3"/>
        <v>520003.45</v>
      </c>
      <c r="F23" s="676">
        <f t="shared" si="3"/>
        <v>74512.44</v>
      </c>
      <c r="G23" s="676">
        <f t="shared" si="3"/>
        <v>0</v>
      </c>
      <c r="H23" s="676">
        <f t="shared" si="3"/>
        <v>66889.8</v>
      </c>
      <c r="I23" s="677">
        <f t="shared" si="2"/>
        <v>661405.69000000006</v>
      </c>
    </row>
    <row r="24" spans="1:9" ht="28.5" customHeight="1" x14ac:dyDescent="0.25">
      <c r="A24" s="930" t="s">
        <v>1325</v>
      </c>
      <c r="B24" s="930"/>
      <c r="C24" s="930"/>
      <c r="D24" s="930"/>
      <c r="E24" s="930"/>
      <c r="F24" s="930"/>
      <c r="G24" s="930"/>
      <c r="H24" s="930"/>
      <c r="I24" s="930"/>
    </row>
    <row r="25" spans="1:9" x14ac:dyDescent="0.25">
      <c r="A25" s="454"/>
      <c r="B25" s="455"/>
      <c r="C25" s="187"/>
      <c r="D25" s="187"/>
      <c r="E25" s="187"/>
      <c r="F25" s="187"/>
      <c r="G25" s="187"/>
      <c r="H25" s="187"/>
    </row>
    <row r="26" spans="1:9" x14ac:dyDescent="0.25">
      <c r="C26" s="187"/>
      <c r="D26" s="187"/>
      <c r="E26" s="187"/>
      <c r="F26" s="187"/>
      <c r="G26" s="187"/>
      <c r="H26" s="187"/>
    </row>
    <row r="27" spans="1:9" x14ac:dyDescent="0.25">
      <c r="C27" s="187"/>
      <c r="D27" s="187"/>
      <c r="E27" s="187"/>
      <c r="F27" s="187"/>
      <c r="G27" s="187"/>
      <c r="H27" s="187"/>
    </row>
    <row r="28" spans="1:9" x14ac:dyDescent="0.25">
      <c r="C28" s="187"/>
      <c r="D28" s="187"/>
      <c r="E28" s="187"/>
      <c r="F28" s="187"/>
      <c r="G28" s="187"/>
      <c r="H28" s="187"/>
    </row>
    <row r="29" spans="1:9" x14ac:dyDescent="0.25">
      <c r="C29" s="187"/>
      <c r="D29" s="187"/>
      <c r="E29" s="187"/>
      <c r="F29" s="187"/>
      <c r="G29" s="187"/>
      <c r="H29" s="187"/>
    </row>
    <row r="30" spans="1:9" x14ac:dyDescent="0.25">
      <c r="C30" s="187"/>
      <c r="D30" s="187"/>
      <c r="E30" s="187"/>
      <c r="F30" s="187"/>
      <c r="G30" s="187"/>
      <c r="H30" s="187"/>
    </row>
    <row r="31" spans="1:9" x14ac:dyDescent="0.25">
      <c r="C31" s="187"/>
      <c r="D31" s="187"/>
      <c r="E31" s="187"/>
      <c r="F31" s="187"/>
      <c r="G31" s="187"/>
      <c r="H31" s="187"/>
    </row>
    <row r="32" spans="1:9" x14ac:dyDescent="0.25">
      <c r="C32" s="187"/>
      <c r="D32" s="187"/>
      <c r="E32" s="187"/>
      <c r="F32" s="187"/>
      <c r="G32" s="187"/>
      <c r="H32" s="187"/>
    </row>
    <row r="33" spans="3:8" x14ac:dyDescent="0.25">
      <c r="C33" s="187"/>
      <c r="D33" s="187"/>
      <c r="E33" s="187"/>
      <c r="F33" s="187"/>
      <c r="G33" s="187"/>
      <c r="H33" s="187"/>
    </row>
    <row r="34" spans="3:8" x14ac:dyDescent="0.25">
      <c r="C34" s="187"/>
      <c r="D34" s="187"/>
      <c r="E34" s="187"/>
      <c r="F34" s="187"/>
      <c r="G34" s="187"/>
      <c r="H34" s="187"/>
    </row>
    <row r="35" spans="3:8" x14ac:dyDescent="0.25">
      <c r="C35" s="187"/>
      <c r="D35" s="187"/>
      <c r="E35" s="187"/>
      <c r="F35" s="187"/>
      <c r="G35" s="187"/>
      <c r="H35" s="187"/>
    </row>
    <row r="36" spans="3:8" x14ac:dyDescent="0.25">
      <c r="C36" s="187"/>
      <c r="D36" s="187"/>
      <c r="E36" s="187"/>
      <c r="F36" s="187"/>
      <c r="G36" s="187"/>
      <c r="H36" s="187"/>
    </row>
    <row r="37" spans="3:8" x14ac:dyDescent="0.25">
      <c r="C37" s="187"/>
      <c r="D37" s="187"/>
      <c r="E37" s="187"/>
      <c r="F37" s="187"/>
      <c r="G37" s="187"/>
      <c r="H37" s="187"/>
    </row>
    <row r="38" spans="3:8" x14ac:dyDescent="0.25">
      <c r="C38" s="187"/>
      <c r="D38" s="187"/>
      <c r="E38" s="187"/>
      <c r="F38" s="187"/>
      <c r="G38" s="187"/>
      <c r="H38" s="187"/>
    </row>
    <row r="39" spans="3:8" x14ac:dyDescent="0.25">
      <c r="C39" s="187"/>
      <c r="D39" s="187"/>
      <c r="E39" s="187"/>
      <c r="F39" s="187"/>
      <c r="G39" s="187"/>
      <c r="H39" s="187"/>
    </row>
    <row r="40" spans="3:8" x14ac:dyDescent="0.25">
      <c r="C40" s="187"/>
      <c r="D40" s="187"/>
      <c r="E40" s="187"/>
      <c r="F40" s="187"/>
      <c r="G40" s="187"/>
      <c r="H40" s="187"/>
    </row>
    <row r="41" spans="3:8" x14ac:dyDescent="0.25">
      <c r="C41" s="187"/>
      <c r="D41" s="187"/>
      <c r="E41" s="187"/>
      <c r="F41" s="187"/>
      <c r="G41" s="187"/>
      <c r="H41" s="187"/>
    </row>
    <row r="42" spans="3:8" x14ac:dyDescent="0.25">
      <c r="C42" s="187"/>
      <c r="D42" s="187"/>
      <c r="E42" s="187"/>
      <c r="F42" s="187"/>
      <c r="G42" s="187"/>
      <c r="H42" s="187"/>
    </row>
    <row r="43" spans="3:8" x14ac:dyDescent="0.25">
      <c r="C43" s="187"/>
      <c r="D43" s="187"/>
      <c r="E43" s="187"/>
      <c r="F43" s="187"/>
      <c r="G43" s="187"/>
      <c r="H43" s="187"/>
    </row>
    <row r="44" spans="3:8" x14ac:dyDescent="0.25">
      <c r="C44" s="187"/>
      <c r="D44" s="187"/>
      <c r="E44" s="187"/>
      <c r="F44" s="187"/>
      <c r="G44" s="187"/>
      <c r="H44" s="187"/>
    </row>
    <row r="45" spans="3:8" x14ac:dyDescent="0.25">
      <c r="C45" s="187"/>
      <c r="D45" s="187"/>
      <c r="E45" s="187"/>
      <c r="F45" s="187"/>
      <c r="G45" s="187"/>
      <c r="H45" s="187"/>
    </row>
    <row r="46" spans="3:8" x14ac:dyDescent="0.25">
      <c r="C46" s="187"/>
      <c r="D46" s="187"/>
      <c r="E46" s="187"/>
      <c r="F46" s="187"/>
      <c r="G46" s="187"/>
      <c r="H46" s="187"/>
    </row>
    <row r="47" spans="3:8" x14ac:dyDescent="0.25">
      <c r="C47" s="187"/>
      <c r="D47" s="187"/>
      <c r="E47" s="187"/>
      <c r="F47" s="187"/>
      <c r="G47" s="187"/>
      <c r="H47" s="187"/>
    </row>
    <row r="48" spans="3:8" x14ac:dyDescent="0.25">
      <c r="C48" s="187"/>
      <c r="D48" s="187"/>
      <c r="E48" s="187"/>
      <c r="F48" s="187"/>
      <c r="G48" s="187"/>
      <c r="H48" s="187"/>
    </row>
    <row r="49" spans="3:8" x14ac:dyDescent="0.25">
      <c r="C49" s="187"/>
      <c r="D49" s="187"/>
      <c r="E49" s="187"/>
      <c r="F49" s="187"/>
      <c r="G49" s="187"/>
      <c r="H49" s="187"/>
    </row>
    <row r="50" spans="3:8" x14ac:dyDescent="0.25">
      <c r="C50" s="187"/>
      <c r="D50" s="187"/>
      <c r="E50" s="187"/>
      <c r="F50" s="187"/>
      <c r="G50" s="187"/>
      <c r="H50" s="187"/>
    </row>
    <row r="51" spans="3:8" x14ac:dyDescent="0.25">
      <c r="C51" s="187"/>
      <c r="D51" s="187"/>
      <c r="E51" s="187"/>
      <c r="F51" s="187"/>
      <c r="G51" s="187"/>
      <c r="H51" s="187"/>
    </row>
    <row r="52" spans="3:8" x14ac:dyDescent="0.25">
      <c r="C52" s="187"/>
      <c r="D52" s="187"/>
      <c r="E52" s="187"/>
      <c r="F52" s="187"/>
      <c r="G52" s="187"/>
      <c r="H52" s="187"/>
    </row>
    <row r="53" spans="3:8" x14ac:dyDescent="0.25">
      <c r="C53" s="187"/>
      <c r="D53" s="187"/>
      <c r="E53" s="187"/>
      <c r="F53" s="187"/>
      <c r="G53" s="187"/>
      <c r="H53" s="187"/>
    </row>
    <row r="54" spans="3:8" x14ac:dyDescent="0.25">
      <c r="C54" s="187"/>
      <c r="D54" s="187"/>
      <c r="E54" s="187"/>
      <c r="F54" s="187"/>
      <c r="G54" s="187"/>
      <c r="H54" s="187"/>
    </row>
    <row r="55" spans="3:8" x14ac:dyDescent="0.25">
      <c r="C55" s="187"/>
      <c r="D55" s="187"/>
      <c r="E55" s="187"/>
      <c r="F55" s="187"/>
      <c r="G55" s="187"/>
      <c r="H55" s="187"/>
    </row>
    <row r="56" spans="3:8" x14ac:dyDescent="0.25">
      <c r="C56" s="187"/>
      <c r="D56" s="187"/>
      <c r="E56" s="187"/>
      <c r="F56" s="187"/>
      <c r="G56" s="187"/>
      <c r="H56" s="187"/>
    </row>
    <row r="57" spans="3:8" x14ac:dyDescent="0.25">
      <c r="C57" s="187"/>
      <c r="D57" s="187"/>
      <c r="E57" s="187"/>
      <c r="F57" s="187"/>
      <c r="G57" s="187"/>
      <c r="H57" s="187"/>
    </row>
    <row r="58" spans="3:8" x14ac:dyDescent="0.25">
      <c r="C58" s="187"/>
      <c r="D58" s="187"/>
      <c r="E58" s="187"/>
      <c r="F58" s="187"/>
      <c r="G58" s="187"/>
      <c r="H58" s="187"/>
    </row>
    <row r="59" spans="3:8" x14ac:dyDescent="0.25">
      <c r="C59" s="187"/>
      <c r="D59" s="187"/>
      <c r="E59" s="187"/>
      <c r="F59" s="187"/>
      <c r="G59" s="187"/>
      <c r="H59" s="187"/>
    </row>
    <row r="60" spans="3:8" x14ac:dyDescent="0.25">
      <c r="C60" s="187"/>
      <c r="D60" s="187"/>
      <c r="E60" s="187"/>
      <c r="F60" s="187"/>
      <c r="G60" s="187"/>
      <c r="H60" s="187"/>
    </row>
    <row r="61" spans="3:8" x14ac:dyDescent="0.25">
      <c r="C61" s="187"/>
      <c r="D61" s="187"/>
      <c r="E61" s="187"/>
      <c r="F61" s="187"/>
      <c r="G61" s="187"/>
      <c r="H61" s="187"/>
    </row>
    <row r="62" spans="3:8" x14ac:dyDescent="0.25">
      <c r="C62" s="187"/>
      <c r="D62" s="187"/>
      <c r="E62" s="187"/>
      <c r="F62" s="187"/>
      <c r="G62" s="187"/>
      <c r="H62" s="187"/>
    </row>
    <row r="63" spans="3:8" x14ac:dyDescent="0.25">
      <c r="C63" s="187"/>
      <c r="D63" s="187"/>
      <c r="E63" s="187"/>
      <c r="F63" s="187"/>
      <c r="G63" s="187"/>
      <c r="H63" s="187"/>
    </row>
    <row r="64" spans="3:8" x14ac:dyDescent="0.25">
      <c r="C64" s="187"/>
      <c r="D64" s="187"/>
      <c r="E64" s="187"/>
      <c r="F64" s="187"/>
      <c r="G64" s="187"/>
      <c r="H64" s="187"/>
    </row>
    <row r="65" spans="3:8" x14ac:dyDescent="0.25">
      <c r="C65" s="187"/>
      <c r="D65" s="187"/>
      <c r="E65" s="187"/>
      <c r="F65" s="187"/>
      <c r="G65" s="187"/>
      <c r="H65" s="187"/>
    </row>
    <row r="66" spans="3:8" x14ac:dyDescent="0.25">
      <c r="C66" s="187"/>
      <c r="D66" s="187"/>
      <c r="E66" s="187"/>
      <c r="F66" s="187"/>
      <c r="G66" s="187"/>
      <c r="H66" s="187"/>
    </row>
    <row r="67" spans="3:8" x14ac:dyDescent="0.25">
      <c r="C67" s="187"/>
      <c r="D67" s="187"/>
      <c r="E67" s="187"/>
      <c r="F67" s="187"/>
      <c r="G67" s="187"/>
      <c r="H67" s="187"/>
    </row>
    <row r="68" spans="3:8" x14ac:dyDescent="0.25">
      <c r="C68" s="187"/>
      <c r="D68" s="187"/>
      <c r="E68" s="187"/>
      <c r="F68" s="187"/>
      <c r="G68" s="187"/>
      <c r="H68" s="187"/>
    </row>
    <row r="69" spans="3:8" x14ac:dyDescent="0.25">
      <c r="C69" s="187"/>
      <c r="D69" s="187"/>
      <c r="E69" s="187"/>
      <c r="F69" s="187"/>
      <c r="G69" s="187"/>
      <c r="H69" s="187"/>
    </row>
    <row r="70" spans="3:8" x14ac:dyDescent="0.25">
      <c r="C70" s="187"/>
      <c r="D70" s="187"/>
      <c r="E70" s="187"/>
      <c r="F70" s="187"/>
      <c r="G70" s="187"/>
      <c r="H70" s="187"/>
    </row>
    <row r="71" spans="3:8" x14ac:dyDescent="0.25">
      <c r="C71" s="187"/>
      <c r="D71" s="187"/>
      <c r="E71" s="187"/>
      <c r="F71" s="187"/>
      <c r="G71" s="187"/>
      <c r="H71" s="187"/>
    </row>
    <row r="72" spans="3:8" x14ac:dyDescent="0.25">
      <c r="C72" s="187"/>
      <c r="D72" s="187"/>
      <c r="E72" s="187"/>
      <c r="F72" s="187"/>
      <c r="G72" s="187"/>
      <c r="H72" s="187"/>
    </row>
    <row r="73" spans="3:8" x14ac:dyDescent="0.25">
      <c r="C73" s="187"/>
      <c r="D73" s="187"/>
      <c r="E73" s="187"/>
      <c r="F73" s="187"/>
      <c r="G73" s="187"/>
      <c r="H73" s="187"/>
    </row>
    <row r="74" spans="3:8" x14ac:dyDescent="0.25">
      <c r="C74" s="187"/>
      <c r="D74" s="187"/>
      <c r="E74" s="187"/>
      <c r="F74" s="187"/>
      <c r="G74" s="187"/>
      <c r="H74" s="187"/>
    </row>
    <row r="75" spans="3:8" x14ac:dyDescent="0.25">
      <c r="C75" s="187"/>
      <c r="D75" s="187"/>
      <c r="E75" s="187"/>
      <c r="F75" s="187"/>
      <c r="G75" s="187"/>
      <c r="H75" s="187"/>
    </row>
    <row r="76" spans="3:8" x14ac:dyDescent="0.25">
      <c r="C76" s="187"/>
      <c r="D76" s="187"/>
      <c r="E76" s="187"/>
      <c r="F76" s="187"/>
      <c r="G76" s="187"/>
      <c r="H76" s="187"/>
    </row>
    <row r="77" spans="3:8" x14ac:dyDescent="0.25">
      <c r="C77" s="187"/>
      <c r="D77" s="187"/>
      <c r="E77" s="187"/>
      <c r="F77" s="187"/>
      <c r="G77" s="187"/>
      <c r="H77" s="187"/>
    </row>
    <row r="78" spans="3:8" x14ac:dyDescent="0.25">
      <c r="C78" s="187"/>
      <c r="D78" s="187"/>
      <c r="E78" s="187"/>
      <c r="F78" s="187"/>
      <c r="G78" s="187"/>
      <c r="H78" s="187"/>
    </row>
    <row r="79" spans="3:8" x14ac:dyDescent="0.25">
      <c r="C79" s="187"/>
      <c r="D79" s="187"/>
      <c r="E79" s="187"/>
      <c r="F79" s="187"/>
      <c r="G79" s="187"/>
      <c r="H79" s="187"/>
    </row>
    <row r="80" spans="3:8" x14ac:dyDescent="0.25">
      <c r="C80" s="187"/>
      <c r="D80" s="187"/>
      <c r="E80" s="187"/>
      <c r="F80" s="187"/>
      <c r="G80" s="187"/>
      <c r="H80" s="187"/>
    </row>
    <row r="81" spans="3:8" x14ac:dyDescent="0.25">
      <c r="C81" s="187"/>
      <c r="D81" s="187"/>
      <c r="E81" s="187"/>
      <c r="F81" s="187"/>
      <c r="G81" s="187"/>
      <c r="H81" s="187"/>
    </row>
    <row r="82" spans="3:8" x14ac:dyDescent="0.25">
      <c r="C82" s="187"/>
      <c r="D82" s="187"/>
      <c r="E82" s="187"/>
      <c r="F82" s="187"/>
      <c r="G82" s="187"/>
      <c r="H82" s="187"/>
    </row>
    <row r="83" spans="3:8" x14ac:dyDescent="0.25">
      <c r="C83" s="187"/>
      <c r="D83" s="187"/>
      <c r="E83" s="187"/>
      <c r="F83" s="187"/>
      <c r="G83" s="187"/>
      <c r="H83" s="187"/>
    </row>
  </sheetData>
  <mergeCells count="12">
    <mergeCell ref="A24:I24"/>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66" right="0.44" top="0.98425196850393704" bottom="0.98425196850393704" header="0.51181102362204722" footer="0.51181102362204722"/>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2">
    <tabColor indexed="33"/>
    <pageSetUpPr fitToPage="1"/>
  </sheetPr>
  <dimension ref="A1:F27"/>
  <sheetViews>
    <sheetView workbookViewId="0">
      <selection activeCell="B29" sqref="B29"/>
    </sheetView>
  </sheetViews>
  <sheetFormatPr defaultColWidth="62.140625" defaultRowHeight="12.75" x14ac:dyDescent="0.2"/>
  <cols>
    <col min="1" max="1" width="17.42578125" customWidth="1"/>
    <col min="2" max="2" width="40.140625" style="121" customWidth="1"/>
    <col min="3" max="3" width="64.42578125" customWidth="1"/>
    <col min="4" max="4" width="15.7109375" customWidth="1"/>
    <col min="5" max="5" width="21" customWidth="1"/>
    <col min="6" max="7" width="19.85546875" customWidth="1"/>
    <col min="8" max="8" width="17.85546875" customWidth="1"/>
    <col min="9" max="9" width="17.140625" customWidth="1"/>
    <col min="10" max="10" width="15.7109375" customWidth="1"/>
    <col min="11" max="11" width="16.85546875" customWidth="1"/>
  </cols>
  <sheetData>
    <row r="1" spans="1:6" s="129" customFormat="1" ht="48" customHeight="1" thickBot="1" x14ac:dyDescent="0.25">
      <c r="A1" s="775" t="s">
        <v>1083</v>
      </c>
      <c r="B1" s="776"/>
      <c r="C1" s="777"/>
      <c r="D1" s="375"/>
    </row>
    <row r="2" spans="1:6" ht="47.25" x14ac:dyDescent="0.2">
      <c r="A2" s="773" t="s">
        <v>663</v>
      </c>
      <c r="B2" s="774"/>
      <c r="C2" s="444" t="s">
        <v>1052</v>
      </c>
      <c r="F2" s="447"/>
    </row>
    <row r="3" spans="1:6" ht="31.5" x14ac:dyDescent="0.2">
      <c r="A3" s="589" t="s">
        <v>277</v>
      </c>
      <c r="B3" s="254" t="s">
        <v>1164</v>
      </c>
      <c r="C3" s="568" t="s">
        <v>1234</v>
      </c>
      <c r="F3" s="447"/>
    </row>
    <row r="4" spans="1:6" ht="31.5" x14ac:dyDescent="0.2">
      <c r="A4" s="302" t="s">
        <v>178</v>
      </c>
      <c r="B4" s="254" t="s">
        <v>1084</v>
      </c>
      <c r="C4" s="374" t="s">
        <v>360</v>
      </c>
    </row>
    <row r="5" spans="1:6" ht="15.75" x14ac:dyDescent="0.2">
      <c r="A5" s="304" t="s">
        <v>179</v>
      </c>
      <c r="B5" s="254" t="s">
        <v>718</v>
      </c>
      <c r="C5" s="374" t="s">
        <v>360</v>
      </c>
      <c r="D5" s="241"/>
      <c r="F5" s="447"/>
    </row>
    <row r="6" spans="1:6" ht="15.75" x14ac:dyDescent="0.2">
      <c r="A6" s="304" t="s">
        <v>180</v>
      </c>
      <c r="B6" s="254" t="s">
        <v>719</v>
      </c>
      <c r="C6" s="374" t="s">
        <v>360</v>
      </c>
      <c r="D6" s="285"/>
    </row>
    <row r="7" spans="1:6" ht="15.75" x14ac:dyDescent="0.2">
      <c r="A7" s="471" t="s">
        <v>181</v>
      </c>
      <c r="B7" s="472" t="s">
        <v>720</v>
      </c>
      <c r="C7" s="568" t="s">
        <v>1081</v>
      </c>
      <c r="D7" s="604" t="s">
        <v>1241</v>
      </c>
      <c r="E7" s="604" t="s">
        <v>1242</v>
      </c>
    </row>
    <row r="8" spans="1:6" ht="15.75" x14ac:dyDescent="0.2">
      <c r="A8" s="302" t="s">
        <v>182</v>
      </c>
      <c r="B8" s="254" t="s">
        <v>721</v>
      </c>
      <c r="C8" s="374" t="s">
        <v>360</v>
      </c>
    </row>
    <row r="9" spans="1:6" ht="15.75" x14ac:dyDescent="0.2">
      <c r="A9" s="302" t="s">
        <v>796</v>
      </c>
      <c r="B9" s="256" t="s">
        <v>797</v>
      </c>
      <c r="C9" s="374" t="s">
        <v>360</v>
      </c>
      <c r="E9" s="339"/>
    </row>
    <row r="10" spans="1:6" ht="15.75" x14ac:dyDescent="0.2">
      <c r="A10" s="242" t="s">
        <v>183</v>
      </c>
      <c r="B10" s="255" t="s">
        <v>664</v>
      </c>
      <c r="C10" s="374" t="s">
        <v>360</v>
      </c>
      <c r="E10" s="339"/>
    </row>
    <row r="11" spans="1:6" ht="15.75" x14ac:dyDescent="0.2">
      <c r="A11" s="302" t="s">
        <v>165</v>
      </c>
      <c r="B11" s="254" t="s">
        <v>332</v>
      </c>
      <c r="C11" s="374" t="s">
        <v>360</v>
      </c>
    </row>
    <row r="12" spans="1:6" ht="15.75" x14ac:dyDescent="0.2">
      <c r="A12" s="589" t="s">
        <v>1233</v>
      </c>
      <c r="B12" s="598" t="s">
        <v>1142</v>
      </c>
      <c r="C12" s="568" t="s">
        <v>1238</v>
      </c>
    </row>
    <row r="13" spans="1:6" ht="15.75" x14ac:dyDescent="0.2">
      <c r="A13" s="304" t="s">
        <v>0</v>
      </c>
      <c r="B13" s="254" t="s">
        <v>333</v>
      </c>
      <c r="C13" s="374" t="s">
        <v>360</v>
      </c>
    </row>
    <row r="14" spans="1:6" ht="15.75" x14ac:dyDescent="0.2">
      <c r="A14" s="242" t="s">
        <v>1</v>
      </c>
      <c r="B14" s="254" t="s">
        <v>334</v>
      </c>
      <c r="C14" s="568" t="s">
        <v>1235</v>
      </c>
      <c r="F14" s="447"/>
    </row>
    <row r="15" spans="1:6" ht="31.5" x14ac:dyDescent="0.2">
      <c r="A15" s="304" t="s">
        <v>2</v>
      </c>
      <c r="B15" s="254" t="s">
        <v>335</v>
      </c>
      <c r="C15" s="568" t="s">
        <v>1080</v>
      </c>
      <c r="D15" s="339" t="s">
        <v>1236</v>
      </c>
      <c r="F15" s="447"/>
    </row>
    <row r="16" spans="1:6" ht="31.5" x14ac:dyDescent="0.2">
      <c r="A16" s="304" t="s">
        <v>3</v>
      </c>
      <c r="B16" s="254" t="s">
        <v>648</v>
      </c>
      <c r="C16" s="374" t="s">
        <v>360</v>
      </c>
    </row>
    <row r="17" spans="1:4" ht="34.5" customHeight="1" x14ac:dyDescent="0.2">
      <c r="A17" s="304" t="s">
        <v>4</v>
      </c>
      <c r="B17" s="254" t="s">
        <v>74</v>
      </c>
      <c r="C17" s="374" t="s">
        <v>360</v>
      </c>
    </row>
    <row r="18" spans="1:4" ht="15.75" x14ac:dyDescent="0.2">
      <c r="A18" s="304" t="s">
        <v>5</v>
      </c>
      <c r="B18" s="254" t="s">
        <v>75</v>
      </c>
      <c r="C18" s="374" t="s">
        <v>360</v>
      </c>
    </row>
    <row r="19" spans="1:4" ht="15.75" x14ac:dyDescent="0.2">
      <c r="A19" s="304" t="s">
        <v>62</v>
      </c>
      <c r="B19" s="254" t="s">
        <v>76</v>
      </c>
      <c r="C19" s="374" t="s">
        <v>360</v>
      </c>
    </row>
    <row r="20" spans="1:4" ht="31.5" x14ac:dyDescent="0.2">
      <c r="A20" s="304" t="s">
        <v>6</v>
      </c>
      <c r="B20" s="254" t="s">
        <v>77</v>
      </c>
      <c r="C20" s="374" t="s">
        <v>360</v>
      </c>
    </row>
    <row r="21" spans="1:4" ht="15.75" x14ac:dyDescent="0.2">
      <c r="A21" s="304" t="s">
        <v>7</v>
      </c>
      <c r="B21" s="254" t="s">
        <v>649</v>
      </c>
      <c r="C21" s="374" t="s">
        <v>360</v>
      </c>
    </row>
    <row r="22" spans="1:4" ht="15.75" x14ac:dyDescent="0.2">
      <c r="A22" s="304" t="s">
        <v>8</v>
      </c>
      <c r="B22" s="254" t="s">
        <v>650</v>
      </c>
      <c r="C22" s="374" t="s">
        <v>360</v>
      </c>
    </row>
    <row r="23" spans="1:4" ht="31.5" x14ac:dyDescent="0.2">
      <c r="A23" s="304" t="s">
        <v>9</v>
      </c>
      <c r="B23" s="254" t="s">
        <v>651</v>
      </c>
      <c r="C23" s="374" t="s">
        <v>360</v>
      </c>
      <c r="D23" s="191"/>
    </row>
    <row r="24" spans="1:4" ht="36.75" customHeight="1" x14ac:dyDescent="0.2">
      <c r="A24" s="304" t="s">
        <v>495</v>
      </c>
      <c r="B24" s="254" t="s">
        <v>1053</v>
      </c>
      <c r="C24" s="374" t="s">
        <v>360</v>
      </c>
      <c r="D24" s="191"/>
    </row>
    <row r="25" spans="1:4" ht="39" customHeight="1" x14ac:dyDescent="0.2">
      <c r="A25" s="304" t="s">
        <v>496</v>
      </c>
      <c r="B25" s="254" t="s">
        <v>1054</v>
      </c>
      <c r="C25" s="374" t="s">
        <v>360</v>
      </c>
      <c r="D25" s="191"/>
    </row>
    <row r="26" spans="1:4" x14ac:dyDescent="0.2">
      <c r="D26" s="191"/>
    </row>
    <row r="27" spans="1:4" x14ac:dyDescent="0.2">
      <c r="D27" s="191"/>
    </row>
  </sheetData>
  <mergeCells count="2">
    <mergeCell ref="A2:B2"/>
    <mergeCell ref="A1:C1"/>
  </mergeCells>
  <phoneticPr fontId="6" type="noConversion"/>
  <pageMargins left="0.49" right="0.41" top="1" bottom="1" header="0.51" footer="0.4921259845"/>
  <pageSetup paperSize="9" scale="5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2"/>
    <pageSetUpPr fitToPage="1"/>
  </sheetPr>
  <dimension ref="A1:IV23"/>
  <sheetViews>
    <sheetView zoomScale="90" zoomScaleNormal="90" workbookViewId="0">
      <pane xSplit="2" ySplit="5" topLeftCell="C6" activePane="bottomRight" state="frozen"/>
      <selection pane="topRight" activeCell="C1" sqref="C1"/>
      <selection pane="bottomLeft" activeCell="A6" sqref="A6"/>
      <selection pane="bottomRight" activeCell="Q13" sqref="Q13"/>
    </sheetView>
  </sheetViews>
  <sheetFormatPr defaultColWidth="9.140625" defaultRowHeight="15.75" x14ac:dyDescent="0.25"/>
  <cols>
    <col min="1" max="1" width="7.28515625" style="209" customWidth="1"/>
    <col min="2" max="2" width="38.85546875" style="214" customWidth="1"/>
    <col min="3" max="4" width="12.85546875" style="209" customWidth="1"/>
    <col min="5" max="5" width="12.140625" style="209" customWidth="1"/>
    <col min="6" max="6" width="13.7109375" style="209" bestFit="1" customWidth="1"/>
    <col min="7" max="7" width="11.42578125" style="209" customWidth="1"/>
    <col min="8" max="8" width="11.85546875" style="209" bestFit="1" customWidth="1"/>
    <col min="9" max="9" width="13.42578125" style="209" customWidth="1"/>
    <col min="10" max="10" width="12.42578125" style="209" customWidth="1"/>
    <col min="11" max="11" width="14.5703125" style="209" customWidth="1"/>
    <col min="12" max="12" width="14.42578125" style="209" customWidth="1"/>
    <col min="13" max="13" width="14.85546875" style="209" customWidth="1"/>
    <col min="14" max="14" width="14.7109375" style="209" customWidth="1"/>
    <col min="15" max="15" width="14.140625" style="209" customWidth="1"/>
    <col min="16" max="16" width="14.28515625" style="209" customWidth="1"/>
    <col min="17" max="16384" width="9.140625" style="209"/>
  </cols>
  <sheetData>
    <row r="1" spans="1:256" ht="27.75" customHeight="1" thickBot="1" x14ac:dyDescent="0.3">
      <c r="A1" s="944" t="s">
        <v>1218</v>
      </c>
      <c r="B1" s="945"/>
      <c r="C1" s="945"/>
      <c r="D1" s="945"/>
      <c r="E1" s="945"/>
      <c r="F1" s="945"/>
      <c r="G1" s="945"/>
      <c r="H1" s="945"/>
      <c r="I1" s="945"/>
      <c r="J1" s="945"/>
      <c r="K1" s="945"/>
      <c r="L1" s="945"/>
      <c r="M1" s="945"/>
      <c r="N1" s="946"/>
    </row>
    <row r="2" spans="1:256" ht="28.5" customHeight="1" x14ac:dyDescent="0.25">
      <c r="A2" s="947" t="s">
        <v>1249</v>
      </c>
      <c r="B2" s="948"/>
      <c r="C2" s="948"/>
      <c r="D2" s="948"/>
      <c r="E2" s="948"/>
      <c r="F2" s="948"/>
      <c r="G2" s="948"/>
      <c r="H2" s="948"/>
      <c r="I2" s="949"/>
      <c r="J2" s="949"/>
      <c r="K2" s="948"/>
      <c r="L2" s="948"/>
      <c r="M2" s="948"/>
      <c r="N2" s="950"/>
    </row>
    <row r="3" spans="1:256" ht="51.75" customHeight="1" x14ac:dyDescent="0.25">
      <c r="A3" s="951" t="s">
        <v>177</v>
      </c>
      <c r="B3" s="952" t="s">
        <v>810</v>
      </c>
      <c r="C3" s="941" t="s">
        <v>298</v>
      </c>
      <c r="D3" s="941"/>
      <c r="E3" s="941" t="s">
        <v>299</v>
      </c>
      <c r="F3" s="941"/>
      <c r="G3" s="941" t="s">
        <v>300</v>
      </c>
      <c r="H3" s="928"/>
      <c r="I3" s="941" t="s">
        <v>730</v>
      </c>
      <c r="J3" s="941"/>
      <c r="K3" s="954" t="s">
        <v>276</v>
      </c>
      <c r="L3" s="941"/>
      <c r="M3" s="941" t="s">
        <v>293</v>
      </c>
      <c r="N3" s="942"/>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c r="FF3" s="210"/>
      <c r="FG3" s="210"/>
      <c r="FH3" s="210"/>
      <c r="FI3" s="210"/>
      <c r="FJ3" s="210"/>
      <c r="FK3" s="210"/>
      <c r="FL3" s="210"/>
      <c r="FM3" s="210"/>
      <c r="FN3" s="210"/>
      <c r="FO3" s="210"/>
      <c r="FP3" s="210"/>
      <c r="FQ3" s="210"/>
      <c r="FR3" s="210"/>
      <c r="FS3" s="210"/>
      <c r="FT3" s="210"/>
      <c r="FU3" s="210"/>
      <c r="FV3" s="210"/>
      <c r="FW3" s="210"/>
      <c r="FX3" s="210"/>
      <c r="FY3" s="210"/>
      <c r="FZ3" s="210"/>
      <c r="GA3" s="210"/>
      <c r="GB3" s="210"/>
      <c r="GC3" s="210"/>
      <c r="GD3" s="210"/>
      <c r="GE3" s="210"/>
      <c r="GF3" s="210"/>
      <c r="GG3" s="210"/>
      <c r="GH3" s="210"/>
      <c r="GI3" s="210"/>
      <c r="GJ3" s="210"/>
      <c r="GK3" s="210"/>
      <c r="GL3" s="210"/>
      <c r="GM3" s="210"/>
      <c r="GN3" s="210"/>
      <c r="GO3" s="210"/>
      <c r="GP3" s="210"/>
      <c r="GQ3" s="210"/>
      <c r="GR3" s="210"/>
      <c r="GS3" s="210"/>
      <c r="GT3" s="210"/>
      <c r="GU3" s="210"/>
      <c r="GV3" s="210"/>
      <c r="GW3" s="210"/>
      <c r="GX3" s="210"/>
      <c r="GY3" s="210"/>
      <c r="GZ3" s="210"/>
      <c r="HA3" s="210"/>
      <c r="HB3" s="210"/>
      <c r="HC3" s="210"/>
      <c r="HD3" s="210"/>
      <c r="HE3" s="210"/>
      <c r="HF3" s="210"/>
      <c r="HG3" s="210"/>
      <c r="HH3" s="210"/>
      <c r="HI3" s="210"/>
      <c r="HJ3" s="210"/>
      <c r="HK3" s="210"/>
      <c r="HL3" s="210"/>
      <c r="HM3" s="210"/>
      <c r="HN3" s="210"/>
      <c r="HO3" s="210"/>
      <c r="HP3" s="210"/>
      <c r="HQ3" s="210"/>
      <c r="HR3" s="210"/>
      <c r="HS3" s="210"/>
      <c r="HT3" s="210"/>
      <c r="HU3" s="210"/>
      <c r="HV3" s="210"/>
      <c r="HW3" s="210"/>
      <c r="HX3" s="210"/>
      <c r="HY3" s="210"/>
      <c r="HZ3" s="210"/>
      <c r="IA3" s="210"/>
      <c r="IB3" s="210"/>
      <c r="IC3" s="210"/>
      <c r="ID3" s="210"/>
      <c r="IE3" s="210"/>
      <c r="IF3" s="210"/>
      <c r="IG3" s="210"/>
      <c r="IH3" s="210"/>
      <c r="II3" s="210"/>
      <c r="IJ3" s="210"/>
      <c r="IK3" s="210"/>
      <c r="IL3" s="210"/>
      <c r="IM3" s="210"/>
      <c r="IN3" s="210"/>
      <c r="IO3" s="210"/>
      <c r="IP3" s="210"/>
      <c r="IQ3" s="210"/>
      <c r="IR3" s="210"/>
      <c r="IS3" s="210"/>
      <c r="IT3" s="210"/>
      <c r="IU3" s="210"/>
      <c r="IV3" s="210"/>
    </row>
    <row r="4" spans="1:256" ht="17.25" customHeight="1" x14ac:dyDescent="0.25">
      <c r="A4" s="951"/>
      <c r="B4" s="953"/>
      <c r="C4" s="358">
        <v>2020</v>
      </c>
      <c r="D4" s="358">
        <v>2021</v>
      </c>
      <c r="E4" s="594">
        <v>2020</v>
      </c>
      <c r="F4" s="594">
        <v>2021</v>
      </c>
      <c r="G4" s="594">
        <v>2020</v>
      </c>
      <c r="H4" s="594">
        <v>2021</v>
      </c>
      <c r="I4" s="594">
        <v>2020</v>
      </c>
      <c r="J4" s="594">
        <v>2021</v>
      </c>
      <c r="K4" s="594">
        <v>2020</v>
      </c>
      <c r="L4" s="594">
        <v>2021</v>
      </c>
      <c r="M4" s="411">
        <v>2020</v>
      </c>
      <c r="N4" s="411">
        <v>2021</v>
      </c>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10"/>
      <c r="DK4" s="210"/>
      <c r="DL4" s="210"/>
      <c r="DM4" s="210"/>
      <c r="DN4" s="210"/>
      <c r="DO4" s="210"/>
      <c r="DP4" s="210"/>
      <c r="DQ4" s="210"/>
      <c r="DR4" s="210"/>
      <c r="DS4" s="210"/>
      <c r="DT4" s="210"/>
      <c r="DU4" s="210"/>
      <c r="DV4" s="210"/>
      <c r="DW4" s="210"/>
      <c r="DX4" s="210"/>
      <c r="DY4" s="210"/>
      <c r="DZ4" s="210"/>
      <c r="EA4" s="210"/>
      <c r="EB4" s="210"/>
      <c r="EC4" s="210"/>
      <c r="ED4" s="210"/>
      <c r="EE4" s="210"/>
      <c r="EF4" s="210"/>
      <c r="EG4" s="210"/>
      <c r="EH4" s="210"/>
      <c r="EI4" s="210"/>
      <c r="EJ4" s="210"/>
      <c r="EK4" s="210"/>
      <c r="EL4" s="210"/>
      <c r="EM4" s="210"/>
      <c r="EN4" s="210"/>
      <c r="EO4" s="210"/>
      <c r="EP4" s="210"/>
      <c r="EQ4" s="210"/>
      <c r="ER4" s="210"/>
      <c r="ES4" s="210"/>
      <c r="ET4" s="210"/>
      <c r="EU4" s="210"/>
      <c r="EV4" s="210"/>
      <c r="EW4" s="210"/>
      <c r="EX4" s="210"/>
      <c r="EY4" s="210"/>
      <c r="EZ4" s="210"/>
      <c r="FA4" s="210"/>
      <c r="FB4" s="210"/>
      <c r="FC4" s="210"/>
      <c r="FD4" s="210"/>
      <c r="FE4" s="210"/>
      <c r="FF4" s="210"/>
      <c r="FG4" s="210"/>
      <c r="FH4" s="210"/>
      <c r="FI4" s="210"/>
      <c r="FJ4" s="210"/>
      <c r="FK4" s="210"/>
      <c r="FL4" s="210"/>
      <c r="FM4" s="210"/>
      <c r="FN4" s="210"/>
      <c r="FO4" s="210"/>
      <c r="FP4" s="210"/>
      <c r="FQ4" s="210"/>
      <c r="FR4" s="210"/>
      <c r="FS4" s="210"/>
      <c r="FT4" s="210"/>
      <c r="FU4" s="210"/>
      <c r="FV4" s="210"/>
      <c r="FW4" s="210"/>
      <c r="FX4" s="210"/>
      <c r="FY4" s="210"/>
      <c r="FZ4" s="210"/>
      <c r="GA4" s="210"/>
      <c r="GB4" s="210"/>
      <c r="GC4" s="210"/>
      <c r="GD4" s="210"/>
      <c r="GE4" s="210"/>
      <c r="GF4" s="210"/>
      <c r="GG4" s="210"/>
      <c r="GH4" s="210"/>
      <c r="GI4" s="210"/>
      <c r="GJ4" s="210"/>
      <c r="GK4" s="210"/>
      <c r="GL4" s="210"/>
      <c r="GM4" s="210"/>
      <c r="GN4" s="210"/>
      <c r="GO4" s="210"/>
      <c r="GP4" s="210"/>
      <c r="GQ4" s="210"/>
      <c r="GR4" s="210"/>
      <c r="GS4" s="210"/>
      <c r="GT4" s="210"/>
      <c r="GU4" s="210"/>
      <c r="GV4" s="210"/>
      <c r="GW4" s="210"/>
      <c r="GX4" s="210"/>
      <c r="GY4" s="210"/>
      <c r="GZ4" s="210"/>
      <c r="HA4" s="210"/>
      <c r="HB4" s="210"/>
      <c r="HC4" s="210"/>
      <c r="HD4" s="210"/>
      <c r="HE4" s="210"/>
      <c r="HF4" s="210"/>
      <c r="HG4" s="210"/>
      <c r="HH4" s="210"/>
      <c r="HI4" s="210"/>
      <c r="HJ4" s="210"/>
      <c r="HK4" s="210"/>
      <c r="HL4" s="210"/>
      <c r="HM4" s="210"/>
      <c r="HN4" s="210"/>
      <c r="HO4" s="210"/>
      <c r="HP4" s="210"/>
      <c r="HQ4" s="210"/>
      <c r="HR4" s="210"/>
      <c r="HS4" s="210"/>
      <c r="HT4" s="210"/>
      <c r="HU4" s="210"/>
      <c r="HV4" s="210"/>
      <c r="HW4" s="210"/>
      <c r="HX4" s="210"/>
      <c r="HY4" s="210"/>
      <c r="HZ4" s="210"/>
      <c r="IA4" s="210"/>
      <c r="IB4" s="210"/>
      <c r="IC4" s="210"/>
      <c r="ID4" s="210"/>
      <c r="IE4" s="210"/>
      <c r="IF4" s="210"/>
      <c r="IG4" s="210"/>
      <c r="IH4" s="210"/>
      <c r="II4" s="210"/>
      <c r="IJ4" s="210"/>
      <c r="IK4" s="210"/>
      <c r="IL4" s="210"/>
      <c r="IM4" s="210"/>
      <c r="IN4" s="210"/>
      <c r="IO4" s="210"/>
      <c r="IP4" s="210"/>
      <c r="IQ4" s="210"/>
      <c r="IR4" s="210"/>
      <c r="IS4" s="210"/>
      <c r="IT4" s="210"/>
      <c r="IU4" s="210"/>
      <c r="IV4" s="210"/>
    </row>
    <row r="5" spans="1:256" x14ac:dyDescent="0.25">
      <c r="A5" s="39"/>
      <c r="B5" s="211"/>
      <c r="C5" s="34" t="s">
        <v>253</v>
      </c>
      <c r="D5" s="34" t="s">
        <v>254</v>
      </c>
      <c r="E5" s="34" t="s">
        <v>255</v>
      </c>
      <c r="F5" s="34" t="s">
        <v>262</v>
      </c>
      <c r="G5" s="34" t="s">
        <v>256</v>
      </c>
      <c r="H5" s="240" t="s">
        <v>257</v>
      </c>
      <c r="I5" s="34" t="s">
        <v>258</v>
      </c>
      <c r="J5" s="34" t="s">
        <v>259</v>
      </c>
      <c r="K5" s="34" t="s">
        <v>260</v>
      </c>
      <c r="L5" s="34" t="s">
        <v>671</v>
      </c>
      <c r="M5" s="376" t="s">
        <v>877</v>
      </c>
      <c r="N5" s="377" t="s">
        <v>878</v>
      </c>
      <c r="O5" s="210"/>
      <c r="P5" s="210"/>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2"/>
      <c r="ET5" s="212"/>
      <c r="EU5" s="212"/>
      <c r="EV5" s="212"/>
      <c r="EW5" s="212"/>
      <c r="EX5" s="212"/>
      <c r="EY5" s="212"/>
      <c r="EZ5" s="212"/>
      <c r="FA5" s="212"/>
      <c r="FB5" s="212"/>
      <c r="FC5" s="212"/>
      <c r="FD5" s="212"/>
      <c r="FE5" s="212"/>
      <c r="FF5" s="212"/>
      <c r="FG5" s="212"/>
      <c r="FH5" s="212"/>
      <c r="FI5" s="212"/>
      <c r="FJ5" s="212"/>
      <c r="FK5" s="212"/>
      <c r="FL5" s="212"/>
      <c r="FM5" s="212"/>
      <c r="FN5" s="212"/>
      <c r="FO5" s="212"/>
      <c r="FP5" s="212"/>
      <c r="FQ5" s="212"/>
      <c r="FR5" s="212"/>
      <c r="FS5" s="212"/>
      <c r="FT5" s="212"/>
      <c r="FU5" s="212"/>
      <c r="FV5" s="212"/>
      <c r="FW5" s="212"/>
      <c r="FX5" s="212"/>
      <c r="FY5" s="212"/>
      <c r="FZ5" s="212"/>
      <c r="GA5" s="212"/>
      <c r="GB5" s="212"/>
      <c r="GC5" s="212"/>
      <c r="GD5" s="212"/>
      <c r="GE5" s="212"/>
      <c r="GF5" s="212"/>
      <c r="GG5" s="212"/>
      <c r="GH5" s="212"/>
      <c r="GI5" s="212"/>
      <c r="GJ5" s="212"/>
      <c r="GK5" s="212"/>
      <c r="GL5" s="212"/>
      <c r="GM5" s="212"/>
      <c r="GN5" s="212"/>
      <c r="GO5" s="212"/>
      <c r="GP5" s="212"/>
      <c r="GQ5" s="212"/>
      <c r="GR5" s="212"/>
      <c r="GS5" s="212"/>
      <c r="GT5" s="212"/>
      <c r="GU5" s="212"/>
      <c r="GV5" s="212"/>
      <c r="GW5" s="212"/>
      <c r="GX5" s="212"/>
      <c r="GY5" s="212"/>
      <c r="GZ5" s="212"/>
      <c r="HA5" s="212"/>
      <c r="HB5" s="212"/>
      <c r="HC5" s="212"/>
      <c r="HD5" s="212"/>
      <c r="HE5" s="212"/>
      <c r="HF5" s="212"/>
      <c r="HG5" s="212"/>
      <c r="HH5" s="212"/>
      <c r="HI5" s="212"/>
      <c r="HJ5" s="212"/>
      <c r="HK5" s="212"/>
      <c r="HL5" s="212"/>
      <c r="HM5" s="212"/>
      <c r="HN5" s="212"/>
      <c r="HO5" s="212"/>
      <c r="HP5" s="212"/>
      <c r="HQ5" s="212"/>
      <c r="HR5" s="212"/>
      <c r="HS5" s="212"/>
      <c r="HT5" s="212"/>
      <c r="HU5" s="212"/>
      <c r="HV5" s="212"/>
      <c r="HW5" s="212"/>
      <c r="HX5" s="212"/>
      <c r="HY5" s="212"/>
      <c r="HZ5" s="212"/>
      <c r="IA5" s="212"/>
      <c r="IB5" s="212"/>
      <c r="IC5" s="212"/>
      <c r="ID5" s="212"/>
      <c r="IE5" s="212"/>
      <c r="IF5" s="212"/>
      <c r="IG5" s="212"/>
      <c r="IH5" s="212"/>
      <c r="II5" s="212"/>
      <c r="IJ5" s="212"/>
      <c r="IK5" s="212"/>
      <c r="IL5" s="212"/>
      <c r="IM5" s="212"/>
      <c r="IN5" s="212"/>
      <c r="IO5" s="212"/>
      <c r="IP5" s="212"/>
      <c r="IQ5" s="212"/>
      <c r="IR5" s="212"/>
      <c r="IS5" s="212"/>
      <c r="IT5" s="212"/>
      <c r="IU5" s="212"/>
      <c r="IV5" s="212"/>
    </row>
    <row r="6" spans="1:256" ht="31.5" x14ac:dyDescent="0.25">
      <c r="A6" s="39">
        <v>1</v>
      </c>
      <c r="B6" s="310" t="s">
        <v>173</v>
      </c>
      <c r="C6" s="704">
        <v>2253422.2999999998</v>
      </c>
      <c r="D6" s="705">
        <f>C17</f>
        <v>2358473.1199999996</v>
      </c>
      <c r="E6" s="704">
        <v>412808.23</v>
      </c>
      <c r="F6" s="705">
        <f>E17</f>
        <v>815286.79</v>
      </c>
      <c r="G6" s="706">
        <v>413673.9</v>
      </c>
      <c r="H6" s="707">
        <f>G17</f>
        <v>505686.07000000007</v>
      </c>
      <c r="I6" s="704">
        <v>0</v>
      </c>
      <c r="J6" s="705">
        <f>SUM(I17)</f>
        <v>14874.489999999998</v>
      </c>
      <c r="K6" s="704">
        <v>27505.35</v>
      </c>
      <c r="L6" s="705">
        <f>SUM(K17)</f>
        <v>27510.159999999996</v>
      </c>
      <c r="M6" s="705">
        <f t="shared" ref="M6:N8" si="0">C6+E6+G6+I6+K6</f>
        <v>3107409.78</v>
      </c>
      <c r="N6" s="708">
        <f t="shared" si="0"/>
        <v>3721830.63</v>
      </c>
      <c r="O6" s="210"/>
      <c r="P6" s="210"/>
    </row>
    <row r="7" spans="1:256" ht="31.5" x14ac:dyDescent="0.25">
      <c r="A7" s="39">
        <v>2</v>
      </c>
      <c r="B7" s="311" t="s">
        <v>709</v>
      </c>
      <c r="C7" s="705">
        <f t="shared" ref="C7:L7" si="1">SUM(C8:C15)</f>
        <v>159275.13</v>
      </c>
      <c r="D7" s="705">
        <f t="shared" si="1"/>
        <v>653105.86</v>
      </c>
      <c r="E7" s="705">
        <f t="shared" si="1"/>
        <v>526715.56000000006</v>
      </c>
      <c r="F7" s="705">
        <f t="shared" si="1"/>
        <v>1253034.1600000001</v>
      </c>
      <c r="G7" s="707">
        <f>SUM(G8:G15)</f>
        <v>634307.17000000004</v>
      </c>
      <c r="H7" s="707">
        <f>SUM(H8:H15)</f>
        <v>419341.66000000003</v>
      </c>
      <c r="I7" s="705">
        <f t="shared" si="1"/>
        <v>43937.31</v>
      </c>
      <c r="J7" s="705">
        <f t="shared" si="1"/>
        <v>43486</v>
      </c>
      <c r="K7" s="705">
        <f t="shared" si="1"/>
        <v>10390</v>
      </c>
      <c r="L7" s="705">
        <f t="shared" si="1"/>
        <v>58424</v>
      </c>
      <c r="M7" s="705">
        <f t="shared" si="0"/>
        <v>1374625.1700000002</v>
      </c>
      <c r="N7" s="708">
        <f t="shared" si="0"/>
        <v>2427391.6800000002</v>
      </c>
      <c r="O7" s="210"/>
      <c r="P7" s="210"/>
    </row>
    <row r="8" spans="1:256" ht="22.5" customHeight="1" x14ac:dyDescent="0.25">
      <c r="A8" s="39">
        <v>3</v>
      </c>
      <c r="B8" s="312" t="s">
        <v>81</v>
      </c>
      <c r="C8" s="709">
        <v>159275.13</v>
      </c>
      <c r="D8" s="709">
        <v>653105.86</v>
      </c>
      <c r="E8" s="709">
        <v>238912.69</v>
      </c>
      <c r="F8" s="709">
        <v>979658.81</v>
      </c>
      <c r="G8" s="710">
        <v>0</v>
      </c>
      <c r="H8" s="710">
        <v>0</v>
      </c>
      <c r="I8" s="709">
        <v>0</v>
      </c>
      <c r="J8" s="709">
        <v>0</v>
      </c>
      <c r="K8" s="709">
        <v>0</v>
      </c>
      <c r="L8" s="709">
        <v>0</v>
      </c>
      <c r="M8" s="705">
        <f t="shared" si="0"/>
        <v>398187.82</v>
      </c>
      <c r="N8" s="708">
        <f t="shared" si="0"/>
        <v>1632764.67</v>
      </c>
    </row>
    <row r="9" spans="1:256" ht="21.75" customHeight="1" x14ac:dyDescent="0.25">
      <c r="A9" s="39">
        <v>4</v>
      </c>
      <c r="B9" s="312" t="s">
        <v>282</v>
      </c>
      <c r="C9" s="711" t="s">
        <v>281</v>
      </c>
      <c r="D9" s="711" t="s">
        <v>281</v>
      </c>
      <c r="E9" s="712">
        <v>287802.87</v>
      </c>
      <c r="F9" s="712">
        <v>273375.34999999998</v>
      </c>
      <c r="G9" s="711" t="s">
        <v>281</v>
      </c>
      <c r="H9" s="711" t="s">
        <v>281</v>
      </c>
      <c r="I9" s="713" t="s">
        <v>281</v>
      </c>
      <c r="J9" s="713" t="s">
        <v>281</v>
      </c>
      <c r="K9" s="711" t="s">
        <v>281</v>
      </c>
      <c r="L9" s="711" t="s">
        <v>281</v>
      </c>
      <c r="M9" s="705">
        <f>E9</f>
        <v>287802.87</v>
      </c>
      <c r="N9" s="708">
        <f>F9</f>
        <v>273375.34999999998</v>
      </c>
      <c r="O9" s="573" t="s">
        <v>1334</v>
      </c>
    </row>
    <row r="10" spans="1:256" ht="31.5" x14ac:dyDescent="0.25">
      <c r="A10" s="39">
        <v>5</v>
      </c>
      <c r="B10" s="312" t="s">
        <v>11</v>
      </c>
      <c r="C10" s="711" t="s">
        <v>281</v>
      </c>
      <c r="D10" s="711" t="s">
        <v>281</v>
      </c>
      <c r="E10" s="709">
        <v>0</v>
      </c>
      <c r="F10" s="709">
        <v>0</v>
      </c>
      <c r="G10" s="711" t="s">
        <v>281</v>
      </c>
      <c r="H10" s="711" t="s">
        <v>281</v>
      </c>
      <c r="I10" s="713" t="s">
        <v>281</v>
      </c>
      <c r="J10" s="713" t="s">
        <v>281</v>
      </c>
      <c r="K10" s="711" t="s">
        <v>281</v>
      </c>
      <c r="L10" s="711" t="s">
        <v>281</v>
      </c>
      <c r="M10" s="705">
        <f>E10</f>
        <v>0</v>
      </c>
      <c r="N10" s="708">
        <f>F10</f>
        <v>0</v>
      </c>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c r="FT10" s="212"/>
      <c r="FU10" s="212"/>
      <c r="FV10" s="212"/>
      <c r="FW10" s="212"/>
      <c r="FX10" s="212"/>
      <c r="FY10" s="212"/>
      <c r="FZ10" s="212"/>
      <c r="GA10" s="212"/>
      <c r="GB10" s="212"/>
      <c r="GC10" s="212"/>
      <c r="GD10" s="212"/>
      <c r="GE10" s="212"/>
      <c r="GF10" s="212"/>
      <c r="GG10" s="212"/>
      <c r="GH10" s="212"/>
      <c r="GI10" s="212"/>
      <c r="GJ10" s="212"/>
      <c r="GK10" s="212"/>
      <c r="GL10" s="212"/>
      <c r="GM10" s="212"/>
      <c r="GN10" s="212"/>
      <c r="GO10" s="212"/>
      <c r="GP10" s="212"/>
      <c r="GQ10" s="212"/>
      <c r="GR10" s="212"/>
      <c r="GS10" s="212"/>
      <c r="GT10" s="212"/>
      <c r="GU10" s="212"/>
      <c r="GV10" s="212"/>
      <c r="GW10" s="212"/>
      <c r="GX10" s="212"/>
      <c r="GY10" s="212"/>
      <c r="GZ10" s="212"/>
      <c r="HA10" s="212"/>
      <c r="HB10" s="212"/>
      <c r="HC10" s="212"/>
      <c r="HD10" s="212"/>
      <c r="HE10" s="212"/>
      <c r="HF10" s="212"/>
      <c r="HG10" s="212"/>
      <c r="HH10" s="212"/>
      <c r="HI10" s="212"/>
      <c r="HJ10" s="212"/>
      <c r="HK10" s="212"/>
      <c r="HL10" s="212"/>
      <c r="HM10" s="212"/>
      <c r="HN10" s="212"/>
      <c r="HO10" s="212"/>
      <c r="HP10" s="212"/>
      <c r="HQ10" s="212"/>
      <c r="HR10" s="212"/>
      <c r="HS10" s="212"/>
      <c r="HT10" s="212"/>
      <c r="HU10" s="212"/>
      <c r="HV10" s="212"/>
      <c r="HW10" s="212"/>
      <c r="HX10" s="212"/>
      <c r="HY10" s="212"/>
      <c r="HZ10" s="212"/>
      <c r="IA10" s="212"/>
      <c r="IB10" s="212"/>
      <c r="IC10" s="212"/>
      <c r="ID10" s="212"/>
      <c r="IE10" s="212"/>
      <c r="IF10" s="212"/>
      <c r="IG10" s="212"/>
      <c r="IH10" s="212"/>
      <c r="II10" s="212"/>
      <c r="IJ10" s="212"/>
      <c r="IK10" s="212"/>
      <c r="IL10" s="212"/>
      <c r="IM10" s="212"/>
      <c r="IN10" s="212"/>
      <c r="IO10" s="212"/>
      <c r="IP10" s="212"/>
      <c r="IQ10" s="212"/>
      <c r="IR10" s="212"/>
      <c r="IS10" s="212"/>
      <c r="IT10" s="212"/>
      <c r="IU10" s="212"/>
      <c r="IV10" s="212"/>
    </row>
    <row r="11" spans="1:256" ht="31.5" x14ac:dyDescent="0.25">
      <c r="A11" s="39">
        <v>6</v>
      </c>
      <c r="B11" s="312" t="s">
        <v>283</v>
      </c>
      <c r="C11" s="711" t="s">
        <v>281</v>
      </c>
      <c r="D11" s="711" t="s">
        <v>281</v>
      </c>
      <c r="E11" s="709">
        <v>0</v>
      </c>
      <c r="F11" s="709">
        <v>0</v>
      </c>
      <c r="G11" s="710">
        <v>0</v>
      </c>
      <c r="H11" s="710">
        <v>0</v>
      </c>
      <c r="I11" s="714">
        <v>0</v>
      </c>
      <c r="J11" s="714">
        <v>0</v>
      </c>
      <c r="K11" s="715">
        <v>0</v>
      </c>
      <c r="L11" s="715">
        <v>0</v>
      </c>
      <c r="M11" s="705">
        <f>E11+G11+I11+K11</f>
        <v>0</v>
      </c>
      <c r="N11" s="708">
        <f>F11+H11+J11+L11</f>
        <v>0</v>
      </c>
    </row>
    <row r="12" spans="1:256" ht="17.25" customHeight="1" x14ac:dyDescent="0.25">
      <c r="A12" s="39">
        <v>7</v>
      </c>
      <c r="B12" s="312" t="s">
        <v>284</v>
      </c>
      <c r="C12" s="709">
        <v>0</v>
      </c>
      <c r="D12" s="709">
        <v>0</v>
      </c>
      <c r="E12" s="709">
        <v>0</v>
      </c>
      <c r="F12" s="709">
        <v>0</v>
      </c>
      <c r="G12" s="710">
        <v>0</v>
      </c>
      <c r="H12" s="710">
        <v>0</v>
      </c>
      <c r="I12" s="714">
        <v>0</v>
      </c>
      <c r="J12" s="714">
        <v>0</v>
      </c>
      <c r="K12" s="709">
        <v>10390</v>
      </c>
      <c r="L12" s="709">
        <v>58424</v>
      </c>
      <c r="M12" s="705">
        <f>C12+E12+G12+I12+K12</f>
        <v>10390</v>
      </c>
      <c r="N12" s="708">
        <f>D12+F12+H12+J12+L12</f>
        <v>58424</v>
      </c>
    </row>
    <row r="13" spans="1:256" ht="18.75" x14ac:dyDescent="0.25">
      <c r="A13" s="39">
        <v>8</v>
      </c>
      <c r="B13" s="313" t="s">
        <v>82</v>
      </c>
      <c r="C13" s="711" t="s">
        <v>281</v>
      </c>
      <c r="D13" s="711" t="s">
        <v>281</v>
      </c>
      <c r="E13" s="711" t="s">
        <v>281</v>
      </c>
      <c r="F13" s="711" t="s">
        <v>281</v>
      </c>
      <c r="G13" s="710">
        <v>594906</v>
      </c>
      <c r="H13" s="710">
        <v>379657</v>
      </c>
      <c r="I13" s="714">
        <v>43937.31</v>
      </c>
      <c r="J13" s="714">
        <v>43486</v>
      </c>
      <c r="K13" s="716" t="s">
        <v>281</v>
      </c>
      <c r="L13" s="716" t="s">
        <v>281</v>
      </c>
      <c r="M13" s="705">
        <f>G13</f>
        <v>594906</v>
      </c>
      <c r="N13" s="708">
        <f>H13</f>
        <v>379657</v>
      </c>
    </row>
    <row r="14" spans="1:256" ht="19.5" customHeight="1" x14ac:dyDescent="0.25">
      <c r="A14" s="39">
        <v>9</v>
      </c>
      <c r="B14" s="312" t="s">
        <v>24</v>
      </c>
      <c r="C14" s="711" t="s">
        <v>281</v>
      </c>
      <c r="D14" s="711" t="s">
        <v>281</v>
      </c>
      <c r="E14" s="711" t="s">
        <v>281</v>
      </c>
      <c r="F14" s="711" t="s">
        <v>281</v>
      </c>
      <c r="G14" s="710">
        <v>39401.17</v>
      </c>
      <c r="H14" s="710">
        <v>39684.660000000003</v>
      </c>
      <c r="I14" s="717" t="s">
        <v>281</v>
      </c>
      <c r="J14" s="717" t="s">
        <v>281</v>
      </c>
      <c r="K14" s="716" t="s">
        <v>281</v>
      </c>
      <c r="L14" s="716" t="s">
        <v>281</v>
      </c>
      <c r="M14" s="705">
        <f>G14</f>
        <v>39401.17</v>
      </c>
      <c r="N14" s="708">
        <f>H14</f>
        <v>39684.660000000003</v>
      </c>
    </row>
    <row r="15" spans="1:256" ht="18.75" x14ac:dyDescent="0.25">
      <c r="A15" s="39">
        <v>10</v>
      </c>
      <c r="B15" s="312" t="s">
        <v>83</v>
      </c>
      <c r="C15" s="709">
        <v>0</v>
      </c>
      <c r="D15" s="709">
        <v>0</v>
      </c>
      <c r="E15" s="709">
        <v>0</v>
      </c>
      <c r="F15" s="709">
        <v>0</v>
      </c>
      <c r="G15" s="710">
        <v>0</v>
      </c>
      <c r="H15" s="710">
        <v>0</v>
      </c>
      <c r="I15" s="714">
        <v>0</v>
      </c>
      <c r="J15" s="714">
        <v>0</v>
      </c>
      <c r="K15" s="709">
        <v>0</v>
      </c>
      <c r="L15" s="709">
        <v>0</v>
      </c>
      <c r="M15" s="705">
        <f>C15+E15+G15+I15+K15</f>
        <v>0</v>
      </c>
      <c r="N15" s="708">
        <f>D15+F15+H15+J15+L15</f>
        <v>0</v>
      </c>
    </row>
    <row r="16" spans="1:256" ht="31.5" x14ac:dyDescent="0.25">
      <c r="A16" s="39">
        <v>11</v>
      </c>
      <c r="B16" s="310" t="s">
        <v>174</v>
      </c>
      <c r="C16" s="704">
        <v>54224.31</v>
      </c>
      <c r="D16" s="704">
        <v>0</v>
      </c>
      <c r="E16" s="704">
        <v>124237</v>
      </c>
      <c r="F16" s="704">
        <v>74512.44</v>
      </c>
      <c r="G16" s="718">
        <v>542295</v>
      </c>
      <c r="H16" s="718">
        <v>546043</v>
      </c>
      <c r="I16" s="704">
        <v>29062.82</v>
      </c>
      <c r="J16" s="704">
        <v>11613.7</v>
      </c>
      <c r="K16" s="704">
        <v>10385.19</v>
      </c>
      <c r="L16" s="704">
        <v>41669.15</v>
      </c>
      <c r="M16" s="705">
        <f t="shared" ref="M16:N18" si="2">C16+E16+G16+I16+K16</f>
        <v>760204.32</v>
      </c>
      <c r="N16" s="708">
        <f t="shared" si="2"/>
        <v>673838.28999999992</v>
      </c>
    </row>
    <row r="17" spans="1:20" ht="31.5" x14ac:dyDescent="0.25">
      <c r="A17" s="39">
        <v>12</v>
      </c>
      <c r="B17" s="310" t="s">
        <v>25</v>
      </c>
      <c r="C17" s="705">
        <f t="shared" ref="C17:L17" si="3">C6+C7-C16</f>
        <v>2358473.1199999996</v>
      </c>
      <c r="D17" s="705">
        <f t="shared" si="3"/>
        <v>3011578.9799999995</v>
      </c>
      <c r="E17" s="705">
        <f t="shared" si="3"/>
        <v>815286.79</v>
      </c>
      <c r="F17" s="705">
        <f t="shared" si="3"/>
        <v>1993808.5100000002</v>
      </c>
      <c r="G17" s="707">
        <f t="shared" si="3"/>
        <v>505686.07000000007</v>
      </c>
      <c r="H17" s="707">
        <f t="shared" si="3"/>
        <v>378984.7300000001</v>
      </c>
      <c r="I17" s="705">
        <f t="shared" si="3"/>
        <v>14874.489999999998</v>
      </c>
      <c r="J17" s="705">
        <f t="shared" si="3"/>
        <v>46746.789999999994</v>
      </c>
      <c r="K17" s="705">
        <f t="shared" si="3"/>
        <v>27510.159999999996</v>
      </c>
      <c r="L17" s="705">
        <f t="shared" si="3"/>
        <v>44265.01</v>
      </c>
      <c r="M17" s="705">
        <f t="shared" si="2"/>
        <v>3721830.63</v>
      </c>
      <c r="N17" s="708">
        <f t="shared" si="2"/>
        <v>5475384.0200000005</v>
      </c>
    </row>
    <row r="18" spans="1:20" ht="48.75" customHeight="1" thickBot="1" x14ac:dyDescent="0.3">
      <c r="A18" s="213">
        <v>13</v>
      </c>
      <c r="B18" s="314" t="s">
        <v>809</v>
      </c>
      <c r="C18" s="719">
        <v>0</v>
      </c>
      <c r="D18" s="719">
        <v>0</v>
      </c>
      <c r="E18" s="719">
        <v>0</v>
      </c>
      <c r="F18" s="719">
        <v>0</v>
      </c>
      <c r="G18" s="720">
        <v>0</v>
      </c>
      <c r="H18" s="720">
        <v>0</v>
      </c>
      <c r="I18" s="719">
        <v>0</v>
      </c>
      <c r="J18" s="719">
        <v>0</v>
      </c>
      <c r="K18" s="719">
        <v>0</v>
      </c>
      <c r="L18" s="719">
        <v>0</v>
      </c>
      <c r="M18" s="721">
        <f t="shared" si="2"/>
        <v>0</v>
      </c>
      <c r="N18" s="722">
        <f t="shared" si="2"/>
        <v>0</v>
      </c>
    </row>
    <row r="19" spans="1:20" x14ac:dyDescent="0.25">
      <c r="F19" s="450">
        <f>+'T5 - Analýza nákladov'!E92+'T5 - Analýza nákladov'!F92</f>
        <v>349674.35</v>
      </c>
      <c r="H19" s="450">
        <f>'T1-Dotácie podľa DZ'!C16+'T1-Dotácie podľa DZ'!C17</f>
        <v>379657</v>
      </c>
      <c r="I19" s="215"/>
      <c r="J19" s="215"/>
    </row>
    <row r="20" spans="1:20" x14ac:dyDescent="0.25">
      <c r="A20" s="215" t="s">
        <v>84</v>
      </c>
      <c r="B20" s="215"/>
      <c r="C20" s="215"/>
      <c r="E20" s="215"/>
      <c r="F20" s="575" t="s">
        <v>1329</v>
      </c>
      <c r="G20" s="215"/>
      <c r="H20" s="215"/>
      <c r="I20" s="215"/>
      <c r="J20" s="215"/>
      <c r="K20" s="215"/>
      <c r="L20" s="215"/>
      <c r="M20" s="215"/>
      <c r="N20" s="215"/>
    </row>
    <row r="21" spans="1:20" x14ac:dyDescent="0.25">
      <c r="A21" s="215" t="s">
        <v>85</v>
      </c>
      <c r="B21" s="215"/>
      <c r="C21" s="215"/>
      <c r="D21" s="215"/>
      <c r="E21" s="215"/>
      <c r="F21" s="215"/>
      <c r="G21" s="215"/>
      <c r="H21" s="215"/>
      <c r="I21" s="578"/>
      <c r="J21" s="576"/>
      <c r="K21" s="576"/>
      <c r="L21" s="576"/>
      <c r="M21" s="576"/>
      <c r="N21" s="576"/>
      <c r="O21" s="577"/>
      <c r="P21" s="577"/>
      <c r="Q21" s="577"/>
      <c r="R21" s="577"/>
      <c r="S21" s="577"/>
      <c r="T21" s="577"/>
    </row>
    <row r="22" spans="1:20" ht="33" customHeight="1" x14ac:dyDescent="0.25">
      <c r="A22" s="943" t="s">
        <v>86</v>
      </c>
      <c r="B22" s="943"/>
      <c r="C22" s="943"/>
      <c r="D22" s="215"/>
      <c r="E22" s="215"/>
      <c r="F22" s="215"/>
      <c r="G22" s="215"/>
      <c r="H22" s="215"/>
      <c r="I22" s="575"/>
      <c r="J22" s="215"/>
      <c r="K22" s="215"/>
      <c r="L22" s="215"/>
      <c r="M22" s="215"/>
      <c r="N22" s="215"/>
    </row>
    <row r="23" spans="1:20" ht="27.75" customHeight="1" x14ac:dyDescent="0.25">
      <c r="A23" s="940" t="s">
        <v>1332</v>
      </c>
      <c r="B23" s="940"/>
      <c r="C23" s="940"/>
      <c r="D23" s="940"/>
      <c r="E23" s="940"/>
      <c r="F23" s="940"/>
      <c r="G23" s="940"/>
      <c r="H23" s="940"/>
      <c r="I23" s="940"/>
      <c r="J23" s="940"/>
      <c r="K23" s="940"/>
      <c r="L23" s="940"/>
      <c r="M23" s="940"/>
      <c r="N23" s="940"/>
    </row>
  </sheetData>
  <mergeCells count="12">
    <mergeCell ref="A23:N23"/>
    <mergeCell ref="M3:N3"/>
    <mergeCell ref="A22:C22"/>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6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árok20">
    <tabColor indexed="42"/>
    <pageSetUpPr fitToPage="1"/>
  </sheetPr>
  <dimension ref="A1:H26"/>
  <sheetViews>
    <sheetView zoomScale="90" zoomScaleNormal="90" workbookViewId="0">
      <pane xSplit="2" ySplit="4" topLeftCell="C5" activePane="bottomRight" state="frozen"/>
      <selection pane="topRight" activeCell="C1" sqref="C1"/>
      <selection pane="bottomLeft" activeCell="A5" sqref="A5"/>
      <selection pane="bottomRight" activeCell="A26" sqref="A26:D26"/>
    </sheetView>
  </sheetViews>
  <sheetFormatPr defaultColWidth="9.140625" defaultRowHeight="15.75" x14ac:dyDescent="0.2"/>
  <cols>
    <col min="1" max="1" width="10.5703125" style="11" customWidth="1"/>
    <col min="2" max="2" width="43.140625" style="65" customWidth="1"/>
    <col min="3" max="3" width="28.42578125" style="10" customWidth="1"/>
    <col min="4" max="4" width="46.5703125" style="10" customWidth="1"/>
    <col min="5" max="16384" width="9.140625" style="10"/>
  </cols>
  <sheetData>
    <row r="1" spans="1:8" ht="50.1" customHeight="1" thickBot="1" x14ac:dyDescent="0.25">
      <c r="A1" s="790" t="s">
        <v>1219</v>
      </c>
      <c r="B1" s="791"/>
      <c r="C1" s="791"/>
      <c r="D1" s="792"/>
    </row>
    <row r="2" spans="1:8" ht="35.1" customHeight="1" x14ac:dyDescent="0.2">
      <c r="A2" s="787" t="s">
        <v>1252</v>
      </c>
      <c r="B2" s="788"/>
      <c r="C2" s="788"/>
      <c r="D2" s="789"/>
    </row>
    <row r="3" spans="1:8" ht="31.5" x14ac:dyDescent="0.2">
      <c r="A3" s="102" t="s">
        <v>177</v>
      </c>
      <c r="B3" s="90" t="s">
        <v>263</v>
      </c>
      <c r="C3" s="90" t="s">
        <v>1220</v>
      </c>
      <c r="D3" s="32" t="s">
        <v>1003</v>
      </c>
    </row>
    <row r="4" spans="1:8" s="12" customFormat="1" ht="18" customHeight="1" x14ac:dyDescent="0.2">
      <c r="A4" s="98"/>
      <c r="B4" s="101" t="s">
        <v>253</v>
      </c>
      <c r="C4" s="81" t="s">
        <v>254</v>
      </c>
      <c r="D4" s="82" t="s">
        <v>255</v>
      </c>
      <c r="F4" s="10"/>
      <c r="G4" s="10"/>
      <c r="H4" s="10"/>
    </row>
    <row r="5" spans="1:8" s="12" customFormat="1" ht="31.5" x14ac:dyDescent="0.2">
      <c r="A5" s="98">
        <v>1</v>
      </c>
      <c r="B5" s="63" t="s">
        <v>998</v>
      </c>
      <c r="C5" s="621">
        <f>C6+C7+C8+C12+C13+C14+C15+C16+C17+C18+C19+C20+C21</f>
        <v>13320139.500000002</v>
      </c>
      <c r="D5" s="62"/>
      <c r="F5" s="10"/>
      <c r="G5" s="10"/>
      <c r="H5" s="10"/>
    </row>
    <row r="6" spans="1:8" x14ac:dyDescent="0.2">
      <c r="A6" s="98">
        <v>2</v>
      </c>
      <c r="B6" s="499" t="s">
        <v>989</v>
      </c>
      <c r="C6" s="624">
        <v>0</v>
      </c>
      <c r="D6" s="115" t="s">
        <v>1263</v>
      </c>
    </row>
    <row r="7" spans="1:8" x14ac:dyDescent="0.2">
      <c r="A7" s="98" t="s">
        <v>286</v>
      </c>
      <c r="B7" s="625" t="s">
        <v>1261</v>
      </c>
      <c r="C7" s="624">
        <v>4205837.29</v>
      </c>
      <c r="D7" s="115" t="s">
        <v>1262</v>
      </c>
    </row>
    <row r="8" spans="1:8" ht="31.5" x14ac:dyDescent="0.2">
      <c r="A8" s="98">
        <v>3</v>
      </c>
      <c r="B8" s="120" t="s">
        <v>997</v>
      </c>
      <c r="C8" s="621">
        <f>C9+C10+C11</f>
        <v>8494857.120000001</v>
      </c>
      <c r="D8" s="132"/>
    </row>
    <row r="9" spans="1:8" x14ac:dyDescent="0.2">
      <c r="A9" s="98">
        <v>4</v>
      </c>
      <c r="B9" s="501" t="s">
        <v>981</v>
      </c>
      <c r="C9" s="624">
        <v>39067.53</v>
      </c>
      <c r="D9" s="115" t="s">
        <v>1264</v>
      </c>
    </row>
    <row r="10" spans="1:8" x14ac:dyDescent="0.2">
      <c r="A10" s="98">
        <v>5</v>
      </c>
      <c r="B10" s="501" t="s">
        <v>982</v>
      </c>
      <c r="C10" s="624">
        <v>17261.63</v>
      </c>
      <c r="D10" s="115" t="s">
        <v>1265</v>
      </c>
    </row>
    <row r="11" spans="1:8" ht="94.5" x14ac:dyDescent="0.2">
      <c r="A11" s="98">
        <v>6</v>
      </c>
      <c r="B11" s="501" t="s">
        <v>983</v>
      </c>
      <c r="C11" s="624">
        <v>8438527.9600000009</v>
      </c>
      <c r="D11" s="115" t="s">
        <v>1266</v>
      </c>
    </row>
    <row r="12" spans="1:8" x14ac:dyDescent="0.2">
      <c r="A12" s="98">
        <v>7</v>
      </c>
      <c r="B12" s="120" t="s">
        <v>990</v>
      </c>
      <c r="C12" s="624">
        <v>340885.08</v>
      </c>
      <c r="D12" s="115" t="s">
        <v>1267</v>
      </c>
    </row>
    <row r="13" spans="1:8" x14ac:dyDescent="0.2">
      <c r="A13" s="98">
        <v>8</v>
      </c>
      <c r="B13" s="500" t="s">
        <v>984</v>
      </c>
      <c r="C13" s="624">
        <v>0</v>
      </c>
      <c r="D13" s="626" t="s">
        <v>1254</v>
      </c>
    </row>
    <row r="14" spans="1:8" x14ac:dyDescent="0.2">
      <c r="A14" s="98">
        <v>9</v>
      </c>
      <c r="B14" s="500" t="s">
        <v>985</v>
      </c>
      <c r="C14" s="624">
        <v>0</v>
      </c>
      <c r="D14" s="626" t="s">
        <v>1254</v>
      </c>
    </row>
    <row r="15" spans="1:8" x14ac:dyDescent="0.2">
      <c r="A15" s="98">
        <v>10</v>
      </c>
      <c r="B15" s="500" t="s">
        <v>986</v>
      </c>
      <c r="C15" s="624">
        <v>0</v>
      </c>
      <c r="D15" s="626" t="s">
        <v>1254</v>
      </c>
    </row>
    <row r="16" spans="1:8" ht="31.5" x14ac:dyDescent="0.2">
      <c r="A16" s="98">
        <v>11</v>
      </c>
      <c r="B16" s="500" t="s">
        <v>987</v>
      </c>
      <c r="C16" s="624">
        <v>0</v>
      </c>
      <c r="D16" s="626" t="s">
        <v>1254</v>
      </c>
    </row>
    <row r="17" spans="1:4" x14ac:dyDescent="0.2">
      <c r="A17" s="98">
        <v>12</v>
      </c>
      <c r="B17" s="500" t="s">
        <v>988</v>
      </c>
      <c r="C17" s="624">
        <v>0</v>
      </c>
      <c r="D17" s="626" t="s">
        <v>1254</v>
      </c>
    </row>
    <row r="18" spans="1:4" x14ac:dyDescent="0.2">
      <c r="A18" s="98">
        <v>13</v>
      </c>
      <c r="B18" s="500" t="s">
        <v>991</v>
      </c>
      <c r="C18" s="624">
        <v>69074.3</v>
      </c>
      <c r="D18" s="115" t="s">
        <v>1268</v>
      </c>
    </row>
    <row r="19" spans="1:4" x14ac:dyDescent="0.2">
      <c r="A19" s="98">
        <v>14</v>
      </c>
      <c r="B19" s="120" t="s">
        <v>992</v>
      </c>
      <c r="C19" s="624">
        <v>209485.71</v>
      </c>
      <c r="D19" s="115" t="s">
        <v>1269</v>
      </c>
    </row>
    <row r="20" spans="1:4" x14ac:dyDescent="0.2">
      <c r="A20" s="98">
        <v>15</v>
      </c>
      <c r="B20" s="360" t="s">
        <v>993</v>
      </c>
      <c r="C20" s="624">
        <v>0</v>
      </c>
      <c r="D20" s="626" t="s">
        <v>1254</v>
      </c>
    </row>
    <row r="21" spans="1:4" x14ac:dyDescent="0.2">
      <c r="A21" s="98">
        <v>16</v>
      </c>
      <c r="B21" s="120" t="s">
        <v>994</v>
      </c>
      <c r="C21" s="624">
        <v>0</v>
      </c>
      <c r="D21" s="626" t="s">
        <v>1254</v>
      </c>
    </row>
    <row r="22" spans="1:4" ht="47.25" x14ac:dyDescent="0.2">
      <c r="A22" s="98">
        <v>17</v>
      </c>
      <c r="B22" s="120" t="s">
        <v>996</v>
      </c>
      <c r="C22" s="627">
        <v>0</v>
      </c>
      <c r="D22" s="133" t="s">
        <v>1272</v>
      </c>
    </row>
    <row r="23" spans="1:4" ht="47.25" x14ac:dyDescent="0.2">
      <c r="A23" s="498">
        <v>18</v>
      </c>
      <c r="B23" s="503" t="s">
        <v>995</v>
      </c>
      <c r="C23" s="627">
        <v>0</v>
      </c>
      <c r="D23" s="133" t="s">
        <v>1270</v>
      </c>
    </row>
    <row r="24" spans="1:4" x14ac:dyDescent="0.2">
      <c r="A24" s="498">
        <v>19</v>
      </c>
      <c r="B24" s="103" t="s">
        <v>680</v>
      </c>
      <c r="C24" s="627">
        <v>0</v>
      </c>
      <c r="D24" s="626" t="s">
        <v>1254</v>
      </c>
    </row>
    <row r="25" spans="1:4" ht="32.25" thickBot="1" x14ac:dyDescent="0.25">
      <c r="A25" s="99">
        <v>20</v>
      </c>
      <c r="B25" s="74" t="s">
        <v>999</v>
      </c>
      <c r="C25" s="359">
        <f>+C5+C23+C24</f>
        <v>13320139.500000002</v>
      </c>
      <c r="D25" s="72"/>
    </row>
    <row r="26" spans="1:4" x14ac:dyDescent="0.2">
      <c r="A26" s="955" t="s">
        <v>1271</v>
      </c>
      <c r="B26" s="955"/>
      <c r="C26" s="955"/>
      <c r="D26" s="955"/>
    </row>
  </sheetData>
  <mergeCells count="3">
    <mergeCell ref="A1:D1"/>
    <mergeCell ref="A2:D2"/>
    <mergeCell ref="A26:D26"/>
  </mergeCells>
  <phoneticPr fontId="0" type="noConversion"/>
  <printOptions gridLines="1"/>
  <pageMargins left="0.74803149606299213" right="0.74803149606299213" top="0.98425196850393704" bottom="0.79" header="0.51181102362204722" footer="0.51181102362204722"/>
  <pageSetup paperSize="9" scale="7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CFFCC"/>
    <pageSetUpPr fitToPage="1"/>
  </sheetPr>
  <dimension ref="A1:K38"/>
  <sheetViews>
    <sheetView zoomScale="90" zoomScaleNormal="90" workbookViewId="0">
      <pane xSplit="2" ySplit="5" topLeftCell="C6" activePane="bottomRight" state="frozen"/>
      <selection pane="topRight" activeCell="C1" sqref="C1"/>
      <selection pane="bottomLeft" activeCell="A6" sqref="A6"/>
      <selection pane="bottomRight" activeCell="L24" sqref="L24"/>
    </sheetView>
  </sheetViews>
  <sheetFormatPr defaultColWidth="9.140625" defaultRowHeight="15.75" x14ac:dyDescent="0.2"/>
  <cols>
    <col min="1" max="1" width="7.7109375" style="18" customWidth="1"/>
    <col min="2" max="2" width="47.5703125" style="19" customWidth="1"/>
    <col min="3" max="3" width="17.85546875" style="20" customWidth="1"/>
    <col min="4" max="4" width="16.85546875" style="20" customWidth="1"/>
    <col min="5" max="5" width="17.140625" style="20" customWidth="1"/>
    <col min="6" max="6" width="18.140625" style="20" customWidth="1"/>
    <col min="7" max="7" width="17.42578125" style="20" customWidth="1"/>
    <col min="8" max="8" width="17" style="20" customWidth="1"/>
    <col min="9" max="9" width="11.28515625" style="20" customWidth="1"/>
    <col min="10" max="16384" width="9.140625" style="20"/>
  </cols>
  <sheetData>
    <row r="1" spans="1:11" s="24" customFormat="1" ht="69" customHeight="1" thickBot="1" x14ac:dyDescent="0.25">
      <c r="A1" s="956" t="s">
        <v>1221</v>
      </c>
      <c r="B1" s="957"/>
      <c r="C1" s="957"/>
      <c r="D1" s="957"/>
      <c r="E1" s="957"/>
      <c r="F1" s="957"/>
      <c r="G1" s="957"/>
      <c r="H1" s="958"/>
      <c r="I1" s="244"/>
    </row>
    <row r="2" spans="1:11" s="24" customFormat="1" ht="35.1" customHeight="1" x14ac:dyDescent="0.2">
      <c r="A2" s="828" t="s">
        <v>1250</v>
      </c>
      <c r="B2" s="829"/>
      <c r="C2" s="829"/>
      <c r="D2" s="829"/>
      <c r="E2" s="829"/>
      <c r="F2" s="829"/>
      <c r="G2" s="829"/>
      <c r="H2" s="830"/>
    </row>
    <row r="3" spans="1:11" ht="27" customHeight="1" x14ac:dyDescent="0.2">
      <c r="A3" s="889" t="s">
        <v>177</v>
      </c>
      <c r="B3" s="807" t="s">
        <v>295</v>
      </c>
      <c r="C3" s="835" t="s">
        <v>271</v>
      </c>
      <c r="D3" s="835"/>
      <c r="E3" s="835" t="s">
        <v>272</v>
      </c>
      <c r="F3" s="835"/>
      <c r="G3" s="959" t="s">
        <v>199</v>
      </c>
      <c r="H3" s="960"/>
    </row>
    <row r="4" spans="1:11" ht="33" customHeight="1" x14ac:dyDescent="0.2">
      <c r="A4" s="805"/>
      <c r="B4" s="841"/>
      <c r="C4" s="511" t="s">
        <v>67</v>
      </c>
      <c r="D4" s="511" t="s">
        <v>167</v>
      </c>
      <c r="E4" s="511" t="s">
        <v>67</v>
      </c>
      <c r="F4" s="511" t="s">
        <v>167</v>
      </c>
      <c r="G4" s="511" t="s">
        <v>67</v>
      </c>
      <c r="H4" s="513" t="s">
        <v>167</v>
      </c>
    </row>
    <row r="5" spans="1:11" ht="21.6" customHeight="1" x14ac:dyDescent="0.2">
      <c r="A5" s="510"/>
      <c r="B5" s="512"/>
      <c r="C5" s="40" t="s">
        <v>253</v>
      </c>
      <c r="D5" s="40" t="s">
        <v>254</v>
      </c>
      <c r="E5" s="40" t="s">
        <v>255</v>
      </c>
      <c r="F5" s="40" t="s">
        <v>262</v>
      </c>
      <c r="G5" s="40" t="s">
        <v>32</v>
      </c>
      <c r="H5" s="245" t="s">
        <v>33</v>
      </c>
    </row>
    <row r="6" spans="1:11" ht="18" customHeight="1" x14ac:dyDescent="0.2">
      <c r="A6" s="246">
        <v>1</v>
      </c>
      <c r="B6" s="464" t="s">
        <v>954</v>
      </c>
      <c r="C6" s="723">
        <f>C7</f>
        <v>0</v>
      </c>
      <c r="D6" s="723">
        <f>D8</f>
        <v>0</v>
      </c>
      <c r="E6" s="723">
        <f>E7</f>
        <v>0</v>
      </c>
      <c r="F6" s="723">
        <f>F8</f>
        <v>0</v>
      </c>
      <c r="G6" s="723">
        <f>C6+E6</f>
        <v>0</v>
      </c>
      <c r="H6" s="724">
        <f>D6+F6</f>
        <v>0</v>
      </c>
      <c r="K6" s="407"/>
    </row>
    <row r="7" spans="1:11" ht="18" customHeight="1" x14ac:dyDescent="0.2">
      <c r="A7" s="246">
        <v>2</v>
      </c>
      <c r="B7" s="465" t="s">
        <v>1006</v>
      </c>
      <c r="C7" s="725">
        <v>0</v>
      </c>
      <c r="D7" s="726" t="s">
        <v>740</v>
      </c>
      <c r="E7" s="725">
        <v>0</v>
      </c>
      <c r="F7" s="726" t="s">
        <v>740</v>
      </c>
      <c r="G7" s="727">
        <f t="shared" ref="G7" si="0">C7+E7</f>
        <v>0</v>
      </c>
      <c r="H7" s="728" t="s">
        <v>740</v>
      </c>
      <c r="K7" s="407"/>
    </row>
    <row r="8" spans="1:11" ht="18" customHeight="1" x14ac:dyDescent="0.2">
      <c r="A8" s="246">
        <f t="shared" ref="A8:A11" si="1">A7+1</f>
        <v>3</v>
      </c>
      <c r="B8" s="465" t="s">
        <v>1007</v>
      </c>
      <c r="C8" s="726" t="s">
        <v>740</v>
      </c>
      <c r="D8" s="725">
        <v>0</v>
      </c>
      <c r="E8" s="726" t="s">
        <v>740</v>
      </c>
      <c r="F8" s="725">
        <v>0</v>
      </c>
      <c r="G8" s="729" t="s">
        <v>740</v>
      </c>
      <c r="H8" s="730">
        <f t="shared" ref="H8:H11" si="2">D8+F8</f>
        <v>0</v>
      </c>
      <c r="I8" s="407"/>
      <c r="J8" s="407"/>
      <c r="K8" s="407"/>
    </row>
    <row r="9" spans="1:11" ht="18" customHeight="1" x14ac:dyDescent="0.2">
      <c r="A9" s="246">
        <f t="shared" si="1"/>
        <v>4</v>
      </c>
      <c r="B9" s="464" t="s">
        <v>955</v>
      </c>
      <c r="C9" s="723">
        <f>SUM(C10:C11)</f>
        <v>0</v>
      </c>
      <c r="D9" s="723">
        <f>SUM(D10:D11)</f>
        <v>0</v>
      </c>
      <c r="E9" s="723">
        <f>SUM(E10:E11)</f>
        <v>0</v>
      </c>
      <c r="F9" s="723">
        <f>SUM(F10:F11)</f>
        <v>0</v>
      </c>
      <c r="G9" s="723">
        <f>C9+E9</f>
        <v>0</v>
      </c>
      <c r="H9" s="724">
        <f t="shared" si="2"/>
        <v>0</v>
      </c>
      <c r="I9" s="407"/>
      <c r="J9" s="407"/>
      <c r="K9" s="407"/>
    </row>
    <row r="10" spans="1:11" ht="18" customHeight="1" x14ac:dyDescent="0.2">
      <c r="A10" s="246">
        <f t="shared" si="1"/>
        <v>5</v>
      </c>
      <c r="B10" s="465" t="s">
        <v>1008</v>
      </c>
      <c r="C10" s="725">
        <v>0</v>
      </c>
      <c r="D10" s="726" t="s">
        <v>740</v>
      </c>
      <c r="E10" s="725">
        <v>0</v>
      </c>
      <c r="F10" s="726" t="s">
        <v>740</v>
      </c>
      <c r="G10" s="727">
        <f>C10+E10</f>
        <v>0</v>
      </c>
      <c r="H10" s="728" t="s">
        <v>740</v>
      </c>
      <c r="I10" s="407"/>
      <c r="J10" s="407"/>
      <c r="K10" s="407"/>
    </row>
    <row r="11" spans="1:11" ht="18" customHeight="1" x14ac:dyDescent="0.2">
      <c r="A11" s="246">
        <f t="shared" si="1"/>
        <v>6</v>
      </c>
      <c r="B11" s="465" t="s">
        <v>1009</v>
      </c>
      <c r="C11" s="726" t="s">
        <v>740</v>
      </c>
      <c r="D11" s="725">
        <v>0</v>
      </c>
      <c r="E11" s="726" t="s">
        <v>740</v>
      </c>
      <c r="F11" s="725">
        <v>0</v>
      </c>
      <c r="G11" s="729" t="s">
        <v>740</v>
      </c>
      <c r="H11" s="730">
        <f t="shared" si="2"/>
        <v>0</v>
      </c>
      <c r="I11" s="514"/>
      <c r="J11" s="407"/>
      <c r="K11" s="407"/>
    </row>
    <row r="12" spans="1:11" ht="18" customHeight="1" x14ac:dyDescent="0.2">
      <c r="A12" s="246">
        <v>7</v>
      </c>
      <c r="B12" s="464" t="s">
        <v>912</v>
      </c>
      <c r="C12" s="723">
        <f>SUM(C13:C14)</f>
        <v>0</v>
      </c>
      <c r="D12" s="723">
        <f t="shared" ref="D12:F12" si="3">SUM(D13:D14)</f>
        <v>0</v>
      </c>
      <c r="E12" s="723">
        <f t="shared" si="3"/>
        <v>0</v>
      </c>
      <c r="F12" s="723">
        <f t="shared" si="3"/>
        <v>0</v>
      </c>
      <c r="G12" s="723">
        <f>C12+E12</f>
        <v>0</v>
      </c>
      <c r="H12" s="724">
        <f>D12+F12</f>
        <v>0</v>
      </c>
      <c r="I12" s="515"/>
      <c r="J12" s="407"/>
      <c r="K12" s="407"/>
    </row>
    <row r="13" spans="1:11" ht="18" customHeight="1" x14ac:dyDescent="0.2">
      <c r="A13" s="246">
        <v>8</v>
      </c>
      <c r="B13" s="465" t="s">
        <v>914</v>
      </c>
      <c r="C13" s="726">
        <v>0</v>
      </c>
      <c r="D13" s="726" t="s">
        <v>740</v>
      </c>
      <c r="E13" s="726">
        <v>0</v>
      </c>
      <c r="F13" s="726" t="s">
        <v>740</v>
      </c>
      <c r="G13" s="727">
        <f>C13+E13</f>
        <v>0</v>
      </c>
      <c r="H13" s="728" t="s">
        <v>740</v>
      </c>
      <c r="I13" s="515"/>
      <c r="J13" s="407"/>
      <c r="K13" s="407"/>
    </row>
    <row r="14" spans="1:11" ht="18" customHeight="1" x14ac:dyDescent="0.2">
      <c r="A14" s="246">
        <v>9</v>
      </c>
      <c r="B14" s="465" t="s">
        <v>915</v>
      </c>
      <c r="C14" s="726" t="s">
        <v>740</v>
      </c>
      <c r="D14" s="725">
        <v>0</v>
      </c>
      <c r="E14" s="726" t="s">
        <v>740</v>
      </c>
      <c r="F14" s="725">
        <v>0</v>
      </c>
      <c r="G14" s="729" t="s">
        <v>740</v>
      </c>
      <c r="H14" s="730">
        <f>D14+F14</f>
        <v>0</v>
      </c>
      <c r="I14" s="515"/>
      <c r="J14" s="407"/>
      <c r="K14" s="407"/>
    </row>
    <row r="15" spans="1:11" ht="18" customHeight="1" x14ac:dyDescent="0.2">
      <c r="A15" s="246">
        <v>10</v>
      </c>
      <c r="B15" s="197" t="s">
        <v>913</v>
      </c>
      <c r="C15" s="723">
        <f>SUM(C16:C17)</f>
        <v>0</v>
      </c>
      <c r="D15" s="723">
        <f t="shared" ref="D15:F15" si="4">SUM(D16:D17)</f>
        <v>0</v>
      </c>
      <c r="E15" s="723">
        <f t="shared" si="4"/>
        <v>0</v>
      </c>
      <c r="F15" s="723">
        <f t="shared" si="4"/>
        <v>0</v>
      </c>
      <c r="G15" s="723">
        <f>C15+E15</f>
        <v>0</v>
      </c>
      <c r="H15" s="724">
        <f>D15+F15</f>
        <v>0</v>
      </c>
      <c r="I15" s="515"/>
      <c r="J15" s="407"/>
      <c r="K15" s="407"/>
    </row>
    <row r="16" spans="1:11" ht="18" customHeight="1" x14ac:dyDescent="0.2">
      <c r="A16" s="246">
        <v>11</v>
      </c>
      <c r="B16" s="198" t="s">
        <v>1010</v>
      </c>
      <c r="C16" s="726">
        <v>0</v>
      </c>
      <c r="D16" s="726" t="s">
        <v>740</v>
      </c>
      <c r="E16" s="726">
        <v>0</v>
      </c>
      <c r="F16" s="726" t="s">
        <v>740</v>
      </c>
      <c r="G16" s="727">
        <f>C16+E16</f>
        <v>0</v>
      </c>
      <c r="H16" s="728" t="s">
        <v>740</v>
      </c>
      <c r="I16" s="515"/>
      <c r="J16" s="407"/>
      <c r="K16" s="407"/>
    </row>
    <row r="17" spans="1:11" ht="18" customHeight="1" x14ac:dyDescent="0.2">
      <c r="A17" s="246">
        <v>12</v>
      </c>
      <c r="B17" s="198" t="s">
        <v>1011</v>
      </c>
      <c r="C17" s="726" t="s">
        <v>740</v>
      </c>
      <c r="D17" s="725">
        <v>0</v>
      </c>
      <c r="E17" s="726" t="s">
        <v>740</v>
      </c>
      <c r="F17" s="725">
        <v>0</v>
      </c>
      <c r="G17" s="729" t="s">
        <v>740</v>
      </c>
      <c r="H17" s="730">
        <f>D17+F17</f>
        <v>0</v>
      </c>
      <c r="I17" s="515"/>
      <c r="J17" s="407"/>
      <c r="K17" s="407"/>
    </row>
    <row r="18" spans="1:11" ht="44.25" customHeight="1" x14ac:dyDescent="0.2">
      <c r="A18" s="246">
        <v>13</v>
      </c>
      <c r="B18" s="464" t="s">
        <v>1023</v>
      </c>
      <c r="C18" s="723">
        <f>C6+C9+C12+C15</f>
        <v>0</v>
      </c>
      <c r="D18" s="723">
        <f>D6+D9+D12+D15</f>
        <v>0</v>
      </c>
      <c r="E18" s="723">
        <f>E6+E9+E12+E15</f>
        <v>0</v>
      </c>
      <c r="F18" s="723">
        <f t="shared" ref="F18" si="5">F6+F9+F12+F15</f>
        <v>0</v>
      </c>
      <c r="G18" s="723">
        <f>C18+E18</f>
        <v>0</v>
      </c>
      <c r="H18" s="723">
        <f>D18+F18</f>
        <v>0</v>
      </c>
      <c r="I18" s="515"/>
      <c r="J18" s="407"/>
      <c r="K18" s="407"/>
    </row>
    <row r="19" spans="1:11" ht="45" customHeight="1" x14ac:dyDescent="0.2">
      <c r="A19" s="246">
        <v>14</v>
      </c>
      <c r="B19" s="464" t="s">
        <v>1022</v>
      </c>
      <c r="C19" s="723">
        <f>C20+C23+C26</f>
        <v>148057.95000000001</v>
      </c>
      <c r="D19" s="723">
        <f t="shared" ref="D19:F19" si="6">D20+D23+D26</f>
        <v>12993.99</v>
      </c>
      <c r="E19" s="723">
        <f t="shared" si="6"/>
        <v>0</v>
      </c>
      <c r="F19" s="723">
        <f t="shared" si="6"/>
        <v>0</v>
      </c>
      <c r="G19" s="723">
        <f>C19+E19</f>
        <v>148057.95000000001</v>
      </c>
      <c r="H19" s="723">
        <f>D19+F19</f>
        <v>12993.99</v>
      </c>
      <c r="I19" s="515"/>
      <c r="J19" s="407"/>
      <c r="K19" s="407"/>
    </row>
    <row r="20" spans="1:11" ht="18" customHeight="1" x14ac:dyDescent="0.2">
      <c r="A20" s="246">
        <v>15</v>
      </c>
      <c r="B20" s="197" t="s">
        <v>1005</v>
      </c>
      <c r="C20" s="723">
        <f>SUM(C21:C22)</f>
        <v>0</v>
      </c>
      <c r="D20" s="723">
        <f t="shared" ref="D20:F20" si="7">SUM(D21:D22)</f>
        <v>0</v>
      </c>
      <c r="E20" s="723">
        <f t="shared" si="7"/>
        <v>0</v>
      </c>
      <c r="F20" s="723">
        <f t="shared" si="7"/>
        <v>0</v>
      </c>
      <c r="G20" s="723">
        <f>SUM(G21:G22)</f>
        <v>0</v>
      </c>
      <c r="H20" s="724">
        <f t="shared" ref="H20" si="8">SUM(H21:H22)</f>
        <v>0</v>
      </c>
      <c r="I20" s="515"/>
      <c r="J20" s="407"/>
      <c r="K20" s="407"/>
    </row>
    <row r="21" spans="1:11" ht="18" customHeight="1" x14ac:dyDescent="0.2">
      <c r="A21" s="246">
        <v>16</v>
      </c>
      <c r="B21" s="198" t="s">
        <v>1012</v>
      </c>
      <c r="C21" s="731">
        <v>0</v>
      </c>
      <c r="D21" s="726" t="s">
        <v>740</v>
      </c>
      <c r="E21" s="731">
        <v>0</v>
      </c>
      <c r="F21" s="726" t="s">
        <v>740</v>
      </c>
      <c r="G21" s="727">
        <f t="shared" ref="G21:H28" si="9">C21+E21</f>
        <v>0</v>
      </c>
      <c r="H21" s="728" t="s">
        <v>740</v>
      </c>
      <c r="I21" s="408"/>
      <c r="J21" s="407"/>
      <c r="K21" s="407"/>
    </row>
    <row r="22" spans="1:11" ht="18" customHeight="1" x14ac:dyDescent="0.2">
      <c r="A22" s="246">
        <v>17</v>
      </c>
      <c r="B22" s="198" t="s">
        <v>1013</v>
      </c>
      <c r="C22" s="726" t="s">
        <v>740</v>
      </c>
      <c r="D22" s="731">
        <v>0</v>
      </c>
      <c r="E22" s="726" t="s">
        <v>740</v>
      </c>
      <c r="F22" s="731">
        <v>0</v>
      </c>
      <c r="G22" s="729" t="s">
        <v>740</v>
      </c>
      <c r="H22" s="730">
        <f t="shared" si="9"/>
        <v>0</v>
      </c>
      <c r="I22" s="408"/>
      <c r="J22" s="407"/>
      <c r="K22" s="407"/>
    </row>
    <row r="23" spans="1:11" ht="18" customHeight="1" x14ac:dyDescent="0.2">
      <c r="A23" s="246">
        <v>18</v>
      </c>
      <c r="B23" s="502" t="s">
        <v>1014</v>
      </c>
      <c r="C23" s="723">
        <f>SUM(C24:C25)</f>
        <v>148057.95000000001</v>
      </c>
      <c r="D23" s="723">
        <f t="shared" ref="D23:H23" si="10">SUM(D24:D25)</f>
        <v>12993.99</v>
      </c>
      <c r="E23" s="723">
        <f t="shared" si="10"/>
        <v>0</v>
      </c>
      <c r="F23" s="723">
        <f t="shared" si="10"/>
        <v>0</v>
      </c>
      <c r="G23" s="723">
        <f t="shared" si="10"/>
        <v>0</v>
      </c>
      <c r="H23" s="724">
        <f t="shared" si="10"/>
        <v>12993.99</v>
      </c>
      <c r="I23" s="407"/>
      <c r="J23" s="407"/>
      <c r="K23" s="407"/>
    </row>
    <row r="24" spans="1:11" ht="18" customHeight="1" x14ac:dyDescent="0.2">
      <c r="A24" s="409">
        <v>19</v>
      </c>
      <c r="B24" s="198" t="s">
        <v>1015</v>
      </c>
      <c r="C24" s="731">
        <v>148057.95000000001</v>
      </c>
      <c r="D24" s="726" t="s">
        <v>740</v>
      </c>
      <c r="E24" s="731">
        <v>0</v>
      </c>
      <c r="F24" s="726" t="s">
        <v>740</v>
      </c>
      <c r="G24" s="727"/>
      <c r="H24" s="728" t="s">
        <v>740</v>
      </c>
      <c r="I24" s="407"/>
      <c r="J24" s="407"/>
      <c r="K24" s="407"/>
    </row>
    <row r="25" spans="1:11" ht="18" customHeight="1" x14ac:dyDescent="0.2">
      <c r="A25" s="246">
        <v>20</v>
      </c>
      <c r="B25" s="198" t="s">
        <v>1016</v>
      </c>
      <c r="C25" s="726" t="s">
        <v>740</v>
      </c>
      <c r="D25" s="731">
        <v>12993.99</v>
      </c>
      <c r="E25" s="726" t="s">
        <v>740</v>
      </c>
      <c r="F25" s="731">
        <v>0</v>
      </c>
      <c r="G25" s="729" t="s">
        <v>740</v>
      </c>
      <c r="H25" s="730">
        <f t="shared" si="9"/>
        <v>12993.99</v>
      </c>
      <c r="I25" s="407"/>
      <c r="J25" s="407"/>
      <c r="K25" s="407"/>
    </row>
    <row r="26" spans="1:11" ht="18" customHeight="1" x14ac:dyDescent="0.2">
      <c r="A26" s="409">
        <v>21</v>
      </c>
      <c r="B26" s="502" t="s">
        <v>1017</v>
      </c>
      <c r="C26" s="723">
        <f>SUM(C28)</f>
        <v>0</v>
      </c>
      <c r="D26" s="723">
        <f t="shared" ref="D26:H26" si="11">SUM(D28)</f>
        <v>0</v>
      </c>
      <c r="E26" s="723">
        <f t="shared" si="11"/>
        <v>0</v>
      </c>
      <c r="F26" s="723">
        <f t="shared" si="11"/>
        <v>0</v>
      </c>
      <c r="G26" s="723">
        <f t="shared" si="11"/>
        <v>0</v>
      </c>
      <c r="H26" s="724">
        <f t="shared" si="11"/>
        <v>0</v>
      </c>
      <c r="I26" s="407"/>
      <c r="J26" s="407"/>
      <c r="K26" s="407"/>
    </row>
    <row r="27" spans="1:11" ht="18" customHeight="1" x14ac:dyDescent="0.2">
      <c r="A27" s="246">
        <v>22</v>
      </c>
      <c r="B27" s="198" t="s">
        <v>1018</v>
      </c>
      <c r="C27" s="731">
        <v>0</v>
      </c>
      <c r="D27" s="726" t="s">
        <v>740</v>
      </c>
      <c r="E27" s="731">
        <v>0</v>
      </c>
      <c r="F27" s="726" t="s">
        <v>740</v>
      </c>
      <c r="G27" s="727">
        <f t="shared" si="9"/>
        <v>0</v>
      </c>
      <c r="H27" s="728" t="s">
        <v>740</v>
      </c>
      <c r="I27" s="407"/>
      <c r="J27" s="407"/>
      <c r="K27" s="407"/>
    </row>
    <row r="28" spans="1:11" ht="18" customHeight="1" x14ac:dyDescent="0.2">
      <c r="A28" s="409">
        <v>23</v>
      </c>
      <c r="B28" s="516" t="s">
        <v>1019</v>
      </c>
      <c r="C28" s="726" t="s">
        <v>740</v>
      </c>
      <c r="D28" s="725">
        <v>0</v>
      </c>
      <c r="E28" s="726" t="s">
        <v>740</v>
      </c>
      <c r="F28" s="725">
        <v>0</v>
      </c>
      <c r="G28" s="729" t="s">
        <v>740</v>
      </c>
      <c r="H28" s="730">
        <f t="shared" si="9"/>
        <v>0</v>
      </c>
      <c r="I28" s="407"/>
      <c r="J28" s="407"/>
      <c r="K28" s="407"/>
    </row>
    <row r="29" spans="1:11" ht="18" customHeight="1" x14ac:dyDescent="0.2">
      <c r="A29" s="409" t="s">
        <v>1027</v>
      </c>
      <c r="B29" s="198" t="s">
        <v>1260</v>
      </c>
      <c r="C29" s="732"/>
      <c r="D29" s="731"/>
      <c r="E29" s="732"/>
      <c r="F29" s="731"/>
      <c r="G29" s="731"/>
      <c r="H29" s="733"/>
      <c r="I29" s="407"/>
      <c r="J29" s="407"/>
      <c r="K29" s="407"/>
    </row>
    <row r="30" spans="1:11" ht="18" customHeight="1" x14ac:dyDescent="0.2">
      <c r="A30" s="409" t="s">
        <v>1028</v>
      </c>
      <c r="B30" s="198" t="s">
        <v>1260</v>
      </c>
      <c r="C30" s="732"/>
      <c r="D30" s="731"/>
      <c r="E30" s="732"/>
      <c r="F30" s="731"/>
      <c r="G30" s="731"/>
      <c r="H30" s="733"/>
      <c r="I30" s="407"/>
      <c r="J30" s="407"/>
      <c r="K30" s="407"/>
    </row>
    <row r="31" spans="1:11" ht="18" customHeight="1" x14ac:dyDescent="0.2">
      <c r="A31" s="409"/>
      <c r="B31" s="198"/>
      <c r="C31" s="732"/>
      <c r="D31" s="731"/>
      <c r="E31" s="732"/>
      <c r="F31" s="731"/>
      <c r="G31" s="731"/>
      <c r="H31" s="733"/>
      <c r="I31" s="407"/>
      <c r="J31" s="407"/>
      <c r="K31" s="407"/>
    </row>
    <row r="32" spans="1:11" ht="18" customHeight="1" x14ac:dyDescent="0.2">
      <c r="A32" s="409"/>
      <c r="B32" s="198"/>
      <c r="C32" s="732"/>
      <c r="D32" s="731"/>
      <c r="E32" s="732"/>
      <c r="F32" s="731"/>
      <c r="G32" s="731"/>
      <c r="H32" s="733"/>
      <c r="I32" s="407"/>
      <c r="J32" s="407"/>
      <c r="K32" s="407"/>
    </row>
    <row r="33" spans="1:11" ht="18" customHeight="1" x14ac:dyDescent="0.2">
      <c r="A33" s="409"/>
      <c r="B33" s="198"/>
      <c r="C33" s="732"/>
      <c r="D33" s="731"/>
      <c r="E33" s="732"/>
      <c r="F33" s="731"/>
      <c r="G33" s="731"/>
      <c r="H33" s="733"/>
      <c r="I33" s="407"/>
      <c r="J33" s="407"/>
      <c r="K33" s="407"/>
    </row>
    <row r="34" spans="1:11" ht="18" customHeight="1" x14ac:dyDescent="0.2">
      <c r="A34" s="409"/>
      <c r="B34" s="198"/>
      <c r="C34" s="731"/>
      <c r="D34" s="731"/>
      <c r="E34" s="731"/>
      <c r="F34" s="731"/>
      <c r="G34" s="731"/>
      <c r="H34" s="733"/>
      <c r="I34" s="407"/>
      <c r="J34" s="407"/>
      <c r="K34" s="407"/>
    </row>
    <row r="35" spans="1:11" ht="18" customHeight="1" thickBot="1" x14ac:dyDescent="0.25">
      <c r="A35" s="247">
        <v>24</v>
      </c>
      <c r="B35" s="266" t="s">
        <v>1025</v>
      </c>
      <c r="C35" s="734">
        <f>C18+C19</f>
        <v>148057.95000000001</v>
      </c>
      <c r="D35" s="734">
        <f t="shared" ref="D35:H35" si="12">D18+D19</f>
        <v>12993.99</v>
      </c>
      <c r="E35" s="734">
        <f t="shared" si="12"/>
        <v>0</v>
      </c>
      <c r="F35" s="734">
        <f t="shared" si="12"/>
        <v>0</v>
      </c>
      <c r="G35" s="734">
        <f t="shared" si="12"/>
        <v>148057.95000000001</v>
      </c>
      <c r="H35" s="734">
        <f t="shared" si="12"/>
        <v>12993.99</v>
      </c>
      <c r="I35" s="408"/>
      <c r="J35" s="407"/>
      <c r="K35" s="407"/>
    </row>
    <row r="36" spans="1:11" x14ac:dyDescent="0.2">
      <c r="I36" s="408"/>
    </row>
    <row r="37" spans="1:11" x14ac:dyDescent="0.2">
      <c r="A37" s="456" t="s">
        <v>949</v>
      </c>
      <c r="B37" s="457" t="s">
        <v>1024</v>
      </c>
      <c r="C37" s="457"/>
      <c r="D37" s="457"/>
      <c r="I37" s="408"/>
    </row>
    <row r="38" spans="1:11" x14ac:dyDescent="0.2">
      <c r="I38" s="408"/>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61"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árok22">
    <tabColor indexed="42"/>
    <pageSetUpPr fitToPage="1"/>
  </sheetPr>
  <dimension ref="A1:I24"/>
  <sheetViews>
    <sheetView zoomScaleNormal="100" workbookViewId="0">
      <pane xSplit="2" ySplit="4" topLeftCell="C5" activePane="bottomRight" state="frozen"/>
      <selection pane="topRight" activeCell="C1" sqref="C1"/>
      <selection pane="bottomLeft" activeCell="A5" sqref="A5"/>
      <selection pane="bottomRight" activeCell="I10" sqref="I10"/>
    </sheetView>
  </sheetViews>
  <sheetFormatPr defaultColWidth="9.140625" defaultRowHeight="15.75" x14ac:dyDescent="0.25"/>
  <cols>
    <col min="1" max="1" width="9.5703125" style="3" customWidth="1"/>
    <col min="2" max="2" width="58.42578125" style="1" customWidth="1"/>
    <col min="3" max="3" width="22.140625" style="17" customWidth="1"/>
    <col min="4" max="4" width="21.140625" style="17" customWidth="1"/>
    <col min="5" max="5" width="24.140625" style="17" customWidth="1"/>
    <col min="6" max="16384" width="9.140625" style="1"/>
  </cols>
  <sheetData>
    <row r="1" spans="1:9" ht="80.25" customHeight="1" thickBot="1" x14ac:dyDescent="0.3">
      <c r="A1" s="961" t="s">
        <v>1222</v>
      </c>
      <c r="B1" s="962"/>
      <c r="C1" s="962"/>
      <c r="D1" s="962"/>
      <c r="E1" s="963"/>
      <c r="F1" s="6"/>
      <c r="G1" s="6"/>
    </row>
    <row r="2" spans="1:9" ht="35.1" customHeight="1" x14ac:dyDescent="0.25">
      <c r="A2" s="787" t="s">
        <v>1252</v>
      </c>
      <c r="B2" s="788"/>
      <c r="C2" s="788"/>
      <c r="D2" s="788"/>
      <c r="E2" s="789"/>
      <c r="F2" s="6"/>
      <c r="G2" s="6"/>
    </row>
    <row r="3" spans="1:9" s="9" customFormat="1" ht="46.9" customHeight="1" x14ac:dyDescent="0.25">
      <c r="A3" s="296" t="s">
        <v>177</v>
      </c>
      <c r="B3" s="298" t="s">
        <v>295</v>
      </c>
      <c r="C3" s="298" t="s">
        <v>271</v>
      </c>
      <c r="D3" s="298" t="s">
        <v>272</v>
      </c>
      <c r="E3" s="299" t="s">
        <v>185</v>
      </c>
    </row>
    <row r="4" spans="1:9" s="9" customFormat="1" ht="16.5" customHeight="1" x14ac:dyDescent="0.25">
      <c r="A4" s="296"/>
      <c r="B4" s="298"/>
      <c r="C4" s="298" t="s">
        <v>253</v>
      </c>
      <c r="D4" s="298" t="s">
        <v>254</v>
      </c>
      <c r="E4" s="299" t="s">
        <v>29</v>
      </c>
    </row>
    <row r="5" spans="1:9" s="9" customFormat="1" ht="17.45" customHeight="1" x14ac:dyDescent="0.25">
      <c r="A5" s="296"/>
      <c r="B5" s="145" t="s">
        <v>336</v>
      </c>
      <c r="C5" s="61"/>
      <c r="D5" s="61"/>
      <c r="E5" s="123"/>
    </row>
    <row r="6" spans="1:9" s="9" customFormat="1" ht="17.45" customHeight="1" x14ac:dyDescent="0.25">
      <c r="A6" s="122">
        <v>1</v>
      </c>
      <c r="B6" s="100" t="s">
        <v>365</v>
      </c>
      <c r="C6" s="46">
        <f>SUM(C7:C10)</f>
        <v>504519.35</v>
      </c>
      <c r="D6" s="46">
        <f>SUM(D7:D10)</f>
        <v>0</v>
      </c>
      <c r="E6" s="47">
        <f>C6+D6</f>
        <v>504519.35</v>
      </c>
    </row>
    <row r="7" spans="1:9" s="17" customFormat="1" x14ac:dyDescent="0.2">
      <c r="A7" s="28">
        <f>A6+1</f>
        <v>2</v>
      </c>
      <c r="B7" s="120" t="s">
        <v>124</v>
      </c>
      <c r="C7" s="48">
        <v>504519.35</v>
      </c>
      <c r="D7" s="642">
        <v>0</v>
      </c>
      <c r="E7" s="47">
        <f>C7+D7</f>
        <v>504519.35</v>
      </c>
    </row>
    <row r="8" spans="1:9" s="17" customFormat="1" x14ac:dyDescent="0.2">
      <c r="A8" s="28">
        <f>A7+1</f>
        <v>3</v>
      </c>
      <c r="B8" s="120" t="s">
        <v>362</v>
      </c>
      <c r="C8" s="48">
        <v>0</v>
      </c>
      <c r="D8" s="48">
        <v>0</v>
      </c>
      <c r="E8" s="47">
        <f t="shared" ref="E8:E16" si="0">C8+D8</f>
        <v>0</v>
      </c>
      <c r="G8" s="301"/>
    </row>
    <row r="9" spans="1:9" s="17" customFormat="1" x14ac:dyDescent="0.2">
      <c r="A9" s="28">
        <f>A8+1</f>
        <v>4</v>
      </c>
      <c r="B9" s="120"/>
      <c r="C9" s="48">
        <v>0</v>
      </c>
      <c r="D9" s="48">
        <v>0</v>
      </c>
      <c r="E9" s="47">
        <f t="shared" si="0"/>
        <v>0</v>
      </c>
    </row>
    <row r="10" spans="1:9" s="17" customFormat="1" x14ac:dyDescent="0.2">
      <c r="A10" s="28">
        <f>A9+1</f>
        <v>5</v>
      </c>
      <c r="B10" s="120"/>
      <c r="C10" s="48">
        <v>0</v>
      </c>
      <c r="D10" s="48">
        <v>0</v>
      </c>
      <c r="E10" s="47">
        <f t="shared" si="0"/>
        <v>0</v>
      </c>
    </row>
    <row r="11" spans="1:9" s="17" customFormat="1" x14ac:dyDescent="0.2">
      <c r="A11" s="39"/>
      <c r="B11" s="145" t="s">
        <v>679</v>
      </c>
      <c r="C11" s="61"/>
      <c r="D11" s="61"/>
      <c r="E11" s="123"/>
    </row>
    <row r="12" spans="1:9" x14ac:dyDescent="0.25">
      <c r="A12" s="39">
        <v>6</v>
      </c>
      <c r="B12" s="120" t="s">
        <v>16</v>
      </c>
      <c r="C12" s="643">
        <v>0</v>
      </c>
      <c r="D12" s="643">
        <v>0</v>
      </c>
      <c r="E12" s="47">
        <f t="shared" si="0"/>
        <v>0</v>
      </c>
    </row>
    <row r="13" spans="1:9" x14ac:dyDescent="0.25">
      <c r="A13" s="39">
        <v>7</v>
      </c>
      <c r="B13" s="120" t="s">
        <v>17</v>
      </c>
      <c r="C13" s="48">
        <v>19745</v>
      </c>
      <c r="D13" s="48">
        <v>0</v>
      </c>
      <c r="E13" s="47">
        <f t="shared" si="0"/>
        <v>19745</v>
      </c>
    </row>
    <row r="14" spans="1:9" s="41" customFormat="1" x14ac:dyDescent="0.25">
      <c r="A14" s="39"/>
      <c r="B14" s="73"/>
      <c r="C14" s="735"/>
      <c r="D14" s="735"/>
      <c r="E14" s="123"/>
    </row>
    <row r="15" spans="1:9" x14ac:dyDescent="0.25">
      <c r="A15" s="39">
        <v>8</v>
      </c>
      <c r="B15" s="73" t="s">
        <v>366</v>
      </c>
      <c r="C15" s="736">
        <f>SUM(C16:C17)</f>
        <v>0</v>
      </c>
      <c r="D15" s="736">
        <f>SUM(D16:D17)</f>
        <v>0</v>
      </c>
      <c r="E15" s="47">
        <f t="shared" si="0"/>
        <v>0</v>
      </c>
    </row>
    <row r="16" spans="1:9" ht="31.5" x14ac:dyDescent="0.25">
      <c r="A16" s="39" t="s">
        <v>364</v>
      </c>
      <c r="B16" s="272" t="s">
        <v>763</v>
      </c>
      <c r="C16" s="643">
        <v>0</v>
      </c>
      <c r="D16" s="643">
        <v>0</v>
      </c>
      <c r="E16" s="47">
        <f t="shared" si="0"/>
        <v>0</v>
      </c>
      <c r="I16" s="300"/>
    </row>
    <row r="17" spans="1:5" x14ac:dyDescent="0.25">
      <c r="A17" s="39"/>
      <c r="B17" s="73"/>
      <c r="C17" s="735"/>
      <c r="D17" s="735"/>
      <c r="E17" s="123"/>
    </row>
    <row r="18" spans="1:5" ht="16.5" thickBot="1" x14ac:dyDescent="0.3">
      <c r="A18" s="125">
        <v>9</v>
      </c>
      <c r="B18" s="126" t="s">
        <v>652</v>
      </c>
      <c r="C18" s="58">
        <f>C6+C12+C13+C15</f>
        <v>524264.35</v>
      </c>
      <c r="D18" s="58">
        <f>D6+D12+D13+D15</f>
        <v>0</v>
      </c>
      <c r="E18" s="645">
        <f>E6+E12+E13+E15</f>
        <v>524264.35</v>
      </c>
    </row>
    <row r="19" spans="1:5" x14ac:dyDescent="0.25">
      <c r="E19" s="20"/>
    </row>
    <row r="21" spans="1:5" x14ac:dyDescent="0.25">
      <c r="B21" s="194"/>
      <c r="C21" s="3"/>
    </row>
    <row r="22" spans="1:5" x14ac:dyDescent="0.25">
      <c r="B22" s="3"/>
      <c r="C22" s="3"/>
    </row>
    <row r="23" spans="1:5" x14ac:dyDescent="0.25">
      <c r="B23" s="3"/>
      <c r="C23" s="3"/>
    </row>
    <row r="24" spans="1:5" x14ac:dyDescent="0.25">
      <c r="D24" s="301"/>
    </row>
  </sheetData>
  <protectedRanges>
    <protectedRange sqref="C8:D10" name="Rozsah2_1"/>
    <protectedRange sqref="C11:D11" name="Rozsah2_2"/>
  </protectedRanges>
  <mergeCells count="2">
    <mergeCell ref="A1:E1"/>
    <mergeCell ref="A2:E2"/>
  </mergeCells>
  <phoneticPr fontId="6" type="noConversion"/>
  <pageMargins left="0.79" right="0.74803149606299213" top="0.98425196850393704" bottom="0.77" header="0.51181102362204722" footer="0.51181102362204722"/>
  <pageSetup paperSize="9" scale="9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42"/>
    <pageSetUpPr fitToPage="1"/>
  </sheetPr>
  <dimension ref="A1:G30"/>
  <sheetViews>
    <sheetView zoomScale="90" zoomScaleNormal="90" workbookViewId="0">
      <pane xSplit="2" ySplit="5" topLeftCell="C6" activePane="bottomRight" state="frozen"/>
      <selection pane="topRight" activeCell="C1" sqref="C1"/>
      <selection pane="bottomLeft" activeCell="A6" sqref="A6"/>
      <selection pane="bottomRight" activeCell="G12" sqref="G12"/>
    </sheetView>
  </sheetViews>
  <sheetFormatPr defaultColWidth="9.140625" defaultRowHeight="15.75" x14ac:dyDescent="0.2"/>
  <cols>
    <col min="1" max="1" width="9.140625" style="17"/>
    <col min="2" max="2" width="75.42578125" style="66" customWidth="1"/>
    <col min="3" max="6" width="17.28515625" style="17" customWidth="1"/>
    <col min="7" max="7" width="66.42578125" style="17" customWidth="1"/>
    <col min="8" max="16384" width="9.140625" style="17"/>
  </cols>
  <sheetData>
    <row r="1" spans="1:7" ht="35.1" customHeight="1" thickBot="1" x14ac:dyDescent="0.25">
      <c r="A1" s="784" t="s">
        <v>1223</v>
      </c>
      <c r="B1" s="964"/>
      <c r="C1" s="964"/>
      <c r="D1" s="964"/>
      <c r="E1" s="964"/>
      <c r="F1" s="965"/>
    </row>
    <row r="2" spans="1:7" ht="35.1" customHeight="1" x14ac:dyDescent="0.2">
      <c r="A2" s="828" t="s">
        <v>1252</v>
      </c>
      <c r="B2" s="890"/>
      <c r="C2" s="891" t="s">
        <v>811</v>
      </c>
      <c r="D2" s="891"/>
      <c r="E2" s="891"/>
      <c r="F2" s="892"/>
    </row>
    <row r="3" spans="1:7" ht="22.9" customHeight="1" x14ac:dyDescent="0.2">
      <c r="A3" s="805" t="s">
        <v>177</v>
      </c>
      <c r="B3" s="841" t="s">
        <v>295</v>
      </c>
      <c r="C3" s="840">
        <v>2020</v>
      </c>
      <c r="D3" s="840"/>
      <c r="E3" s="840">
        <v>2021</v>
      </c>
      <c r="F3" s="901"/>
    </row>
    <row r="4" spans="1:7" ht="75" customHeight="1" x14ac:dyDescent="0.2">
      <c r="A4" s="805"/>
      <c r="B4" s="841"/>
      <c r="C4" s="412" t="s">
        <v>37</v>
      </c>
      <c r="D4" s="412" t="s">
        <v>168</v>
      </c>
      <c r="E4" s="412" t="s">
        <v>37</v>
      </c>
      <c r="F4" s="413" t="s">
        <v>169</v>
      </c>
    </row>
    <row r="5" spans="1:7" x14ac:dyDescent="0.2">
      <c r="A5" s="28"/>
      <c r="B5" s="89"/>
      <c r="C5" s="37" t="s">
        <v>253</v>
      </c>
      <c r="D5" s="37" t="s">
        <v>254</v>
      </c>
      <c r="E5" s="37" t="s">
        <v>255</v>
      </c>
      <c r="F5" s="38" t="s">
        <v>262</v>
      </c>
    </row>
    <row r="6" spans="1:7" ht="31.5" x14ac:dyDescent="0.2">
      <c r="A6" s="28">
        <v>1</v>
      </c>
      <c r="B6" s="460" t="s">
        <v>956</v>
      </c>
      <c r="C6" s="737">
        <f>C7+C10+C13+C16+C19+C22</f>
        <v>70455</v>
      </c>
      <c r="D6" s="737">
        <f t="shared" ref="D6:F6" si="0">D7+D10+D13+D16+D19+D22</f>
        <v>391</v>
      </c>
      <c r="E6" s="737">
        <f t="shared" si="0"/>
        <v>84188</v>
      </c>
      <c r="F6" s="737">
        <f t="shared" si="0"/>
        <v>385</v>
      </c>
      <c r="G6" s="337"/>
    </row>
    <row r="7" spans="1:7" x14ac:dyDescent="0.2">
      <c r="A7" s="28">
        <v>2</v>
      </c>
      <c r="B7" s="460" t="s">
        <v>957</v>
      </c>
      <c r="C7" s="737">
        <f>SUM(C8:C9)</f>
        <v>9250</v>
      </c>
      <c r="D7" s="737">
        <f t="shared" ref="D7:F7" si="1">SUM(D8:D9)</f>
        <v>47</v>
      </c>
      <c r="E7" s="737">
        <f t="shared" si="1"/>
        <v>11250</v>
      </c>
      <c r="F7" s="738">
        <f t="shared" si="1"/>
        <v>57</v>
      </c>
      <c r="G7" s="337"/>
    </row>
    <row r="8" spans="1:7" x14ac:dyDescent="0.2">
      <c r="A8" s="28">
        <v>3</v>
      </c>
      <c r="B8" s="459" t="s">
        <v>49</v>
      </c>
      <c r="C8" s="739">
        <v>9250</v>
      </c>
      <c r="D8" s="739">
        <v>47</v>
      </c>
      <c r="E8" s="739">
        <v>11250</v>
      </c>
      <c r="F8" s="740">
        <v>57</v>
      </c>
      <c r="G8" s="337"/>
    </row>
    <row r="9" spans="1:7" ht="18.75" x14ac:dyDescent="0.2">
      <c r="A9" s="28">
        <v>4</v>
      </c>
      <c r="B9" s="459" t="s">
        <v>958</v>
      </c>
      <c r="C9" s="739">
        <v>0</v>
      </c>
      <c r="D9" s="739">
        <v>0</v>
      </c>
      <c r="E9" s="739">
        <v>0</v>
      </c>
      <c r="F9" s="740">
        <v>0</v>
      </c>
      <c r="G9" s="337"/>
    </row>
    <row r="10" spans="1:7" ht="21" customHeight="1" x14ac:dyDescent="0.2">
      <c r="A10" s="28">
        <v>5</v>
      </c>
      <c r="B10" s="460" t="s">
        <v>831</v>
      </c>
      <c r="C10" s="737">
        <f>SUM(C11:C12)</f>
        <v>14150</v>
      </c>
      <c r="D10" s="737">
        <f t="shared" ref="D10:F10" si="2">SUM(D11:D12)</f>
        <v>97</v>
      </c>
      <c r="E10" s="737">
        <f t="shared" si="2"/>
        <v>11850</v>
      </c>
      <c r="F10" s="738">
        <f t="shared" si="2"/>
        <v>81</v>
      </c>
      <c r="G10" s="337"/>
    </row>
    <row r="11" spans="1:7" x14ac:dyDescent="0.2">
      <c r="A11" s="28">
        <v>6</v>
      </c>
      <c r="B11" s="459" t="s">
        <v>49</v>
      </c>
      <c r="C11" s="739">
        <v>14150</v>
      </c>
      <c r="D11" s="739">
        <v>97</v>
      </c>
      <c r="E11" s="739">
        <v>11850</v>
      </c>
      <c r="F11" s="740">
        <v>81</v>
      </c>
      <c r="G11" s="337"/>
    </row>
    <row r="12" spans="1:7" ht="18.75" x14ac:dyDescent="0.2">
      <c r="A12" s="28">
        <v>7</v>
      </c>
      <c r="B12" s="459" t="s">
        <v>958</v>
      </c>
      <c r="C12" s="739">
        <v>0</v>
      </c>
      <c r="D12" s="739">
        <v>0</v>
      </c>
      <c r="E12" s="739">
        <v>0</v>
      </c>
      <c r="F12" s="740">
        <v>0</v>
      </c>
      <c r="G12" s="337"/>
    </row>
    <row r="13" spans="1:7" x14ac:dyDescent="0.2">
      <c r="A13" s="28">
        <v>8</v>
      </c>
      <c r="B13" s="460" t="s">
        <v>832</v>
      </c>
      <c r="C13" s="737">
        <f>C14+C15</f>
        <v>6350</v>
      </c>
      <c r="D13" s="737">
        <f t="shared" ref="D13:F13" si="3">D14+D15</f>
        <v>54</v>
      </c>
      <c r="E13" s="737">
        <f t="shared" si="3"/>
        <v>14110</v>
      </c>
      <c r="F13" s="738">
        <f t="shared" si="3"/>
        <v>60</v>
      </c>
      <c r="G13" s="337"/>
    </row>
    <row r="14" spans="1:7" x14ac:dyDescent="0.2">
      <c r="A14" s="28">
        <v>9</v>
      </c>
      <c r="B14" s="459" t="s">
        <v>49</v>
      </c>
      <c r="C14" s="739">
        <v>6350</v>
      </c>
      <c r="D14" s="739">
        <v>54</v>
      </c>
      <c r="E14" s="739">
        <v>14110</v>
      </c>
      <c r="F14" s="740">
        <v>60</v>
      </c>
      <c r="G14" s="337"/>
    </row>
    <row r="15" spans="1:7" ht="18.75" x14ac:dyDescent="0.2">
      <c r="A15" s="28">
        <v>10</v>
      </c>
      <c r="B15" s="459" t="s">
        <v>958</v>
      </c>
      <c r="C15" s="739">
        <v>0</v>
      </c>
      <c r="D15" s="739">
        <v>0</v>
      </c>
      <c r="E15" s="739">
        <v>0</v>
      </c>
      <c r="F15" s="740">
        <v>0</v>
      </c>
      <c r="G15" s="337"/>
    </row>
    <row r="16" spans="1:7" x14ac:dyDescent="0.2">
      <c r="A16" s="28">
        <v>11</v>
      </c>
      <c r="B16" s="460" t="s">
        <v>959</v>
      </c>
      <c r="C16" s="737">
        <f>SUM(C17:C18)</f>
        <v>13015</v>
      </c>
      <c r="D16" s="737">
        <f t="shared" ref="D16:F16" si="4">SUM(D17:D18)</f>
        <v>77</v>
      </c>
      <c r="E16" s="737">
        <f t="shared" si="4"/>
        <v>9300</v>
      </c>
      <c r="F16" s="738">
        <f t="shared" si="4"/>
        <v>51</v>
      </c>
    </row>
    <row r="17" spans="1:6" x14ac:dyDescent="0.2">
      <c r="A17" s="28">
        <v>12</v>
      </c>
      <c r="B17" s="459" t="s">
        <v>49</v>
      </c>
      <c r="C17" s="739">
        <v>13015</v>
      </c>
      <c r="D17" s="739">
        <v>77</v>
      </c>
      <c r="E17" s="739">
        <v>9300</v>
      </c>
      <c r="F17" s="740">
        <v>51</v>
      </c>
    </row>
    <row r="18" spans="1:6" ht="18.75" x14ac:dyDescent="0.2">
      <c r="A18" s="28">
        <v>13</v>
      </c>
      <c r="B18" s="459" t="s">
        <v>958</v>
      </c>
      <c r="C18" s="739">
        <v>0</v>
      </c>
      <c r="D18" s="739">
        <v>0</v>
      </c>
      <c r="E18" s="739">
        <v>0</v>
      </c>
      <c r="F18" s="740">
        <v>0</v>
      </c>
    </row>
    <row r="19" spans="1:6" x14ac:dyDescent="0.2">
      <c r="A19" s="28">
        <v>14</v>
      </c>
      <c r="B19" s="460" t="s">
        <v>960</v>
      </c>
      <c r="C19" s="737">
        <f>SUM(C20:C21)</f>
        <v>5250</v>
      </c>
      <c r="D19" s="737">
        <f t="shared" ref="D19:F19" si="5">SUM(D20:D21)</f>
        <v>16</v>
      </c>
      <c r="E19" s="737">
        <f t="shared" si="5"/>
        <v>7000</v>
      </c>
      <c r="F19" s="738">
        <f t="shared" si="5"/>
        <v>9</v>
      </c>
    </row>
    <row r="20" spans="1:6" x14ac:dyDescent="0.2">
      <c r="A20" s="28">
        <v>15</v>
      </c>
      <c r="B20" s="459" t="s">
        <v>49</v>
      </c>
      <c r="C20" s="739">
        <v>5250</v>
      </c>
      <c r="D20" s="739">
        <v>16</v>
      </c>
      <c r="E20" s="739">
        <v>7000</v>
      </c>
      <c r="F20" s="740">
        <v>9</v>
      </c>
    </row>
    <row r="21" spans="1:6" ht="18.75" x14ac:dyDescent="0.2">
      <c r="A21" s="28">
        <v>16</v>
      </c>
      <c r="B21" s="466" t="s">
        <v>958</v>
      </c>
      <c r="C21" s="739">
        <v>0</v>
      </c>
      <c r="D21" s="739">
        <v>0</v>
      </c>
      <c r="E21" s="739">
        <v>0</v>
      </c>
      <c r="F21" s="740">
        <v>0</v>
      </c>
    </row>
    <row r="22" spans="1:6" x14ac:dyDescent="0.2">
      <c r="A22" s="28">
        <v>17</v>
      </c>
      <c r="B22" s="467" t="s">
        <v>923</v>
      </c>
      <c r="C22" s="737">
        <f>C23+C24</f>
        <v>22440</v>
      </c>
      <c r="D22" s="737">
        <f t="shared" ref="D22:F22" si="6">D23+D24</f>
        <v>100</v>
      </c>
      <c r="E22" s="737">
        <f t="shared" si="6"/>
        <v>30678</v>
      </c>
      <c r="F22" s="738">
        <f t="shared" si="6"/>
        <v>127</v>
      </c>
    </row>
    <row r="23" spans="1:6" x14ac:dyDescent="0.2">
      <c r="A23" s="28">
        <v>18</v>
      </c>
      <c r="B23" s="459" t="s">
        <v>49</v>
      </c>
      <c r="C23" s="741">
        <v>22440</v>
      </c>
      <c r="D23" s="741">
        <v>100</v>
      </c>
      <c r="E23" s="741">
        <v>30678</v>
      </c>
      <c r="F23" s="742">
        <v>127</v>
      </c>
    </row>
    <row r="24" spans="1:6" ht="18.75" x14ac:dyDescent="0.2">
      <c r="A24" s="28">
        <v>19</v>
      </c>
      <c r="B24" s="466" t="s">
        <v>958</v>
      </c>
      <c r="C24" s="739">
        <v>0</v>
      </c>
      <c r="D24" s="739">
        <v>0</v>
      </c>
      <c r="E24" s="739">
        <v>0</v>
      </c>
      <c r="F24" s="740">
        <v>0</v>
      </c>
    </row>
    <row r="25" spans="1:6" ht="19.5" thickBot="1" x14ac:dyDescent="0.25">
      <c r="A25" s="29">
        <v>20</v>
      </c>
      <c r="B25" s="468" t="s">
        <v>961</v>
      </c>
      <c r="C25" s="743" t="s">
        <v>281</v>
      </c>
      <c r="D25" s="744">
        <v>345</v>
      </c>
      <c r="E25" s="743" t="s">
        <v>281</v>
      </c>
      <c r="F25" s="745">
        <v>312</v>
      </c>
    </row>
    <row r="26" spans="1:6" s="111" customFormat="1" x14ac:dyDescent="0.2">
      <c r="A26" s="315"/>
      <c r="B26" s="316"/>
      <c r="C26" s="317"/>
      <c r="D26" s="318"/>
      <c r="E26" s="317"/>
      <c r="F26" s="318"/>
    </row>
    <row r="27" spans="1:6" x14ac:dyDescent="0.2">
      <c r="A27" s="968" t="s">
        <v>668</v>
      </c>
      <c r="B27" s="969"/>
      <c r="C27" s="969"/>
      <c r="D27" s="969"/>
      <c r="E27" s="969"/>
      <c r="F27" s="970"/>
    </row>
    <row r="28" spans="1:6" x14ac:dyDescent="0.2">
      <c r="A28" s="971" t="s">
        <v>669</v>
      </c>
      <c r="B28" s="972"/>
      <c r="C28" s="972"/>
      <c r="D28" s="972"/>
      <c r="E28" s="972"/>
      <c r="F28" s="973"/>
    </row>
    <row r="29" spans="1:6" x14ac:dyDescent="0.2">
      <c r="A29" s="967" t="s">
        <v>827</v>
      </c>
      <c r="B29" s="967"/>
      <c r="C29" s="967"/>
      <c r="D29" s="967"/>
      <c r="E29" s="967"/>
      <c r="F29" s="967"/>
    </row>
    <row r="30" spans="1:6" ht="54.75" customHeight="1" x14ac:dyDescent="0.2">
      <c r="A30" s="966" t="s">
        <v>1259</v>
      </c>
      <c r="B30" s="966"/>
      <c r="C30" s="966"/>
      <c r="D30" s="966"/>
      <c r="E30" s="966"/>
      <c r="F30" s="966"/>
    </row>
  </sheetData>
  <mergeCells count="11">
    <mergeCell ref="A30:F30"/>
    <mergeCell ref="C2:F2"/>
    <mergeCell ref="A29:F29"/>
    <mergeCell ref="A27:F27"/>
    <mergeCell ref="A28:F28"/>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7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42"/>
  </sheetPr>
  <dimension ref="A1:H16"/>
  <sheetViews>
    <sheetView zoomScaleNormal="100" workbookViewId="0">
      <pane xSplit="2" ySplit="5" topLeftCell="C6" activePane="bottomRight" state="frozen"/>
      <selection pane="topRight" activeCell="C1" sqref="C1"/>
      <selection pane="bottomLeft" activeCell="A5" sqref="A5"/>
      <selection pane="bottomRight" activeCell="I8" sqref="I8"/>
    </sheetView>
  </sheetViews>
  <sheetFormatPr defaultColWidth="9.140625" defaultRowHeight="18.75" x14ac:dyDescent="0.25"/>
  <cols>
    <col min="1" max="1" width="9.140625" style="217"/>
    <col min="2" max="2" width="67" style="239" customWidth="1"/>
    <col min="3" max="3" width="20.28515625" style="270" customWidth="1"/>
    <col min="4" max="4" width="23.5703125" style="270" customWidth="1"/>
    <col min="5" max="5" width="22.140625" style="270" customWidth="1"/>
    <col min="6" max="6" width="23.85546875" style="217" customWidth="1"/>
    <col min="7" max="7" width="16.140625" style="217" customWidth="1"/>
    <col min="8" max="16384" width="9.140625" style="217"/>
  </cols>
  <sheetData>
    <row r="1" spans="1:8" ht="50.1" customHeight="1" thickBot="1" x14ac:dyDescent="0.3">
      <c r="A1" s="909" t="s">
        <v>1224</v>
      </c>
      <c r="B1" s="974"/>
      <c r="C1" s="974"/>
      <c r="D1" s="975"/>
      <c r="E1" s="975"/>
      <c r="F1" s="976"/>
    </row>
    <row r="2" spans="1:8" ht="35.1" customHeight="1" thickBot="1" x14ac:dyDescent="0.3">
      <c r="A2" s="977" t="s">
        <v>1252</v>
      </c>
      <c r="B2" s="978"/>
      <c r="C2" s="978"/>
      <c r="D2" s="979"/>
      <c r="E2" s="979"/>
      <c r="F2" s="980"/>
    </row>
    <row r="3" spans="1:8" ht="33" customHeight="1" x14ac:dyDescent="0.25">
      <c r="A3" s="889" t="s">
        <v>177</v>
      </c>
      <c r="B3" s="983" t="s">
        <v>295</v>
      </c>
      <c r="C3" s="981">
        <v>2020</v>
      </c>
      <c r="D3" s="981"/>
      <c r="E3" s="981">
        <v>2021</v>
      </c>
      <c r="F3" s="981"/>
    </row>
    <row r="4" spans="1:8" ht="71.25" customHeight="1" x14ac:dyDescent="0.25">
      <c r="A4" s="805"/>
      <c r="B4" s="984"/>
      <c r="C4" s="490" t="s">
        <v>870</v>
      </c>
      <c r="D4" s="490" t="s">
        <v>972</v>
      </c>
      <c r="E4" s="490" t="s">
        <v>870</v>
      </c>
      <c r="F4" s="491" t="s">
        <v>972</v>
      </c>
    </row>
    <row r="5" spans="1:8" ht="18.75" customHeight="1" x14ac:dyDescent="0.25">
      <c r="A5" s="219"/>
      <c r="B5" s="220"/>
      <c r="C5" s="221" t="s">
        <v>253</v>
      </c>
      <c r="D5" s="221" t="s">
        <v>254</v>
      </c>
      <c r="E5" s="369" t="s">
        <v>255</v>
      </c>
      <c r="F5" s="371" t="s">
        <v>262</v>
      </c>
    </row>
    <row r="6" spans="1:8" s="267" customFormat="1" ht="34.5" customHeight="1" x14ac:dyDescent="0.2">
      <c r="A6" s="226">
        <v>1</v>
      </c>
      <c r="B6" s="370" t="s">
        <v>737</v>
      </c>
      <c r="C6" s="686">
        <v>0</v>
      </c>
      <c r="D6" s="686">
        <v>0</v>
      </c>
      <c r="E6" s="684">
        <f>C9</f>
        <v>0</v>
      </c>
      <c r="F6" s="746">
        <f>D9</f>
        <v>0</v>
      </c>
      <c r="G6" s="321"/>
      <c r="H6" s="322"/>
    </row>
    <row r="7" spans="1:8" ht="36" customHeight="1" x14ac:dyDescent="0.25">
      <c r="A7" s="226">
        <v>2</v>
      </c>
      <c r="B7" s="370" t="s">
        <v>864</v>
      </c>
      <c r="C7" s="686">
        <v>71640</v>
      </c>
      <c r="D7" s="686">
        <v>160800</v>
      </c>
      <c r="E7" s="686">
        <v>75870</v>
      </c>
      <c r="F7" s="747">
        <v>167050</v>
      </c>
    </row>
    <row r="8" spans="1:8" ht="35.25" customHeight="1" x14ac:dyDescent="0.25">
      <c r="A8" s="226">
        <v>3</v>
      </c>
      <c r="B8" s="370" t="s">
        <v>738</v>
      </c>
      <c r="C8" s="686">
        <v>71640</v>
      </c>
      <c r="D8" s="686">
        <v>160800</v>
      </c>
      <c r="E8" s="686">
        <v>75870</v>
      </c>
      <c r="F8" s="747">
        <v>167050</v>
      </c>
    </row>
    <row r="9" spans="1:8" ht="39.75" customHeight="1" x14ac:dyDescent="0.25">
      <c r="A9" s="226">
        <v>4</v>
      </c>
      <c r="B9" s="370" t="s">
        <v>865</v>
      </c>
      <c r="C9" s="684">
        <f>C6+C7-C8</f>
        <v>0</v>
      </c>
      <c r="D9" s="684">
        <f>D6+D7-D8</f>
        <v>0</v>
      </c>
      <c r="E9" s="684">
        <f>E6+E7-E8</f>
        <v>0</v>
      </c>
      <c r="F9" s="746">
        <f>F6+F7-F8</f>
        <v>0</v>
      </c>
    </row>
    <row r="10" spans="1:8" ht="36" customHeight="1" thickBot="1" x14ac:dyDescent="0.3">
      <c r="A10" s="372">
        <v>5</v>
      </c>
      <c r="B10" s="373" t="s">
        <v>866</v>
      </c>
      <c r="C10" s="748">
        <v>63</v>
      </c>
      <c r="D10" s="748">
        <v>322</v>
      </c>
      <c r="E10" s="748">
        <v>62</v>
      </c>
      <c r="F10" s="749">
        <v>335</v>
      </c>
    </row>
    <row r="11" spans="1:8" ht="21" customHeight="1" x14ac:dyDescent="0.25">
      <c r="A11" s="268"/>
      <c r="B11" s="269"/>
      <c r="C11" s="217"/>
      <c r="D11" s="217"/>
      <c r="E11" s="217"/>
      <c r="G11" s="267"/>
    </row>
    <row r="12" spans="1:8" ht="21" customHeight="1" x14ac:dyDescent="0.25">
      <c r="A12" s="982" t="s">
        <v>867</v>
      </c>
      <c r="B12" s="982"/>
      <c r="C12" s="982"/>
      <c r="D12" s="982"/>
      <c r="E12" s="982"/>
      <c r="F12" s="982"/>
    </row>
    <row r="13" spans="1:8" ht="18" x14ac:dyDescent="0.25">
      <c r="A13" s="323" t="s">
        <v>868</v>
      </c>
      <c r="B13" s="324"/>
      <c r="C13" s="319"/>
      <c r="D13" s="319"/>
      <c r="E13" s="319"/>
      <c r="F13" s="320"/>
    </row>
    <row r="14" spans="1:8" ht="18" x14ac:dyDescent="0.25">
      <c r="A14" s="323" t="s">
        <v>869</v>
      </c>
      <c r="B14" s="324"/>
      <c r="C14" s="319"/>
      <c r="D14" s="319"/>
      <c r="E14" s="319"/>
      <c r="F14" s="320"/>
    </row>
    <row r="16" spans="1:8" x14ac:dyDescent="0.25">
      <c r="C16" s="270" t="s">
        <v>144</v>
      </c>
    </row>
  </sheetData>
  <mergeCells count="7">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árok25">
    <tabColor indexed="42"/>
    <pageSetUpPr fitToPage="1"/>
  </sheetPr>
  <dimension ref="A1:M11"/>
  <sheetViews>
    <sheetView zoomScaleNormal="100" workbookViewId="0">
      <pane xSplit="1" ySplit="5" topLeftCell="B6" activePane="bottomRight" state="frozen"/>
      <selection pane="topRight" activeCell="B1" sqref="B1"/>
      <selection pane="bottomLeft" activeCell="A6" sqref="A6"/>
      <selection pane="bottomRight" activeCell="N14" sqref="N14"/>
    </sheetView>
  </sheetViews>
  <sheetFormatPr defaultColWidth="9.140625" defaultRowHeight="15.75" x14ac:dyDescent="0.2"/>
  <cols>
    <col min="1" max="1" width="8.85546875" style="69" customWidth="1"/>
    <col min="2" max="2" width="20.5703125" style="69" customWidth="1"/>
    <col min="3" max="3" width="18.28515625" style="69" customWidth="1"/>
    <col min="4" max="4" width="15.85546875" style="69" customWidth="1"/>
    <col min="5" max="5" width="15.7109375" style="69" customWidth="1"/>
    <col min="6" max="6" width="14.5703125" style="69" customWidth="1"/>
    <col min="7" max="7" width="18.7109375" style="69" customWidth="1"/>
    <col min="8" max="8" width="20.28515625" style="69" customWidth="1"/>
    <col min="9" max="9" width="18" style="69" customWidth="1"/>
    <col min="10" max="10" width="14.28515625" style="69" customWidth="1"/>
    <col min="11" max="11" width="16.85546875" style="69" customWidth="1"/>
    <col min="12" max="12" width="13.140625" style="69" customWidth="1"/>
    <col min="13" max="13" width="17.7109375" style="69" customWidth="1"/>
    <col min="14" max="16384" width="9.140625" style="69"/>
  </cols>
  <sheetData>
    <row r="1" spans="1:13" s="67" customFormat="1" ht="35.1" customHeight="1" thickBot="1" x14ac:dyDescent="0.25">
      <c r="A1" s="989" t="s">
        <v>1225</v>
      </c>
      <c r="B1" s="990"/>
      <c r="C1" s="990"/>
      <c r="D1" s="990"/>
      <c r="E1" s="990"/>
      <c r="F1" s="990"/>
      <c r="G1" s="990"/>
      <c r="H1" s="990"/>
      <c r="I1" s="990"/>
      <c r="J1" s="990"/>
      <c r="K1" s="990"/>
      <c r="L1" s="990"/>
      <c r="M1" s="991"/>
    </row>
    <row r="2" spans="1:13" s="67" customFormat="1" ht="42.75" customHeight="1" x14ac:dyDescent="0.2">
      <c r="A2" s="828" t="s">
        <v>1249</v>
      </c>
      <c r="B2" s="829"/>
      <c r="C2" s="829"/>
      <c r="D2" s="829"/>
      <c r="E2" s="829"/>
      <c r="F2" s="829"/>
      <c r="G2" s="829"/>
      <c r="H2" s="829"/>
      <c r="I2" s="829"/>
      <c r="J2" s="829"/>
      <c r="K2" s="829"/>
      <c r="L2" s="829"/>
      <c r="M2" s="830"/>
    </row>
    <row r="3" spans="1:13" s="67" customFormat="1" ht="45.75" customHeight="1" x14ac:dyDescent="0.2">
      <c r="A3" s="985" t="s">
        <v>177</v>
      </c>
      <c r="B3" s="987" t="s">
        <v>1050</v>
      </c>
      <c r="C3" s="987"/>
      <c r="D3" s="987"/>
      <c r="E3" s="987"/>
      <c r="F3" s="987"/>
      <c r="G3" s="987"/>
      <c r="H3" s="987" t="s">
        <v>1226</v>
      </c>
      <c r="I3" s="987"/>
      <c r="J3" s="987"/>
      <c r="K3" s="987"/>
      <c r="L3" s="987"/>
      <c r="M3" s="988"/>
    </row>
    <row r="4" spans="1:13" s="68" customFormat="1" ht="171.75" customHeight="1" x14ac:dyDescent="0.2">
      <c r="A4" s="986"/>
      <c r="B4" s="264" t="s">
        <v>733</v>
      </c>
      <c r="C4" s="264" t="s">
        <v>734</v>
      </c>
      <c r="D4" s="264" t="s">
        <v>200</v>
      </c>
      <c r="E4" s="264" t="s">
        <v>71</v>
      </c>
      <c r="F4" s="264" t="s">
        <v>72</v>
      </c>
      <c r="G4" s="264" t="s">
        <v>175</v>
      </c>
      <c r="H4" s="264" t="s">
        <v>733</v>
      </c>
      <c r="I4" s="264" t="s">
        <v>734</v>
      </c>
      <c r="J4" s="264" t="s">
        <v>200</v>
      </c>
      <c r="K4" s="264" t="s">
        <v>71</v>
      </c>
      <c r="L4" s="92" t="s">
        <v>72</v>
      </c>
      <c r="M4" s="94" t="s">
        <v>175</v>
      </c>
    </row>
    <row r="5" spans="1:13" x14ac:dyDescent="0.2">
      <c r="A5" s="95"/>
      <c r="B5" s="93" t="s">
        <v>253</v>
      </c>
      <c r="C5" s="93" t="s">
        <v>254</v>
      </c>
      <c r="D5" s="93" t="s">
        <v>255</v>
      </c>
      <c r="E5" s="93" t="s">
        <v>262</v>
      </c>
      <c r="F5" s="93" t="s">
        <v>256</v>
      </c>
      <c r="G5" s="93" t="s">
        <v>670</v>
      </c>
      <c r="H5" s="93" t="s">
        <v>258</v>
      </c>
      <c r="I5" s="93" t="s">
        <v>259</v>
      </c>
      <c r="J5" s="93" t="s">
        <v>260</v>
      </c>
      <c r="K5" s="93" t="s">
        <v>671</v>
      </c>
      <c r="L5" s="195" t="s">
        <v>672</v>
      </c>
      <c r="M5" s="96" t="s">
        <v>830</v>
      </c>
    </row>
    <row r="6" spans="1:13" ht="36" customHeight="1" thickBot="1" x14ac:dyDescent="0.25">
      <c r="A6" s="97">
        <v>1</v>
      </c>
      <c r="B6" s="750">
        <v>11288508.970000001</v>
      </c>
      <c r="C6" s="750">
        <v>5572382.4299999997</v>
      </c>
      <c r="D6" s="750">
        <v>844314.27</v>
      </c>
      <c r="E6" s="750">
        <v>1227234.6499999999</v>
      </c>
      <c r="F6" s="750">
        <v>764258.47</v>
      </c>
      <c r="G6" s="751">
        <f>SUM(B6:F6)</f>
        <v>19696698.789999995</v>
      </c>
      <c r="H6" s="750">
        <f>B6+'T11-Zdroje KV'!D15-'T5 - Analýza nákladov'!E91</f>
        <v>10894406.380000001</v>
      </c>
      <c r="I6" s="750">
        <f>C6+'T11-Zdroje KV'!D16-'T5 - Analýza nákladov'!E93</f>
        <v>5375379.4299999997</v>
      </c>
      <c r="J6" s="750">
        <v>834677.57</v>
      </c>
      <c r="K6" s="750">
        <v>1656314.39</v>
      </c>
      <c r="L6" s="750">
        <v>845653.98</v>
      </c>
      <c r="M6" s="752">
        <f>SUM(H6:L6)</f>
        <v>19606431.75</v>
      </c>
    </row>
    <row r="7" spans="1:13" x14ac:dyDescent="0.2">
      <c r="H7" s="451">
        <f>B6+'T11-Zdroje KV'!D15-'T5 - Analýza nákladov'!E91</f>
        <v>10894406.380000001</v>
      </c>
      <c r="I7" s="451">
        <f>C6+'T11-Zdroje KV'!D16-'T5 - Analýza nákladov'!E93</f>
        <v>5375379.4299999997</v>
      </c>
    </row>
    <row r="9" spans="1:13" ht="15.75" customHeight="1" x14ac:dyDescent="0.2">
      <c r="B9" s="342" t="s">
        <v>808</v>
      </c>
      <c r="C9" s="342"/>
    </row>
    <row r="11" spans="1:13" x14ac:dyDescent="0.2">
      <c r="B11" s="342" t="s">
        <v>686</v>
      </c>
      <c r="C11" s="342"/>
    </row>
  </sheetData>
  <mergeCells count="5">
    <mergeCell ref="A3:A4"/>
    <mergeCell ref="B3:G3"/>
    <mergeCell ref="H3:M3"/>
    <mergeCell ref="A1:M1"/>
    <mergeCell ref="A2:M2"/>
  </mergeCells>
  <phoneticPr fontId="24" type="noConversion"/>
  <pageMargins left="0.4" right="0.27" top="0.98425196850393704" bottom="0.98425196850393704" header="0.51181102362204722" footer="0.51181102362204722"/>
  <pageSetup paperSize="9" scale="67"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G45"/>
  <sheetViews>
    <sheetView zoomScaleNormal="100" workbookViewId="0">
      <pane xSplit="3" ySplit="3" topLeftCell="D4" activePane="bottomRight" state="frozen"/>
      <selection pane="topRight" activeCell="D1" sqref="D1"/>
      <selection pane="bottomLeft" activeCell="A4" sqref="A4"/>
      <selection pane="bottomRight" activeCell="H40" sqref="H40"/>
    </sheetView>
  </sheetViews>
  <sheetFormatPr defaultColWidth="9.140625" defaultRowHeight="15.75" x14ac:dyDescent="0.2"/>
  <cols>
    <col min="1" max="1" width="7.28515625" style="149" customWidth="1"/>
    <col min="2" max="2" width="39.85546875" style="149" customWidth="1"/>
    <col min="3" max="3" width="9.42578125" style="149" customWidth="1"/>
    <col min="4" max="4" width="18.42578125" style="149" customWidth="1"/>
    <col min="5" max="5" width="16.7109375" style="149" customWidth="1"/>
    <col min="6" max="6" width="15.42578125" style="149" customWidth="1"/>
    <col min="7" max="7" width="12.140625" style="149" bestFit="1" customWidth="1"/>
    <col min="8" max="16384" width="9.140625" style="149"/>
  </cols>
  <sheetData>
    <row r="1" spans="1:7" ht="66.75" customHeight="1" thickBot="1" x14ac:dyDescent="0.25">
      <c r="A1" s="998" t="s">
        <v>1227</v>
      </c>
      <c r="B1" s="999"/>
      <c r="C1" s="999"/>
      <c r="D1" s="999"/>
      <c r="E1" s="999"/>
      <c r="F1" s="1000"/>
    </row>
    <row r="2" spans="1:7" ht="36.75" customHeight="1" thickBot="1" x14ac:dyDescent="0.25">
      <c r="A2" s="1001" t="s">
        <v>1250</v>
      </c>
      <c r="B2" s="1002"/>
      <c r="C2" s="1002"/>
      <c r="D2" s="1002"/>
      <c r="E2" s="1002"/>
      <c r="F2" s="1003"/>
    </row>
    <row r="3" spans="1:7" s="150" customFormat="1" ht="69" customHeight="1" thickBot="1" x14ac:dyDescent="0.25">
      <c r="A3" s="436" t="s">
        <v>498</v>
      </c>
      <c r="B3" s="436" t="s">
        <v>367</v>
      </c>
      <c r="C3" s="439" t="s">
        <v>177</v>
      </c>
      <c r="D3" s="439" t="s">
        <v>1228</v>
      </c>
      <c r="E3" s="440" t="s">
        <v>1229</v>
      </c>
      <c r="F3" s="441" t="s">
        <v>1201</v>
      </c>
      <c r="G3" s="149"/>
    </row>
    <row r="4" spans="1:7" s="150" customFormat="1" x14ac:dyDescent="0.2">
      <c r="A4" s="432"/>
      <c r="B4" s="442"/>
      <c r="C4" s="434"/>
      <c r="D4" s="434" t="s">
        <v>253</v>
      </c>
      <c r="E4" s="434" t="s">
        <v>254</v>
      </c>
      <c r="F4" s="435" t="s">
        <v>255</v>
      </c>
      <c r="G4" s="149"/>
    </row>
    <row r="5" spans="1:7" customFormat="1" x14ac:dyDescent="0.25">
      <c r="A5" s="180">
        <v>601</v>
      </c>
      <c r="B5" s="173" t="s">
        <v>572</v>
      </c>
      <c r="C5" s="174" t="s">
        <v>573</v>
      </c>
      <c r="D5" s="753">
        <v>0</v>
      </c>
      <c r="E5" s="753">
        <v>0</v>
      </c>
      <c r="F5" s="754">
        <f>E5-D5</f>
        <v>0</v>
      </c>
      <c r="G5" s="149"/>
    </row>
    <row r="6" spans="1:7" customFormat="1" x14ac:dyDescent="0.25">
      <c r="A6" s="181">
        <v>602</v>
      </c>
      <c r="B6" s="175" t="s">
        <v>574</v>
      </c>
      <c r="C6" s="176" t="s">
        <v>575</v>
      </c>
      <c r="D6" s="755">
        <v>144333.45000000001</v>
      </c>
      <c r="E6" s="755">
        <v>146450.65</v>
      </c>
      <c r="F6" s="754">
        <f t="shared" ref="F6:F39" si="0">E6-D6</f>
        <v>2117.1999999999825</v>
      </c>
      <c r="G6" s="149"/>
    </row>
    <row r="7" spans="1:7" customFormat="1" x14ac:dyDescent="0.25">
      <c r="A7" s="181">
        <v>604</v>
      </c>
      <c r="B7" s="177" t="s">
        <v>576</v>
      </c>
      <c r="C7" s="176" t="s">
        <v>577</v>
      </c>
      <c r="D7" s="755">
        <v>0</v>
      </c>
      <c r="E7" s="755">
        <v>0</v>
      </c>
      <c r="F7" s="754">
        <f t="shared" si="0"/>
        <v>0</v>
      </c>
      <c r="G7" s="149"/>
    </row>
    <row r="8" spans="1:7" customFormat="1" x14ac:dyDescent="0.25">
      <c r="A8" s="181">
        <v>611</v>
      </c>
      <c r="B8" s="175" t="s">
        <v>578</v>
      </c>
      <c r="C8" s="176" t="s">
        <v>579</v>
      </c>
      <c r="D8" s="755">
        <v>0</v>
      </c>
      <c r="E8" s="755">
        <v>0</v>
      </c>
      <c r="F8" s="754">
        <f t="shared" si="0"/>
        <v>0</v>
      </c>
      <c r="G8" s="149"/>
    </row>
    <row r="9" spans="1:7" customFormat="1" x14ac:dyDescent="0.25">
      <c r="A9" s="181">
        <v>612</v>
      </c>
      <c r="B9" s="175" t="s">
        <v>580</v>
      </c>
      <c r="C9" s="176" t="s">
        <v>581</v>
      </c>
      <c r="D9" s="755">
        <v>0</v>
      </c>
      <c r="E9" s="755">
        <v>0</v>
      </c>
      <c r="F9" s="754">
        <f t="shared" si="0"/>
        <v>0</v>
      </c>
      <c r="G9" s="149"/>
    </row>
    <row r="10" spans="1:7" customFormat="1" x14ac:dyDescent="0.25">
      <c r="A10" s="181">
        <v>613</v>
      </c>
      <c r="B10" s="175" t="s">
        <v>582</v>
      </c>
      <c r="C10" s="176" t="s">
        <v>583</v>
      </c>
      <c r="D10" s="755">
        <v>0</v>
      </c>
      <c r="E10" s="755">
        <v>0</v>
      </c>
      <c r="F10" s="754">
        <f t="shared" si="0"/>
        <v>0</v>
      </c>
      <c r="G10" s="149"/>
    </row>
    <row r="11" spans="1:7" customFormat="1" x14ac:dyDescent="0.25">
      <c r="A11" s="181">
        <v>614</v>
      </c>
      <c r="B11" s="175" t="s">
        <v>584</v>
      </c>
      <c r="C11" s="176" t="s">
        <v>585</v>
      </c>
      <c r="D11" s="755">
        <v>0</v>
      </c>
      <c r="E11" s="755">
        <v>0</v>
      </c>
      <c r="F11" s="754">
        <f t="shared" si="0"/>
        <v>0</v>
      </c>
      <c r="G11" s="149"/>
    </row>
    <row r="12" spans="1:7" customFormat="1" x14ac:dyDescent="0.25">
      <c r="A12" s="181">
        <v>621</v>
      </c>
      <c r="B12" s="175" t="s">
        <v>586</v>
      </c>
      <c r="C12" s="176" t="s">
        <v>587</v>
      </c>
      <c r="D12" s="755">
        <v>0</v>
      </c>
      <c r="E12" s="755">
        <v>0</v>
      </c>
      <c r="F12" s="754">
        <f t="shared" si="0"/>
        <v>0</v>
      </c>
      <c r="G12" s="149"/>
    </row>
    <row r="13" spans="1:7" customFormat="1" x14ac:dyDescent="0.25">
      <c r="A13" s="181">
        <v>622</v>
      </c>
      <c r="B13" s="175" t="s">
        <v>588</v>
      </c>
      <c r="C13" s="176" t="s">
        <v>589</v>
      </c>
      <c r="D13" s="755">
        <v>0</v>
      </c>
      <c r="E13" s="755">
        <v>0</v>
      </c>
      <c r="F13" s="754">
        <f t="shared" si="0"/>
        <v>0</v>
      </c>
      <c r="G13" s="149"/>
    </row>
    <row r="14" spans="1:7" customFormat="1" x14ac:dyDescent="0.25">
      <c r="A14" s="181">
        <v>623</v>
      </c>
      <c r="B14" s="175" t="s">
        <v>590</v>
      </c>
      <c r="C14" s="176" t="s">
        <v>591</v>
      </c>
      <c r="D14" s="755">
        <v>0</v>
      </c>
      <c r="E14" s="755">
        <v>0</v>
      </c>
      <c r="F14" s="754">
        <f t="shared" si="0"/>
        <v>0</v>
      </c>
    </row>
    <row r="15" spans="1:7" customFormat="1" x14ac:dyDescent="0.25">
      <c r="A15" s="181">
        <v>624</v>
      </c>
      <c r="B15" s="175" t="s">
        <v>592</v>
      </c>
      <c r="C15" s="176" t="s">
        <v>593</v>
      </c>
      <c r="D15" s="755">
        <v>0</v>
      </c>
      <c r="E15" s="755">
        <v>0</v>
      </c>
      <c r="F15" s="754">
        <f t="shared" si="0"/>
        <v>0</v>
      </c>
    </row>
    <row r="16" spans="1:7" customFormat="1" x14ac:dyDescent="0.25">
      <c r="A16" s="181">
        <v>641</v>
      </c>
      <c r="B16" s="175" t="s">
        <v>529</v>
      </c>
      <c r="C16" s="176" t="s">
        <v>594</v>
      </c>
      <c r="D16" s="755">
        <v>0</v>
      </c>
      <c r="E16" s="755">
        <v>0</v>
      </c>
      <c r="F16" s="754">
        <f t="shared" si="0"/>
        <v>0</v>
      </c>
    </row>
    <row r="17" spans="1:6" customFormat="1" x14ac:dyDescent="0.25">
      <c r="A17" s="181">
        <v>642</v>
      </c>
      <c r="B17" s="175" t="s">
        <v>531</v>
      </c>
      <c r="C17" s="176" t="s">
        <v>595</v>
      </c>
      <c r="D17" s="755">
        <v>0</v>
      </c>
      <c r="E17" s="755">
        <v>0</v>
      </c>
      <c r="F17" s="754">
        <f t="shared" si="0"/>
        <v>0</v>
      </c>
    </row>
    <row r="18" spans="1:6" customFormat="1" x14ac:dyDescent="0.25">
      <c r="A18" s="181">
        <v>643</v>
      </c>
      <c r="B18" s="175" t="s">
        <v>596</v>
      </c>
      <c r="C18" s="176" t="s">
        <v>597</v>
      </c>
      <c r="D18" s="755">
        <v>0</v>
      </c>
      <c r="E18" s="755">
        <v>0</v>
      </c>
      <c r="F18" s="754">
        <f t="shared" si="0"/>
        <v>0</v>
      </c>
    </row>
    <row r="19" spans="1:6" customFormat="1" x14ac:dyDescent="0.25">
      <c r="A19" s="181">
        <v>644</v>
      </c>
      <c r="B19" s="175" t="s">
        <v>535</v>
      </c>
      <c r="C19" s="176" t="s">
        <v>598</v>
      </c>
      <c r="D19" s="755">
        <v>0</v>
      </c>
      <c r="E19" s="755">
        <v>0</v>
      </c>
      <c r="F19" s="754">
        <f t="shared" si="0"/>
        <v>0</v>
      </c>
    </row>
    <row r="20" spans="1:6" customFormat="1" x14ac:dyDescent="0.25">
      <c r="A20" s="181">
        <v>645</v>
      </c>
      <c r="B20" s="175" t="s">
        <v>599</v>
      </c>
      <c r="C20" s="176" t="s">
        <v>600</v>
      </c>
      <c r="D20" s="755">
        <v>0</v>
      </c>
      <c r="E20" s="755">
        <v>0</v>
      </c>
      <c r="F20" s="754">
        <f t="shared" si="0"/>
        <v>0</v>
      </c>
    </row>
    <row r="21" spans="1:6" customFormat="1" x14ac:dyDescent="0.25">
      <c r="A21" s="181">
        <v>646</v>
      </c>
      <c r="B21" s="175" t="s">
        <v>601</v>
      </c>
      <c r="C21" s="176" t="s">
        <v>602</v>
      </c>
      <c r="D21" s="755">
        <v>0</v>
      </c>
      <c r="E21" s="755">
        <v>0</v>
      </c>
      <c r="F21" s="754">
        <f t="shared" si="0"/>
        <v>0</v>
      </c>
    </row>
    <row r="22" spans="1:6" customFormat="1" x14ac:dyDescent="0.25">
      <c r="A22" s="181">
        <v>647</v>
      </c>
      <c r="B22" s="175" t="s">
        <v>603</v>
      </c>
      <c r="C22" s="176" t="s">
        <v>604</v>
      </c>
      <c r="D22" s="755">
        <v>0</v>
      </c>
      <c r="E22" s="755">
        <v>0</v>
      </c>
      <c r="F22" s="754">
        <f t="shared" si="0"/>
        <v>0</v>
      </c>
    </row>
    <row r="23" spans="1:6" customFormat="1" x14ac:dyDescent="0.25">
      <c r="A23" s="181">
        <v>648</v>
      </c>
      <c r="B23" s="469" t="s">
        <v>962</v>
      </c>
      <c r="C23" s="176" t="s">
        <v>605</v>
      </c>
      <c r="D23" s="755">
        <v>39401.17</v>
      </c>
      <c r="E23" s="755">
        <v>39684.660000000003</v>
      </c>
      <c r="F23" s="754">
        <f t="shared" si="0"/>
        <v>283.49000000000524</v>
      </c>
    </row>
    <row r="24" spans="1:6" customFormat="1" x14ac:dyDescent="0.25">
      <c r="A24" s="181">
        <v>649</v>
      </c>
      <c r="B24" s="175" t="s">
        <v>606</v>
      </c>
      <c r="C24" s="176" t="s">
        <v>607</v>
      </c>
      <c r="D24" s="755">
        <v>0</v>
      </c>
      <c r="E24" s="755">
        <v>0</v>
      </c>
      <c r="F24" s="754">
        <f t="shared" si="0"/>
        <v>0</v>
      </c>
    </row>
    <row r="25" spans="1:6" customFormat="1" x14ac:dyDescent="0.25">
      <c r="A25" s="181">
        <v>651</v>
      </c>
      <c r="B25" s="175" t="s">
        <v>608</v>
      </c>
      <c r="C25" s="176" t="s">
        <v>609</v>
      </c>
      <c r="D25" s="755">
        <v>0</v>
      </c>
      <c r="E25" s="755">
        <v>0</v>
      </c>
      <c r="F25" s="754">
        <f t="shared" si="0"/>
        <v>0</v>
      </c>
    </row>
    <row r="26" spans="1:6" customFormat="1" x14ac:dyDescent="0.25">
      <c r="A26" s="181">
        <v>652</v>
      </c>
      <c r="B26" s="175" t="s">
        <v>610</v>
      </c>
      <c r="C26" s="176" t="s">
        <v>611</v>
      </c>
      <c r="D26" s="755">
        <v>0</v>
      </c>
      <c r="E26" s="755">
        <v>0</v>
      </c>
      <c r="F26" s="754">
        <f t="shared" si="0"/>
        <v>0</v>
      </c>
    </row>
    <row r="27" spans="1:6" customFormat="1" x14ac:dyDescent="0.25">
      <c r="A27" s="181">
        <v>653</v>
      </c>
      <c r="B27" s="175" t="s">
        <v>612</v>
      </c>
      <c r="C27" s="176" t="s">
        <v>613</v>
      </c>
      <c r="D27" s="755">
        <v>0</v>
      </c>
      <c r="E27" s="755">
        <v>0</v>
      </c>
      <c r="F27" s="754">
        <f t="shared" si="0"/>
        <v>0</v>
      </c>
    </row>
    <row r="28" spans="1:6" customFormat="1" x14ac:dyDescent="0.25">
      <c r="A28" s="181">
        <v>654</v>
      </c>
      <c r="B28" s="175" t="s">
        <v>614</v>
      </c>
      <c r="C28" s="176" t="s">
        <v>615</v>
      </c>
      <c r="D28" s="755">
        <v>0</v>
      </c>
      <c r="E28" s="755">
        <v>0</v>
      </c>
      <c r="F28" s="754">
        <f t="shared" si="0"/>
        <v>0</v>
      </c>
    </row>
    <row r="29" spans="1:6" customFormat="1" x14ac:dyDescent="0.25">
      <c r="A29" s="181">
        <v>655</v>
      </c>
      <c r="B29" s="175" t="s">
        <v>616</v>
      </c>
      <c r="C29" s="176" t="s">
        <v>617</v>
      </c>
      <c r="D29" s="755">
        <v>0</v>
      </c>
      <c r="E29" s="755">
        <v>0</v>
      </c>
      <c r="F29" s="754">
        <f t="shared" si="0"/>
        <v>0</v>
      </c>
    </row>
    <row r="30" spans="1:6" customFormat="1" x14ac:dyDescent="0.25">
      <c r="A30" s="182">
        <v>656</v>
      </c>
      <c r="B30" s="175" t="s">
        <v>618</v>
      </c>
      <c r="C30" s="176" t="s">
        <v>619</v>
      </c>
      <c r="D30" s="755">
        <v>70455</v>
      </c>
      <c r="E30" s="755">
        <v>84188</v>
      </c>
      <c r="F30" s="754">
        <f t="shared" si="0"/>
        <v>13733</v>
      </c>
    </row>
    <row r="31" spans="1:6" customFormat="1" x14ac:dyDescent="0.25">
      <c r="A31" s="182">
        <v>657</v>
      </c>
      <c r="B31" s="175" t="s">
        <v>620</v>
      </c>
      <c r="C31" s="176" t="s">
        <v>621</v>
      </c>
      <c r="D31" s="755">
        <v>0</v>
      </c>
      <c r="E31" s="755">
        <v>0</v>
      </c>
      <c r="F31" s="754">
        <f t="shared" si="0"/>
        <v>0</v>
      </c>
    </row>
    <row r="32" spans="1:6" customFormat="1" x14ac:dyDescent="0.25">
      <c r="A32" s="182">
        <v>658</v>
      </c>
      <c r="B32" s="175" t="s">
        <v>622</v>
      </c>
      <c r="C32" s="176" t="s">
        <v>623</v>
      </c>
      <c r="D32" s="755">
        <v>0</v>
      </c>
      <c r="E32" s="755">
        <v>0</v>
      </c>
      <c r="F32" s="754">
        <f t="shared" si="0"/>
        <v>0</v>
      </c>
    </row>
    <row r="33" spans="1:7" customFormat="1" x14ac:dyDescent="0.25">
      <c r="A33" s="182">
        <v>661</v>
      </c>
      <c r="B33" s="175" t="s">
        <v>624</v>
      </c>
      <c r="C33" s="176" t="s">
        <v>625</v>
      </c>
      <c r="D33" s="755">
        <v>0</v>
      </c>
      <c r="E33" s="755">
        <v>0</v>
      </c>
      <c r="F33" s="754">
        <f t="shared" si="0"/>
        <v>0</v>
      </c>
    </row>
    <row r="34" spans="1:7" customFormat="1" x14ac:dyDescent="0.25">
      <c r="A34" s="182">
        <v>662</v>
      </c>
      <c r="B34" s="175" t="s">
        <v>626</v>
      </c>
      <c r="C34" s="176" t="s">
        <v>627</v>
      </c>
      <c r="D34" s="755">
        <v>0</v>
      </c>
      <c r="E34" s="755">
        <v>0</v>
      </c>
      <c r="F34" s="754">
        <f t="shared" si="0"/>
        <v>0</v>
      </c>
    </row>
    <row r="35" spans="1:7" customFormat="1" x14ac:dyDescent="0.25">
      <c r="A35" s="182">
        <v>663</v>
      </c>
      <c r="B35" s="175" t="s">
        <v>628</v>
      </c>
      <c r="C35" s="176" t="s">
        <v>629</v>
      </c>
      <c r="D35" s="755">
        <v>0</v>
      </c>
      <c r="E35" s="755">
        <v>0</v>
      </c>
      <c r="F35" s="754">
        <f t="shared" si="0"/>
        <v>0</v>
      </c>
    </row>
    <row r="36" spans="1:7" customFormat="1" x14ac:dyDescent="0.25">
      <c r="A36" s="182">
        <v>664</v>
      </c>
      <c r="B36" s="175" t="s">
        <v>630</v>
      </c>
      <c r="C36" s="176" t="s">
        <v>631</v>
      </c>
      <c r="D36" s="756">
        <v>0</v>
      </c>
      <c r="E36" s="756">
        <v>0</v>
      </c>
      <c r="F36" s="754">
        <f t="shared" si="0"/>
        <v>0</v>
      </c>
      <c r="G36" s="149"/>
    </row>
    <row r="37" spans="1:7" customFormat="1" x14ac:dyDescent="0.25">
      <c r="A37" s="182">
        <v>665</v>
      </c>
      <c r="B37" s="175" t="s">
        <v>632</v>
      </c>
      <c r="C37" s="176" t="s">
        <v>633</v>
      </c>
      <c r="D37" s="756">
        <v>0</v>
      </c>
      <c r="E37" s="756">
        <v>0</v>
      </c>
      <c r="F37" s="754">
        <f t="shared" si="0"/>
        <v>0</v>
      </c>
      <c r="G37" s="149"/>
    </row>
    <row r="38" spans="1:7" x14ac:dyDescent="0.25">
      <c r="A38" s="182">
        <v>667</v>
      </c>
      <c r="B38" s="175" t="s">
        <v>634</v>
      </c>
      <c r="C38" s="176" t="s">
        <v>635</v>
      </c>
      <c r="D38" s="756">
        <v>0</v>
      </c>
      <c r="E38" s="756">
        <v>0</v>
      </c>
      <c r="F38" s="754">
        <f t="shared" si="0"/>
        <v>0</v>
      </c>
    </row>
    <row r="39" spans="1:7" x14ac:dyDescent="0.25">
      <c r="A39" s="182">
        <v>691</v>
      </c>
      <c r="B39" s="175" t="s">
        <v>636</v>
      </c>
      <c r="C39" s="176" t="s">
        <v>637</v>
      </c>
      <c r="D39" s="756">
        <v>435566.79</v>
      </c>
      <c r="E39" s="756">
        <v>392672.12</v>
      </c>
      <c r="F39" s="754">
        <f t="shared" si="0"/>
        <v>-42894.669999999984</v>
      </c>
    </row>
    <row r="40" spans="1:7" x14ac:dyDescent="0.2">
      <c r="A40" s="992" t="s">
        <v>638</v>
      </c>
      <c r="B40" s="993"/>
      <c r="C40" s="178" t="s">
        <v>639</v>
      </c>
      <c r="D40" s="46">
        <f>SUM(D5:D39)</f>
        <v>689756.40999999992</v>
      </c>
      <c r="E40" s="757">
        <f>SUM(E5:E39)</f>
        <v>662995.42999999993</v>
      </c>
      <c r="F40" s="754">
        <f>SUM(F5:F39)</f>
        <v>-26760.979999999996</v>
      </c>
    </row>
    <row r="41" spans="1:7" x14ac:dyDescent="0.2">
      <c r="A41" s="994" t="s">
        <v>640</v>
      </c>
      <c r="B41" s="995"/>
      <c r="C41" s="179" t="s">
        <v>641</v>
      </c>
      <c r="D41" s="46">
        <f>D40-T23_Náklady_soc_oblasť!D42</f>
        <v>0</v>
      </c>
      <c r="E41" s="758">
        <f>E40-T23_Náklady_soc_oblasť!E42</f>
        <v>0</v>
      </c>
      <c r="F41" s="754">
        <f>F40-T23_Náklady_soc_oblasť!F42</f>
        <v>0</v>
      </c>
    </row>
    <row r="42" spans="1:7" x14ac:dyDescent="0.25">
      <c r="A42" s="182">
        <v>591</v>
      </c>
      <c r="B42" s="175" t="s">
        <v>642</v>
      </c>
      <c r="C42" s="176" t="s">
        <v>643</v>
      </c>
      <c r="D42" s="759">
        <v>0</v>
      </c>
      <c r="E42" s="755">
        <v>0</v>
      </c>
      <c r="F42" s="754">
        <f>E42-D42</f>
        <v>0</v>
      </c>
    </row>
    <row r="43" spans="1:7" x14ac:dyDescent="0.25">
      <c r="A43" s="182">
        <v>595</v>
      </c>
      <c r="B43" s="175" t="s">
        <v>644</v>
      </c>
      <c r="C43" s="176" t="s">
        <v>645</v>
      </c>
      <c r="D43" s="759">
        <v>0</v>
      </c>
      <c r="E43" s="755">
        <v>0</v>
      </c>
      <c r="F43" s="754">
        <f>E43-D43</f>
        <v>0</v>
      </c>
    </row>
    <row r="44" spans="1:7" ht="16.5" thickBot="1" x14ac:dyDescent="0.25">
      <c r="A44" s="996" t="s">
        <v>646</v>
      </c>
      <c r="B44" s="997"/>
      <c r="C44" s="294" t="s">
        <v>647</v>
      </c>
      <c r="D44" s="760">
        <f>D41-D42-D43</f>
        <v>0</v>
      </c>
      <c r="E44" s="760">
        <f>E41-E42-E43</f>
        <v>0</v>
      </c>
      <c r="F44" s="761">
        <f>E44-D44</f>
        <v>0</v>
      </c>
    </row>
    <row r="45" spans="1:7" ht="202.5" customHeight="1" x14ac:dyDescent="0.2">
      <c r="A45" s="930" t="s">
        <v>1326</v>
      </c>
      <c r="B45" s="930"/>
      <c r="C45" s="930"/>
      <c r="D45" s="930"/>
      <c r="E45" s="930"/>
      <c r="F45" s="930"/>
    </row>
  </sheetData>
  <mergeCells count="6">
    <mergeCell ref="A45:F4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7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1:O43"/>
  <sheetViews>
    <sheetView zoomScale="90" zoomScaleNormal="90" workbookViewId="0">
      <pane xSplit="3" ySplit="3" topLeftCell="D4" activePane="bottomRight" state="frozen"/>
      <selection pane="topRight" activeCell="D1" sqref="D1"/>
      <selection pane="bottomLeft" activeCell="A4" sqref="A4"/>
      <selection pane="bottomRight" activeCell="J24" sqref="J24"/>
    </sheetView>
  </sheetViews>
  <sheetFormatPr defaultRowHeight="12.75" x14ac:dyDescent="0.2"/>
  <cols>
    <col min="1" max="1" width="8.28515625" customWidth="1"/>
    <col min="2" max="2" width="42.140625" customWidth="1"/>
    <col min="3" max="3" width="10.140625" customWidth="1"/>
    <col min="4" max="4" width="17.42578125" customWidth="1"/>
    <col min="5" max="5" width="17.140625" customWidth="1"/>
    <col min="6" max="6" width="16.5703125" customWidth="1"/>
    <col min="12" max="12" width="14" customWidth="1"/>
    <col min="13" max="13" width="11.42578125" customWidth="1"/>
    <col min="14" max="14" width="11" customWidth="1"/>
    <col min="15" max="15" width="11.7109375" customWidth="1"/>
  </cols>
  <sheetData>
    <row r="1" spans="1:6" ht="61.5" customHeight="1" thickBot="1" x14ac:dyDescent="0.25">
      <c r="A1" s="1007" t="s">
        <v>1231</v>
      </c>
      <c r="B1" s="1008"/>
      <c r="C1" s="1008"/>
      <c r="D1" s="1008"/>
      <c r="E1" s="1008"/>
      <c r="F1" s="1009"/>
    </row>
    <row r="2" spans="1:6" ht="47.25" customHeight="1" thickBot="1" x14ac:dyDescent="0.25">
      <c r="A2" s="1004" t="s">
        <v>1250</v>
      </c>
      <c r="B2" s="1005"/>
      <c r="C2" s="1005"/>
      <c r="D2" s="1005"/>
      <c r="E2" s="1005"/>
      <c r="F2" s="1006"/>
    </row>
    <row r="3" spans="1:6" ht="64.5" customHeight="1" thickBot="1" x14ac:dyDescent="0.25">
      <c r="A3" s="436" t="s">
        <v>498</v>
      </c>
      <c r="B3" s="437" t="s">
        <v>367</v>
      </c>
      <c r="C3" s="438" t="s">
        <v>177</v>
      </c>
      <c r="D3" s="439" t="s">
        <v>1051</v>
      </c>
      <c r="E3" s="440" t="s">
        <v>1230</v>
      </c>
      <c r="F3" s="441" t="s">
        <v>1201</v>
      </c>
    </row>
    <row r="4" spans="1:6" ht="15.75" x14ac:dyDescent="0.2">
      <c r="A4" s="432"/>
      <c r="B4" s="433"/>
      <c r="C4" s="433"/>
      <c r="D4" s="434" t="s">
        <v>253</v>
      </c>
      <c r="E4" s="434" t="s">
        <v>254</v>
      </c>
      <c r="F4" s="435" t="s">
        <v>255</v>
      </c>
    </row>
    <row r="5" spans="1:6" ht="15.75" x14ac:dyDescent="0.25">
      <c r="A5" s="259">
        <v>501</v>
      </c>
      <c r="B5" s="164" t="s">
        <v>499</v>
      </c>
      <c r="C5" s="163" t="s">
        <v>500</v>
      </c>
      <c r="D5" s="753">
        <v>36687.86</v>
      </c>
      <c r="E5" s="753">
        <v>44961.63</v>
      </c>
      <c r="F5" s="754">
        <f>E5-D5</f>
        <v>8273.7699999999968</v>
      </c>
    </row>
    <row r="6" spans="1:6" ht="15.75" x14ac:dyDescent="0.25">
      <c r="A6" s="258">
        <v>502</v>
      </c>
      <c r="B6" s="165" t="s">
        <v>501</v>
      </c>
      <c r="C6" s="161" t="s">
        <v>502</v>
      </c>
      <c r="D6" s="755">
        <v>63469.72</v>
      </c>
      <c r="E6" s="755">
        <v>62017.01</v>
      </c>
      <c r="F6" s="762">
        <f t="shared" ref="F6:F41" si="0">E6-D6</f>
        <v>-1452.7099999999991</v>
      </c>
    </row>
    <row r="7" spans="1:6" ht="15.75" x14ac:dyDescent="0.25">
      <c r="A7" s="258">
        <v>504</v>
      </c>
      <c r="B7" s="165" t="s">
        <v>503</v>
      </c>
      <c r="C7" s="161" t="s">
        <v>504</v>
      </c>
      <c r="D7" s="755">
        <v>0</v>
      </c>
      <c r="E7" s="755">
        <v>0</v>
      </c>
      <c r="F7" s="762">
        <f t="shared" si="0"/>
        <v>0</v>
      </c>
    </row>
    <row r="8" spans="1:6" ht="15.75" x14ac:dyDescent="0.25">
      <c r="A8" s="258">
        <v>511</v>
      </c>
      <c r="B8" s="165" t="s">
        <v>505</v>
      </c>
      <c r="C8" s="161" t="s">
        <v>506</v>
      </c>
      <c r="D8" s="755">
        <v>19411.080000000002</v>
      </c>
      <c r="E8" s="755">
        <v>9682.7000000000007</v>
      </c>
      <c r="F8" s="762">
        <f t="shared" si="0"/>
        <v>-9728.380000000001</v>
      </c>
    </row>
    <row r="9" spans="1:6" ht="15.75" x14ac:dyDescent="0.25">
      <c r="A9" s="258">
        <v>512</v>
      </c>
      <c r="B9" s="165" t="s">
        <v>507</v>
      </c>
      <c r="C9" s="161" t="s">
        <v>508</v>
      </c>
      <c r="D9" s="755">
        <v>0</v>
      </c>
      <c r="E9" s="755">
        <v>0</v>
      </c>
      <c r="F9" s="762">
        <f t="shared" si="0"/>
        <v>0</v>
      </c>
    </row>
    <row r="10" spans="1:6" ht="15.75" x14ac:dyDescent="0.25">
      <c r="A10" s="258">
        <v>513</v>
      </c>
      <c r="B10" s="165" t="s">
        <v>509</v>
      </c>
      <c r="C10" s="161" t="s">
        <v>510</v>
      </c>
      <c r="D10" s="755">
        <v>765.6</v>
      </c>
      <c r="E10" s="755">
        <v>0</v>
      </c>
      <c r="F10" s="762">
        <f t="shared" si="0"/>
        <v>-765.6</v>
      </c>
    </row>
    <row r="11" spans="1:6" ht="15.75" x14ac:dyDescent="0.25">
      <c r="A11" s="258">
        <v>518</v>
      </c>
      <c r="B11" s="165" t="s">
        <v>511</v>
      </c>
      <c r="C11" s="161" t="s">
        <v>512</v>
      </c>
      <c r="D11" s="755">
        <v>58314.720000000001</v>
      </c>
      <c r="E11" s="755">
        <v>53924.68</v>
      </c>
      <c r="F11" s="762">
        <f t="shared" si="0"/>
        <v>-4390.0400000000009</v>
      </c>
    </row>
    <row r="12" spans="1:6" ht="15.75" x14ac:dyDescent="0.25">
      <c r="A12" s="258">
        <v>521</v>
      </c>
      <c r="B12" s="165" t="s">
        <v>513</v>
      </c>
      <c r="C12" s="161" t="s">
        <v>514</v>
      </c>
      <c r="D12" s="755">
        <v>267234.42</v>
      </c>
      <c r="E12" s="755">
        <v>244119.2</v>
      </c>
      <c r="F12" s="762">
        <f t="shared" si="0"/>
        <v>-23115.219999999972</v>
      </c>
    </row>
    <row r="13" spans="1:6" ht="15.75" x14ac:dyDescent="0.25">
      <c r="A13" s="258">
        <v>524</v>
      </c>
      <c r="B13" s="165" t="s">
        <v>515</v>
      </c>
      <c r="C13" s="161" t="s">
        <v>516</v>
      </c>
      <c r="D13" s="755">
        <v>91064.98</v>
      </c>
      <c r="E13" s="755">
        <v>84374.73</v>
      </c>
      <c r="F13" s="762">
        <f t="shared" si="0"/>
        <v>-6690.25</v>
      </c>
    </row>
    <row r="14" spans="1:6" ht="15.75" x14ac:dyDescent="0.25">
      <c r="A14" s="258">
        <v>525</v>
      </c>
      <c r="B14" s="165" t="s">
        <v>517</v>
      </c>
      <c r="C14" s="161" t="s">
        <v>518</v>
      </c>
      <c r="D14" s="755">
        <v>2407.5</v>
      </c>
      <c r="E14" s="755">
        <v>2835</v>
      </c>
      <c r="F14" s="762">
        <f t="shared" si="0"/>
        <v>427.5</v>
      </c>
    </row>
    <row r="15" spans="1:6" ht="15.75" x14ac:dyDescent="0.25">
      <c r="A15" s="258">
        <v>527</v>
      </c>
      <c r="B15" s="165" t="s">
        <v>519</v>
      </c>
      <c r="C15" s="161" t="s">
        <v>520</v>
      </c>
      <c r="D15" s="755">
        <v>17361.8</v>
      </c>
      <c r="E15" s="755">
        <v>7245.87</v>
      </c>
      <c r="F15" s="762">
        <f t="shared" si="0"/>
        <v>-10115.93</v>
      </c>
    </row>
    <row r="16" spans="1:6" ht="15.75" x14ac:dyDescent="0.25">
      <c r="A16" s="258">
        <v>528</v>
      </c>
      <c r="B16" s="165" t="s">
        <v>521</v>
      </c>
      <c r="C16" s="161" t="s">
        <v>522</v>
      </c>
      <c r="D16" s="755">
        <v>0</v>
      </c>
      <c r="E16" s="755">
        <v>0</v>
      </c>
      <c r="F16" s="762">
        <f t="shared" si="0"/>
        <v>0</v>
      </c>
    </row>
    <row r="17" spans="1:15" ht="15.75" x14ac:dyDescent="0.25">
      <c r="A17" s="258">
        <v>531</v>
      </c>
      <c r="B17" s="165" t="s">
        <v>523</v>
      </c>
      <c r="C17" s="161" t="s">
        <v>524</v>
      </c>
      <c r="D17" s="755">
        <v>0</v>
      </c>
      <c r="E17" s="755">
        <v>0</v>
      </c>
      <c r="F17" s="762">
        <f t="shared" si="0"/>
        <v>0</v>
      </c>
    </row>
    <row r="18" spans="1:15" ht="15.75" x14ac:dyDescent="0.25">
      <c r="A18" s="258">
        <v>532</v>
      </c>
      <c r="B18" s="165" t="s">
        <v>525</v>
      </c>
      <c r="C18" s="161" t="s">
        <v>526</v>
      </c>
      <c r="D18" s="755">
        <v>0</v>
      </c>
      <c r="E18" s="755">
        <v>0</v>
      </c>
      <c r="F18" s="762">
        <f t="shared" si="0"/>
        <v>0</v>
      </c>
    </row>
    <row r="19" spans="1:15" ht="15.75" x14ac:dyDescent="0.25">
      <c r="A19" s="258">
        <v>538</v>
      </c>
      <c r="B19" s="165" t="s">
        <v>527</v>
      </c>
      <c r="C19" s="161" t="s">
        <v>528</v>
      </c>
      <c r="D19" s="755">
        <v>9822.4</v>
      </c>
      <c r="E19" s="755">
        <v>9266.4</v>
      </c>
      <c r="F19" s="762">
        <f t="shared" si="0"/>
        <v>-556</v>
      </c>
    </row>
    <row r="20" spans="1:15" ht="15.75" x14ac:dyDescent="0.25">
      <c r="A20" s="258">
        <v>541</v>
      </c>
      <c r="B20" s="165" t="s">
        <v>529</v>
      </c>
      <c r="C20" s="161" t="s">
        <v>530</v>
      </c>
      <c r="D20" s="755">
        <v>0</v>
      </c>
      <c r="E20" s="755">
        <v>0</v>
      </c>
      <c r="F20" s="762">
        <f t="shared" si="0"/>
        <v>0</v>
      </c>
    </row>
    <row r="21" spans="1:15" ht="15.75" x14ac:dyDescent="0.25">
      <c r="A21" s="258">
        <v>542</v>
      </c>
      <c r="B21" s="165" t="s">
        <v>531</v>
      </c>
      <c r="C21" s="161" t="s">
        <v>532</v>
      </c>
      <c r="D21" s="755">
        <v>0</v>
      </c>
      <c r="E21" s="755">
        <v>0</v>
      </c>
      <c r="F21" s="762">
        <f t="shared" si="0"/>
        <v>0</v>
      </c>
    </row>
    <row r="22" spans="1:15" ht="15.75" x14ac:dyDescent="0.25">
      <c r="A22" s="258">
        <v>543</v>
      </c>
      <c r="B22" s="165" t="s">
        <v>533</v>
      </c>
      <c r="C22" s="161" t="s">
        <v>534</v>
      </c>
      <c r="D22" s="755">
        <v>0</v>
      </c>
      <c r="E22" s="755">
        <v>0</v>
      </c>
      <c r="F22" s="762">
        <f t="shared" si="0"/>
        <v>0</v>
      </c>
    </row>
    <row r="23" spans="1:15" ht="15.75" x14ac:dyDescent="0.25">
      <c r="A23" s="258">
        <v>544</v>
      </c>
      <c r="B23" s="165" t="s">
        <v>535</v>
      </c>
      <c r="C23" s="161" t="s">
        <v>536</v>
      </c>
      <c r="D23" s="755">
        <v>0</v>
      </c>
      <c r="E23" s="755">
        <v>0</v>
      </c>
      <c r="F23" s="762">
        <f t="shared" si="0"/>
        <v>0</v>
      </c>
    </row>
    <row r="24" spans="1:15" ht="15.75" x14ac:dyDescent="0.25">
      <c r="A24" s="258">
        <v>545</v>
      </c>
      <c r="B24" s="165" t="s">
        <v>537</v>
      </c>
      <c r="C24" s="161" t="s">
        <v>538</v>
      </c>
      <c r="D24" s="755">
        <v>0</v>
      </c>
      <c r="E24" s="755">
        <v>0</v>
      </c>
      <c r="F24" s="762">
        <f t="shared" si="0"/>
        <v>0</v>
      </c>
    </row>
    <row r="25" spans="1:15" ht="15.75" x14ac:dyDescent="0.25">
      <c r="A25" s="258">
        <v>546</v>
      </c>
      <c r="B25" s="165" t="s">
        <v>539</v>
      </c>
      <c r="C25" s="161" t="s">
        <v>540</v>
      </c>
      <c r="D25" s="755">
        <v>0</v>
      </c>
      <c r="E25" s="755">
        <v>0</v>
      </c>
      <c r="F25" s="762">
        <f t="shared" si="0"/>
        <v>0</v>
      </c>
    </row>
    <row r="26" spans="1:15" ht="15.75" x14ac:dyDescent="0.25">
      <c r="A26" s="258">
        <v>547</v>
      </c>
      <c r="B26" s="165" t="s">
        <v>541</v>
      </c>
      <c r="C26" s="161" t="s">
        <v>542</v>
      </c>
      <c r="D26" s="755">
        <v>0</v>
      </c>
      <c r="E26" s="755">
        <v>0</v>
      </c>
      <c r="F26" s="762">
        <f t="shared" si="0"/>
        <v>0</v>
      </c>
    </row>
    <row r="27" spans="1:15" ht="15.75" x14ac:dyDescent="0.25">
      <c r="A27" s="258">
        <v>548</v>
      </c>
      <c r="B27" s="165" t="s">
        <v>543</v>
      </c>
      <c r="C27" s="161" t="s">
        <v>544</v>
      </c>
      <c r="D27" s="755">
        <v>2081.7199999999998</v>
      </c>
      <c r="E27" s="755">
        <v>798.46</v>
      </c>
      <c r="F27" s="762">
        <f t="shared" si="0"/>
        <v>-1283.2599999999998</v>
      </c>
    </row>
    <row r="28" spans="1:15" ht="15.75" x14ac:dyDescent="0.25">
      <c r="A28" s="258">
        <v>549</v>
      </c>
      <c r="B28" s="165" t="s">
        <v>545</v>
      </c>
      <c r="C28" s="161" t="s">
        <v>546</v>
      </c>
      <c r="D28" s="755">
        <v>75521.240000000005</v>
      </c>
      <c r="E28" s="755">
        <v>89439.99</v>
      </c>
      <c r="F28" s="762">
        <f t="shared" si="0"/>
        <v>13918.75</v>
      </c>
    </row>
    <row r="29" spans="1:15" ht="15.75" x14ac:dyDescent="0.25">
      <c r="A29" s="258">
        <v>551</v>
      </c>
      <c r="B29" s="165" t="s">
        <v>547</v>
      </c>
      <c r="C29" s="161" t="s">
        <v>548</v>
      </c>
      <c r="D29" s="755">
        <v>6212.2</v>
      </c>
      <c r="E29" s="755">
        <v>14645.1</v>
      </c>
      <c r="F29" s="762">
        <f t="shared" si="0"/>
        <v>8432.9000000000015</v>
      </c>
    </row>
    <row r="30" spans="1:15" ht="15.75" x14ac:dyDescent="0.25">
      <c r="A30" s="260">
        <v>552</v>
      </c>
      <c r="B30" s="165" t="s">
        <v>676</v>
      </c>
      <c r="C30" s="161" t="s">
        <v>549</v>
      </c>
      <c r="D30" s="755">
        <v>0</v>
      </c>
      <c r="E30" s="755">
        <v>0</v>
      </c>
      <c r="F30" s="762">
        <f t="shared" si="0"/>
        <v>0</v>
      </c>
      <c r="O30" s="639"/>
    </row>
    <row r="31" spans="1:15" ht="15.75" x14ac:dyDescent="0.25">
      <c r="A31" s="260">
        <v>553</v>
      </c>
      <c r="B31" s="165" t="s">
        <v>550</v>
      </c>
      <c r="C31" s="161" t="s">
        <v>551</v>
      </c>
      <c r="D31" s="755">
        <v>0</v>
      </c>
      <c r="E31" s="755">
        <v>0</v>
      </c>
      <c r="F31" s="762">
        <f t="shared" si="0"/>
        <v>0</v>
      </c>
      <c r="O31" s="639"/>
    </row>
    <row r="32" spans="1:15" ht="15.75" x14ac:dyDescent="0.25">
      <c r="A32" s="260">
        <v>554</v>
      </c>
      <c r="B32" s="165" t="s">
        <v>552</v>
      </c>
      <c r="C32" s="161" t="s">
        <v>553</v>
      </c>
      <c r="D32" s="755">
        <v>0</v>
      </c>
      <c r="E32" s="755">
        <v>0</v>
      </c>
      <c r="F32" s="762">
        <f t="shared" si="0"/>
        <v>0</v>
      </c>
      <c r="O32" s="639"/>
    </row>
    <row r="33" spans="1:15" ht="15.75" x14ac:dyDescent="0.25">
      <c r="A33" s="260">
        <v>555</v>
      </c>
      <c r="B33" s="165" t="s">
        <v>554</v>
      </c>
      <c r="C33" s="161" t="s">
        <v>555</v>
      </c>
      <c r="D33" s="755">
        <v>0</v>
      </c>
      <c r="E33" s="755">
        <v>0</v>
      </c>
      <c r="F33" s="762">
        <f t="shared" si="0"/>
        <v>0</v>
      </c>
      <c r="O33" s="639"/>
    </row>
    <row r="34" spans="1:15" ht="15.75" x14ac:dyDescent="0.25">
      <c r="A34" s="260">
        <v>556</v>
      </c>
      <c r="B34" s="165" t="s">
        <v>556</v>
      </c>
      <c r="C34" s="161" t="s">
        <v>557</v>
      </c>
      <c r="D34" s="755">
        <v>39401.17</v>
      </c>
      <c r="E34" s="755">
        <v>39684.660000000003</v>
      </c>
      <c r="F34" s="762">
        <f t="shared" si="0"/>
        <v>283.49000000000524</v>
      </c>
      <c r="O34" s="639"/>
    </row>
    <row r="35" spans="1:15" ht="15.75" x14ac:dyDescent="0.25">
      <c r="A35" s="260">
        <v>557</v>
      </c>
      <c r="B35" s="165" t="s">
        <v>558</v>
      </c>
      <c r="C35" s="161" t="s">
        <v>559</v>
      </c>
      <c r="D35" s="755">
        <v>0</v>
      </c>
      <c r="E35" s="755">
        <v>0</v>
      </c>
      <c r="F35" s="762">
        <f t="shared" si="0"/>
        <v>0</v>
      </c>
      <c r="O35" s="639"/>
    </row>
    <row r="36" spans="1:15" ht="15.75" x14ac:dyDescent="0.25">
      <c r="A36" s="260">
        <v>558</v>
      </c>
      <c r="B36" s="165" t="s">
        <v>560</v>
      </c>
      <c r="C36" s="161" t="s">
        <v>561</v>
      </c>
      <c r="D36" s="755">
        <v>0</v>
      </c>
      <c r="E36" s="755">
        <v>0</v>
      </c>
      <c r="F36" s="762">
        <f t="shared" si="0"/>
        <v>0</v>
      </c>
      <c r="O36" s="639"/>
    </row>
    <row r="37" spans="1:15" ht="20.25" customHeight="1" x14ac:dyDescent="0.25">
      <c r="A37" s="260">
        <v>561</v>
      </c>
      <c r="B37" s="165" t="s">
        <v>563</v>
      </c>
      <c r="C37" s="161" t="s">
        <v>562</v>
      </c>
      <c r="D37" s="755">
        <v>0</v>
      </c>
      <c r="E37" s="755">
        <v>0</v>
      </c>
      <c r="F37" s="762">
        <f t="shared" si="0"/>
        <v>0</v>
      </c>
      <c r="O37" s="639"/>
    </row>
    <row r="38" spans="1:15" ht="15.75" x14ac:dyDescent="0.25">
      <c r="A38" s="260">
        <v>562</v>
      </c>
      <c r="B38" s="165" t="s">
        <v>565</v>
      </c>
      <c r="C38" s="161" t="s">
        <v>564</v>
      </c>
      <c r="D38" s="755">
        <v>0</v>
      </c>
      <c r="E38" s="755">
        <v>0</v>
      </c>
      <c r="F38" s="762">
        <f t="shared" si="0"/>
        <v>0</v>
      </c>
      <c r="O38" s="639"/>
    </row>
    <row r="39" spans="1:15" ht="15.75" x14ac:dyDescent="0.25">
      <c r="A39" s="260">
        <v>563</v>
      </c>
      <c r="B39" s="165" t="s">
        <v>567</v>
      </c>
      <c r="C39" s="161" t="s">
        <v>566</v>
      </c>
      <c r="D39" s="755">
        <v>0</v>
      </c>
      <c r="E39" s="755">
        <v>0</v>
      </c>
      <c r="F39" s="762">
        <f t="shared" si="0"/>
        <v>0</v>
      </c>
      <c r="O39" s="639"/>
    </row>
    <row r="40" spans="1:15" ht="15.75" x14ac:dyDescent="0.25">
      <c r="A40" s="261">
        <v>565</v>
      </c>
      <c r="B40" s="265" t="s">
        <v>675</v>
      </c>
      <c r="C40" s="161" t="s">
        <v>568</v>
      </c>
      <c r="D40" s="756">
        <v>0</v>
      </c>
      <c r="E40" s="756">
        <v>0</v>
      </c>
      <c r="F40" s="762">
        <f t="shared" si="0"/>
        <v>0</v>
      </c>
      <c r="O40" s="639"/>
    </row>
    <row r="41" spans="1:15" ht="16.5" thickBot="1" x14ac:dyDescent="0.3">
      <c r="A41" s="261">
        <v>567</v>
      </c>
      <c r="B41" s="166" t="s">
        <v>569</v>
      </c>
      <c r="C41" s="162" t="s">
        <v>570</v>
      </c>
      <c r="D41" s="756">
        <v>0</v>
      </c>
      <c r="E41" s="756">
        <v>0</v>
      </c>
      <c r="F41" s="763">
        <f t="shared" si="0"/>
        <v>0</v>
      </c>
      <c r="O41" s="639"/>
    </row>
    <row r="42" spans="1:15" ht="24.75" customHeight="1" thickBot="1" x14ac:dyDescent="0.25">
      <c r="A42" s="1010" t="s">
        <v>731</v>
      </c>
      <c r="B42" s="1011"/>
      <c r="C42" s="257" t="s">
        <v>571</v>
      </c>
      <c r="D42" s="764">
        <f>SUM(D5:D41)</f>
        <v>689756.41</v>
      </c>
      <c r="E42" s="765">
        <f>SUM(E5:E41)</f>
        <v>662995.43000000005</v>
      </c>
      <c r="F42" s="766">
        <f>SUM(F5:F41)</f>
        <v>-26760.979999999974</v>
      </c>
    </row>
    <row r="43" spans="1:15" x14ac:dyDescent="0.2">
      <c r="B43" s="151"/>
      <c r="C43" s="151"/>
      <c r="D43" s="151"/>
      <c r="E43" s="151"/>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1013" t="s">
        <v>490</v>
      </c>
      <c r="B1" s="1014"/>
      <c r="C1" s="1014"/>
      <c r="D1" s="1014"/>
      <c r="E1" s="1014"/>
      <c r="F1" s="1015"/>
    </row>
    <row r="2" spans="1:6" ht="19.5" customHeight="1" x14ac:dyDescent="0.25">
      <c r="A2" s="1012" t="s">
        <v>358</v>
      </c>
      <c r="B2" s="1012"/>
      <c r="C2" s="1012"/>
      <c r="D2" s="1012"/>
      <c r="E2" s="1012"/>
      <c r="F2" s="1012"/>
    </row>
    <row r="3" spans="1:6" ht="42" customHeight="1" x14ac:dyDescent="0.2">
      <c r="A3" s="152" t="s">
        <v>368</v>
      </c>
      <c r="B3" s="153" t="s">
        <v>369</v>
      </c>
      <c r="C3" s="160" t="s">
        <v>492</v>
      </c>
      <c r="D3" s="153" t="s">
        <v>487</v>
      </c>
      <c r="E3" s="153" t="s">
        <v>488</v>
      </c>
      <c r="F3" s="153" t="s">
        <v>489</v>
      </c>
    </row>
    <row r="4" spans="1:6" ht="15.75" x14ac:dyDescent="0.25">
      <c r="A4" s="154" t="s">
        <v>370</v>
      </c>
      <c r="B4" s="154" t="s">
        <v>371</v>
      </c>
      <c r="C4" s="155"/>
      <c r="D4" s="155"/>
      <c r="E4" s="155"/>
      <c r="F4" s="155"/>
    </row>
    <row r="5" spans="1:6" ht="15.75" x14ac:dyDescent="0.25">
      <c r="A5" s="159" t="s">
        <v>372</v>
      </c>
      <c r="B5" s="154" t="s">
        <v>373</v>
      </c>
      <c r="C5" s="155"/>
      <c r="D5" s="155"/>
      <c r="E5" s="155"/>
      <c r="F5" s="155"/>
    </row>
    <row r="6" spans="1:6" ht="15.75" x14ac:dyDescent="0.25">
      <c r="A6" s="154" t="s">
        <v>374</v>
      </c>
      <c r="B6" s="154" t="s">
        <v>375</v>
      </c>
      <c r="C6" s="155"/>
      <c r="D6" s="155"/>
      <c r="E6" s="155"/>
      <c r="F6" s="155"/>
    </row>
    <row r="7" spans="1:6" ht="15.75" x14ac:dyDescent="0.25">
      <c r="A7" s="154" t="s">
        <v>376</v>
      </c>
      <c r="B7" s="154" t="s">
        <v>377</v>
      </c>
      <c r="C7" s="155"/>
      <c r="D7" s="155"/>
      <c r="E7" s="155"/>
      <c r="F7" s="155"/>
    </row>
    <row r="8" spans="1:6" ht="15.75" x14ac:dyDescent="0.25">
      <c r="A8" s="158" t="s">
        <v>491</v>
      </c>
      <c r="B8" s="154" t="s">
        <v>378</v>
      </c>
      <c r="C8" s="155"/>
      <c r="D8" s="155"/>
      <c r="E8" s="155"/>
      <c r="F8" s="155"/>
    </row>
    <row r="9" spans="1:6" ht="15.75" x14ac:dyDescent="0.25">
      <c r="A9" s="154" t="s">
        <v>379</v>
      </c>
      <c r="B9" s="154" t="s">
        <v>380</v>
      </c>
      <c r="C9" s="155"/>
      <c r="D9" s="155"/>
      <c r="E9" s="155"/>
      <c r="F9" s="155"/>
    </row>
    <row r="10" spans="1:6" ht="15.75" x14ac:dyDescent="0.25">
      <c r="A10" s="154" t="s">
        <v>381</v>
      </c>
      <c r="B10" s="154" t="s">
        <v>382</v>
      </c>
      <c r="C10" s="155"/>
      <c r="D10" s="155"/>
      <c r="E10" s="155"/>
      <c r="F10" s="155"/>
    </row>
    <row r="11" spans="1:6" ht="15.75" x14ac:dyDescent="0.25">
      <c r="A11" s="154" t="s">
        <v>383</v>
      </c>
      <c r="B11" s="154" t="s">
        <v>384</v>
      </c>
      <c r="C11" s="155"/>
      <c r="D11" s="155"/>
      <c r="E11" s="155"/>
      <c r="F11" s="155"/>
    </row>
    <row r="12" spans="1:6" ht="15.75" x14ac:dyDescent="0.25">
      <c r="A12" s="159" t="s">
        <v>385</v>
      </c>
      <c r="B12" s="154" t="s">
        <v>386</v>
      </c>
      <c r="C12" s="155"/>
      <c r="D12" s="155"/>
      <c r="E12" s="155"/>
      <c r="F12" s="155"/>
    </row>
    <row r="13" spans="1:6" ht="15.75" x14ac:dyDescent="0.25">
      <c r="A13" s="154" t="s">
        <v>387</v>
      </c>
      <c r="B13" s="154" t="s">
        <v>388</v>
      </c>
      <c r="C13" s="155"/>
      <c r="D13" s="155"/>
      <c r="E13" s="155"/>
      <c r="F13" s="155"/>
    </row>
    <row r="14" spans="1:6" ht="15.75" x14ac:dyDescent="0.25">
      <c r="A14" s="154" t="s">
        <v>389</v>
      </c>
      <c r="B14" s="154" t="s">
        <v>390</v>
      </c>
      <c r="C14" s="155"/>
      <c r="D14" s="155"/>
      <c r="E14" s="155"/>
      <c r="F14" s="155"/>
    </row>
    <row r="15" spans="1:6" ht="15.75" x14ac:dyDescent="0.25">
      <c r="A15" s="154" t="s">
        <v>391</v>
      </c>
      <c r="B15" s="154" t="s">
        <v>392</v>
      </c>
      <c r="C15" s="155"/>
      <c r="D15" s="155"/>
      <c r="E15" s="155"/>
      <c r="F15" s="155"/>
    </row>
    <row r="16" spans="1:6" ht="15.75" x14ac:dyDescent="0.25">
      <c r="A16" s="154" t="s">
        <v>393</v>
      </c>
      <c r="B16" s="154" t="s">
        <v>394</v>
      </c>
      <c r="C16" s="155"/>
      <c r="D16" s="155"/>
      <c r="E16" s="155"/>
      <c r="F16" s="155"/>
    </row>
    <row r="17" spans="1:6" ht="15.75" x14ac:dyDescent="0.25">
      <c r="A17" s="154" t="s">
        <v>395</v>
      </c>
      <c r="B17" s="154" t="s">
        <v>396</v>
      </c>
      <c r="C17" s="155"/>
      <c r="D17" s="155"/>
      <c r="E17" s="155"/>
      <c r="F17" s="155"/>
    </row>
    <row r="18" spans="1:6" ht="15.75" x14ac:dyDescent="0.25">
      <c r="A18" s="154" t="s">
        <v>397</v>
      </c>
      <c r="B18" s="154" t="s">
        <v>398</v>
      </c>
      <c r="C18" s="155"/>
      <c r="D18" s="155"/>
      <c r="E18" s="155"/>
      <c r="F18" s="155"/>
    </row>
    <row r="19" spans="1:6" ht="15.75" x14ac:dyDescent="0.25">
      <c r="A19" s="154" t="s">
        <v>399</v>
      </c>
      <c r="B19" s="154" t="s">
        <v>400</v>
      </c>
      <c r="C19" s="155"/>
      <c r="D19" s="155"/>
      <c r="E19" s="155"/>
      <c r="F19" s="155"/>
    </row>
    <row r="20" spans="1:6" ht="15.75" x14ac:dyDescent="0.25">
      <c r="A20" s="154" t="s">
        <v>401</v>
      </c>
      <c r="B20" s="154" t="s">
        <v>402</v>
      </c>
      <c r="C20" s="155"/>
      <c r="D20" s="155"/>
      <c r="E20" s="155"/>
      <c r="F20" s="155"/>
    </row>
    <row r="21" spans="1:6" ht="15.75" x14ac:dyDescent="0.25">
      <c r="A21" s="154" t="s">
        <v>403</v>
      </c>
      <c r="B21" s="154" t="s">
        <v>404</v>
      </c>
      <c r="C21" s="155"/>
      <c r="D21" s="155"/>
      <c r="E21" s="155"/>
      <c r="F21" s="155"/>
    </row>
    <row r="22" spans="1:6" ht="15.75" x14ac:dyDescent="0.25">
      <c r="A22" s="154" t="s">
        <v>405</v>
      </c>
      <c r="B22" s="154" t="s">
        <v>406</v>
      </c>
      <c r="C22" s="155"/>
      <c r="D22" s="155"/>
      <c r="E22" s="155"/>
      <c r="F22" s="155"/>
    </row>
    <row r="23" spans="1:6" ht="15.75" x14ac:dyDescent="0.25">
      <c r="A23" s="154" t="s">
        <v>407</v>
      </c>
      <c r="B23" s="154" t="s">
        <v>408</v>
      </c>
      <c r="C23" s="155"/>
      <c r="D23" s="155"/>
      <c r="E23" s="155"/>
      <c r="F23" s="155"/>
    </row>
    <row r="24" spans="1:6" ht="15.75" x14ac:dyDescent="0.25">
      <c r="A24" s="159" t="s">
        <v>409</v>
      </c>
      <c r="B24" s="154" t="s">
        <v>410</v>
      </c>
      <c r="C24" s="155"/>
      <c r="D24" s="155"/>
      <c r="E24" s="155"/>
      <c r="F24" s="155"/>
    </row>
    <row r="25" spans="1:6" ht="15.75" x14ac:dyDescent="0.25">
      <c r="A25" s="154" t="s">
        <v>411</v>
      </c>
      <c r="B25" s="154" t="s">
        <v>412</v>
      </c>
      <c r="C25" s="155"/>
      <c r="D25" s="155"/>
      <c r="E25" s="155"/>
      <c r="F25" s="155"/>
    </row>
    <row r="26" spans="1:6" ht="15.75" x14ac:dyDescent="0.25">
      <c r="A26" s="154" t="s">
        <v>413</v>
      </c>
      <c r="B26" s="154" t="s">
        <v>414</v>
      </c>
      <c r="C26" s="155"/>
      <c r="D26" s="155"/>
      <c r="E26" s="155"/>
      <c r="F26" s="155"/>
    </row>
    <row r="27" spans="1:6" ht="15.75" x14ac:dyDescent="0.25">
      <c r="A27" s="154" t="s">
        <v>415</v>
      </c>
      <c r="B27" s="154" t="s">
        <v>416</v>
      </c>
      <c r="C27" s="155"/>
      <c r="D27" s="155"/>
      <c r="E27" s="155"/>
      <c r="F27" s="155"/>
    </row>
    <row r="28" spans="1:6" ht="15.75" x14ac:dyDescent="0.25">
      <c r="A28" s="154" t="s">
        <v>417</v>
      </c>
      <c r="B28" s="154" t="s">
        <v>418</v>
      </c>
      <c r="C28" s="155"/>
      <c r="D28" s="155"/>
      <c r="E28" s="155"/>
      <c r="F28" s="155"/>
    </row>
    <row r="29" spans="1:6" ht="15.75" x14ac:dyDescent="0.25">
      <c r="A29" s="154" t="s">
        <v>419</v>
      </c>
      <c r="B29" s="154" t="s">
        <v>420</v>
      </c>
      <c r="C29" s="155"/>
      <c r="D29" s="155"/>
      <c r="E29" s="155"/>
      <c r="F29" s="155"/>
    </row>
    <row r="30" spans="1:6" ht="15.75" x14ac:dyDescent="0.25">
      <c r="A30" s="154" t="s">
        <v>421</v>
      </c>
      <c r="B30" s="154" t="s">
        <v>422</v>
      </c>
      <c r="C30" s="155"/>
      <c r="D30" s="155"/>
      <c r="E30" s="155"/>
      <c r="F30" s="155"/>
    </row>
    <row r="31" spans="1:6" ht="15.75" x14ac:dyDescent="0.25">
      <c r="A31" s="154" t="s">
        <v>423</v>
      </c>
      <c r="B31" s="154" t="s">
        <v>424</v>
      </c>
      <c r="C31" s="155"/>
      <c r="D31" s="155"/>
      <c r="E31" s="155"/>
      <c r="F31" s="155"/>
    </row>
    <row r="32" spans="1:6" ht="15.75" x14ac:dyDescent="0.25">
      <c r="A32" s="154" t="s">
        <v>425</v>
      </c>
      <c r="B32" s="154" t="s">
        <v>426</v>
      </c>
      <c r="C32" s="155"/>
      <c r="D32" s="155"/>
      <c r="E32" s="155"/>
      <c r="F32" s="155"/>
    </row>
    <row r="33" spans="1:6" ht="15.75" x14ac:dyDescent="0.25">
      <c r="A33" s="159" t="s">
        <v>427</v>
      </c>
      <c r="B33" s="154" t="s">
        <v>428</v>
      </c>
      <c r="C33" s="155"/>
      <c r="D33" s="155"/>
      <c r="E33" s="155"/>
      <c r="F33" s="155"/>
    </row>
    <row r="34" spans="1:6" ht="15.75" x14ac:dyDescent="0.25">
      <c r="A34" s="154" t="s">
        <v>429</v>
      </c>
      <c r="B34" s="154" t="s">
        <v>430</v>
      </c>
      <c r="C34" s="155"/>
      <c r="D34" s="155"/>
      <c r="E34" s="155"/>
      <c r="F34" s="155"/>
    </row>
    <row r="35" spans="1:6" ht="15.75" x14ac:dyDescent="0.25">
      <c r="A35" s="154" t="s">
        <v>431</v>
      </c>
      <c r="B35" s="154" t="s">
        <v>432</v>
      </c>
      <c r="C35" s="155"/>
      <c r="D35" s="155"/>
      <c r="E35" s="155"/>
      <c r="F35" s="155"/>
    </row>
    <row r="36" spans="1:6" ht="15.75" x14ac:dyDescent="0.25">
      <c r="A36" s="154" t="s">
        <v>433</v>
      </c>
      <c r="B36" s="154" t="s">
        <v>434</v>
      </c>
      <c r="C36" s="155"/>
      <c r="D36" s="155"/>
      <c r="E36" s="155"/>
      <c r="F36" s="155"/>
    </row>
    <row r="37" spans="1:6" ht="15.75" x14ac:dyDescent="0.25">
      <c r="A37" s="154" t="s">
        <v>435</v>
      </c>
      <c r="B37" s="154" t="s">
        <v>436</v>
      </c>
      <c r="C37" s="155"/>
      <c r="D37" s="155"/>
      <c r="E37" s="155"/>
      <c r="F37" s="155"/>
    </row>
    <row r="38" spans="1:6" ht="15.75" x14ac:dyDescent="0.25">
      <c r="A38" s="154" t="s">
        <v>437</v>
      </c>
      <c r="B38" s="154" t="s">
        <v>438</v>
      </c>
      <c r="C38" s="155"/>
      <c r="D38" s="155"/>
      <c r="E38" s="155"/>
      <c r="F38" s="155"/>
    </row>
    <row r="39" spans="1:6" ht="15.75" x14ac:dyDescent="0.25">
      <c r="A39" s="154" t="s">
        <v>439</v>
      </c>
      <c r="B39" s="154" t="s">
        <v>440</v>
      </c>
      <c r="C39" s="155"/>
      <c r="D39" s="155"/>
      <c r="E39" s="155"/>
      <c r="F39" s="155"/>
    </row>
    <row r="40" spans="1:6" ht="15.75" x14ac:dyDescent="0.25">
      <c r="A40" s="159" t="s">
        <v>441</v>
      </c>
      <c r="B40" s="154" t="s">
        <v>442</v>
      </c>
      <c r="C40" s="155"/>
      <c r="D40" s="155"/>
      <c r="E40" s="155"/>
      <c r="F40" s="155"/>
    </row>
    <row r="41" spans="1:6" ht="15.75" x14ac:dyDescent="0.25">
      <c r="A41" s="154" t="s">
        <v>443</v>
      </c>
      <c r="B41" s="154" t="s">
        <v>444</v>
      </c>
      <c r="C41" s="155"/>
      <c r="D41" s="155"/>
      <c r="E41" s="155"/>
      <c r="F41" s="155"/>
    </row>
    <row r="42" spans="1:6" ht="15.75" x14ac:dyDescent="0.25">
      <c r="A42" s="154" t="s">
        <v>445</v>
      </c>
      <c r="B42" s="154" t="s">
        <v>446</v>
      </c>
      <c r="C42" s="155"/>
      <c r="D42" s="155"/>
      <c r="E42" s="155"/>
      <c r="F42" s="155"/>
    </row>
    <row r="43" spans="1:6" ht="15.75" x14ac:dyDescent="0.25">
      <c r="A43" s="154" t="s">
        <v>447</v>
      </c>
      <c r="B43" s="154" t="s">
        <v>448</v>
      </c>
      <c r="C43" s="155"/>
      <c r="D43" s="155"/>
      <c r="E43" s="155"/>
      <c r="F43" s="155"/>
    </row>
    <row r="44" spans="1:6" ht="15.75" x14ac:dyDescent="0.25">
      <c r="A44" s="154" t="s">
        <v>449</v>
      </c>
      <c r="B44" s="154" t="s">
        <v>450</v>
      </c>
      <c r="C44" s="155"/>
      <c r="D44" s="155"/>
      <c r="E44" s="155"/>
      <c r="F44" s="155"/>
    </row>
    <row r="45" spans="1:6" ht="15.75" x14ac:dyDescent="0.25">
      <c r="A45" s="159" t="s">
        <v>451</v>
      </c>
      <c r="B45" s="154" t="s">
        <v>452</v>
      </c>
      <c r="C45" s="155"/>
      <c r="D45" s="155"/>
      <c r="E45" s="155"/>
      <c r="F45" s="155"/>
    </row>
    <row r="46" spans="1:6" ht="15.75" x14ac:dyDescent="0.25">
      <c r="A46" s="154" t="s">
        <v>453</v>
      </c>
      <c r="B46" s="154" t="s">
        <v>454</v>
      </c>
      <c r="C46" s="155"/>
      <c r="D46" s="155"/>
      <c r="E46" s="155"/>
      <c r="F46" s="155"/>
    </row>
    <row r="47" spans="1:6" ht="15.75" x14ac:dyDescent="0.25">
      <c r="A47" s="154" t="s">
        <v>445</v>
      </c>
      <c r="B47" s="154" t="s">
        <v>455</v>
      </c>
      <c r="C47" s="155"/>
      <c r="D47" s="155"/>
      <c r="E47" s="155"/>
      <c r="F47" s="155"/>
    </row>
    <row r="48" spans="1:6" ht="15.75" x14ac:dyDescent="0.25">
      <c r="A48" s="154" t="s">
        <v>456</v>
      </c>
      <c r="B48" s="154" t="s">
        <v>457</v>
      </c>
      <c r="C48" s="155"/>
      <c r="D48" s="155"/>
      <c r="E48" s="155"/>
      <c r="F48" s="155"/>
    </row>
    <row r="49" spans="1:6" ht="15.75" x14ac:dyDescent="0.25">
      <c r="A49" s="154" t="s">
        <v>458</v>
      </c>
      <c r="B49" s="154" t="s">
        <v>459</v>
      </c>
      <c r="C49" s="155"/>
      <c r="D49" s="155"/>
      <c r="E49" s="155"/>
      <c r="F49" s="155"/>
    </row>
    <row r="50" spans="1:6" ht="15.75" x14ac:dyDescent="0.25">
      <c r="A50" s="154" t="s">
        <v>460</v>
      </c>
      <c r="B50" s="154" t="s">
        <v>461</v>
      </c>
      <c r="C50" s="155"/>
      <c r="D50" s="155"/>
      <c r="E50" s="155"/>
      <c r="F50" s="155"/>
    </row>
    <row r="51" spans="1:6" ht="15.75" x14ac:dyDescent="0.25">
      <c r="A51" s="154" t="s">
        <v>447</v>
      </c>
      <c r="B51" s="154" t="s">
        <v>462</v>
      </c>
      <c r="C51" s="155"/>
      <c r="D51" s="155"/>
      <c r="E51" s="155"/>
      <c r="F51" s="155"/>
    </row>
    <row r="52" spans="1:6" ht="15.75" x14ac:dyDescent="0.25">
      <c r="A52" s="154" t="s">
        <v>463</v>
      </c>
      <c r="B52" s="154" t="s">
        <v>464</v>
      </c>
      <c r="C52" s="155"/>
      <c r="D52" s="155"/>
      <c r="E52" s="155"/>
      <c r="F52" s="155"/>
    </row>
    <row r="53" spans="1:6" ht="15.75" x14ac:dyDescent="0.25">
      <c r="A53" s="154" t="s">
        <v>449</v>
      </c>
      <c r="B53" s="154" t="s">
        <v>465</v>
      </c>
      <c r="C53" s="155"/>
      <c r="D53" s="155"/>
      <c r="E53" s="155"/>
      <c r="F53" s="155"/>
    </row>
    <row r="54" spans="1:6" ht="15.75" x14ac:dyDescent="0.25">
      <c r="A54" s="159" t="s">
        <v>466</v>
      </c>
      <c r="B54" s="154" t="s">
        <v>467</v>
      </c>
      <c r="C54" s="155"/>
      <c r="D54" s="155"/>
      <c r="E54" s="155"/>
      <c r="F54" s="155"/>
    </row>
    <row r="55" spans="1:6" ht="15.75" x14ac:dyDescent="0.25">
      <c r="A55" s="154" t="s">
        <v>468</v>
      </c>
      <c r="B55" s="154" t="s">
        <v>469</v>
      </c>
      <c r="C55" s="155"/>
      <c r="D55" s="155"/>
      <c r="E55" s="155"/>
      <c r="F55" s="155"/>
    </row>
    <row r="56" spans="1:6" ht="15.75" x14ac:dyDescent="0.25">
      <c r="A56" s="154" t="s">
        <v>470</v>
      </c>
      <c r="B56" s="154" t="s">
        <v>471</v>
      </c>
      <c r="C56" s="155"/>
      <c r="D56" s="155"/>
      <c r="E56" s="155"/>
      <c r="F56" s="155"/>
    </row>
    <row r="57" spans="1:6" ht="15.75" x14ac:dyDescent="0.25">
      <c r="A57" s="154" t="s">
        <v>472</v>
      </c>
      <c r="B57" s="154" t="s">
        <v>473</v>
      </c>
      <c r="C57" s="155"/>
      <c r="D57" s="155"/>
      <c r="E57" s="155"/>
      <c r="F57" s="155"/>
    </row>
    <row r="58" spans="1:6" ht="15.75" x14ac:dyDescent="0.25">
      <c r="A58" s="154" t="s">
        <v>474</v>
      </c>
      <c r="B58" s="154" t="s">
        <v>475</v>
      </c>
      <c r="C58" s="155"/>
      <c r="D58" s="155"/>
      <c r="E58" s="155"/>
      <c r="F58" s="155"/>
    </row>
    <row r="59" spans="1:6" ht="15.75" x14ac:dyDescent="0.25">
      <c r="A59" s="154" t="s">
        <v>476</v>
      </c>
      <c r="B59" s="154" t="s">
        <v>477</v>
      </c>
      <c r="C59" s="155"/>
      <c r="D59" s="155"/>
      <c r="E59" s="155"/>
      <c r="F59" s="155"/>
    </row>
    <row r="60" spans="1:6" ht="15.75" x14ac:dyDescent="0.25">
      <c r="A60" s="154" t="s">
        <v>478</v>
      </c>
      <c r="B60" s="154" t="s">
        <v>479</v>
      </c>
      <c r="C60" s="155"/>
      <c r="D60" s="155"/>
      <c r="E60" s="155"/>
      <c r="F60" s="155"/>
    </row>
    <row r="61" spans="1:6" ht="15.75" x14ac:dyDescent="0.25">
      <c r="A61" s="159" t="s">
        <v>480</v>
      </c>
      <c r="B61" s="154" t="s">
        <v>481</v>
      </c>
      <c r="C61" s="155"/>
      <c r="D61" s="155"/>
      <c r="E61" s="155"/>
      <c r="F61" s="155"/>
    </row>
    <row r="62" spans="1:6" ht="15.75" x14ac:dyDescent="0.25">
      <c r="A62" s="154" t="s">
        <v>482</v>
      </c>
      <c r="B62" s="154" t="s">
        <v>483</v>
      </c>
      <c r="C62" s="155"/>
      <c r="D62" s="155"/>
      <c r="E62" s="155"/>
      <c r="F62" s="155"/>
    </row>
    <row r="63" spans="1:6" ht="15.75" x14ac:dyDescent="0.25">
      <c r="A63" s="154" t="s">
        <v>484</v>
      </c>
      <c r="B63" s="154" t="s">
        <v>485</v>
      </c>
      <c r="C63" s="155"/>
      <c r="D63" s="155"/>
      <c r="E63" s="155"/>
      <c r="F63" s="155"/>
    </row>
    <row r="64" spans="1:6" ht="15.75" x14ac:dyDescent="0.25">
      <c r="A64" s="156" t="s">
        <v>486</v>
      </c>
      <c r="B64" s="157"/>
      <c r="C64" s="155"/>
      <c r="D64" s="155"/>
      <c r="E64" s="155"/>
      <c r="F64" s="155"/>
    </row>
    <row r="65" spans="1:6" ht="15.75" x14ac:dyDescent="0.25">
      <c r="A65" s="86"/>
      <c r="B65" s="86"/>
      <c r="C65" s="86"/>
      <c r="D65" s="86"/>
      <c r="E65" s="86"/>
      <c r="F65" s="86"/>
    </row>
    <row r="66" spans="1:6" ht="15.75" x14ac:dyDescent="0.25">
      <c r="A66" s="86"/>
      <c r="B66" s="86"/>
      <c r="C66" s="86"/>
      <c r="D66" s="86"/>
      <c r="E66" s="86"/>
      <c r="F66" s="86"/>
    </row>
    <row r="67" spans="1:6" ht="15.75" x14ac:dyDescent="0.25">
      <c r="A67" s="86"/>
      <c r="B67" s="86"/>
      <c r="C67" s="86"/>
      <c r="D67" s="86"/>
      <c r="E67" s="86"/>
      <c r="F67" s="86"/>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3">
    <tabColor indexed="60"/>
    <pageSetUpPr fitToPage="1"/>
  </sheetPr>
  <dimension ref="A1:K96"/>
  <sheetViews>
    <sheetView zoomScale="110" zoomScaleNormal="110" workbookViewId="0">
      <pane xSplit="1" ySplit="2" topLeftCell="B87" activePane="bottomRight" state="frozen"/>
      <selection pane="topRight" activeCell="B1" sqref="B1"/>
      <selection pane="bottomLeft" activeCell="A3" sqref="A3"/>
      <selection pane="bottomRight" activeCell="B94" sqref="B94"/>
    </sheetView>
  </sheetViews>
  <sheetFormatPr defaultRowHeight="15.75" x14ac:dyDescent="0.2"/>
  <cols>
    <col min="1" max="1" width="19.5703125" style="33" customWidth="1"/>
    <col min="2" max="2" width="113" style="10" customWidth="1"/>
    <col min="3" max="3" width="13.85546875" style="362" customWidth="1"/>
  </cols>
  <sheetData>
    <row r="1" spans="1:3" ht="19.5" thickBot="1" x14ac:dyDescent="0.3">
      <c r="A1" s="778" t="s">
        <v>1110</v>
      </c>
      <c r="B1" s="779"/>
      <c r="C1" s="361"/>
    </row>
    <row r="2" spans="1:3" x14ac:dyDescent="0.2">
      <c r="A2" s="167" t="s">
        <v>196</v>
      </c>
      <c r="B2" s="167" t="s">
        <v>261</v>
      </c>
    </row>
    <row r="3" spans="1:3" ht="144.75" customHeight="1" x14ac:dyDescent="0.2">
      <c r="A3" s="290" t="s">
        <v>197</v>
      </c>
      <c r="B3" s="169" t="s">
        <v>280</v>
      </c>
    </row>
    <row r="4" spans="1:3" ht="56.25" customHeight="1" x14ac:dyDescent="0.2">
      <c r="A4" s="290" t="s">
        <v>198</v>
      </c>
      <c r="B4" s="290" t="s">
        <v>68</v>
      </c>
    </row>
    <row r="5" spans="1:3" ht="47.25" x14ac:dyDescent="0.2">
      <c r="A5" s="290" t="s">
        <v>38</v>
      </c>
      <c r="B5" s="169" t="s">
        <v>1111</v>
      </c>
    </row>
    <row r="6" spans="1:3" ht="302.25" customHeight="1" x14ac:dyDescent="0.2">
      <c r="A6" s="290" t="s">
        <v>39</v>
      </c>
      <c r="B6" s="290" t="s">
        <v>705</v>
      </c>
    </row>
    <row r="7" spans="1:3" ht="38.25" customHeight="1" x14ac:dyDescent="0.2">
      <c r="A7" s="290" t="s">
        <v>40</v>
      </c>
      <c r="B7" s="169" t="s">
        <v>815</v>
      </c>
    </row>
    <row r="8" spans="1:3" ht="63.75" customHeight="1" x14ac:dyDescent="0.2">
      <c r="A8" s="168" t="s">
        <v>195</v>
      </c>
      <c r="B8" s="243" t="s">
        <v>1156</v>
      </c>
    </row>
    <row r="9" spans="1:3" ht="21" customHeight="1" x14ac:dyDescent="0.2">
      <c r="A9" s="169" t="s">
        <v>662</v>
      </c>
      <c r="B9" s="169" t="s">
        <v>1112</v>
      </c>
    </row>
    <row r="10" spans="1:3" ht="51.75" customHeight="1" x14ac:dyDescent="0.2">
      <c r="A10" s="172" t="s">
        <v>90</v>
      </c>
      <c r="B10" s="587" t="s">
        <v>1158</v>
      </c>
      <c r="C10" s="586" t="s">
        <v>1157</v>
      </c>
    </row>
    <row r="11" spans="1:3" ht="66" customHeight="1" x14ac:dyDescent="0.2">
      <c r="A11" s="168" t="s">
        <v>189</v>
      </c>
      <c r="B11" s="168" t="s">
        <v>976</v>
      </c>
      <c r="C11" s="368"/>
    </row>
    <row r="12" spans="1:3" ht="63" x14ac:dyDescent="0.2">
      <c r="A12" s="170" t="s">
        <v>190</v>
      </c>
      <c r="B12" s="170" t="s">
        <v>858</v>
      </c>
      <c r="C12" s="368"/>
    </row>
    <row r="13" spans="1:3" ht="36" customHeight="1" x14ac:dyDescent="0.2">
      <c r="A13" s="171" t="s">
        <v>191</v>
      </c>
      <c r="B13" s="171" t="s">
        <v>852</v>
      </c>
    </row>
    <row r="14" spans="1:3" ht="66.75" customHeight="1" x14ac:dyDescent="0.2">
      <c r="A14" s="169" t="s">
        <v>192</v>
      </c>
      <c r="B14" s="193" t="s">
        <v>717</v>
      </c>
    </row>
    <row r="15" spans="1:3" ht="84" customHeight="1" x14ac:dyDescent="0.2">
      <c r="A15" s="169" t="s">
        <v>193</v>
      </c>
      <c r="B15" s="193" t="s">
        <v>1243</v>
      </c>
    </row>
    <row r="16" spans="1:3" ht="21.75" customHeight="1" x14ac:dyDescent="0.2">
      <c r="A16" s="169" t="s">
        <v>34</v>
      </c>
      <c r="B16" s="169" t="s">
        <v>656</v>
      </c>
    </row>
    <row r="17" spans="1:3" ht="52.5" customHeight="1" x14ac:dyDescent="0.2">
      <c r="A17" s="168" t="s">
        <v>26</v>
      </c>
      <c r="B17" s="168" t="s">
        <v>1113</v>
      </c>
    </row>
    <row r="18" spans="1:3" ht="64.5" customHeight="1" x14ac:dyDescent="0.2">
      <c r="A18" s="290" t="s">
        <v>187</v>
      </c>
      <c r="B18" s="290" t="s">
        <v>1114</v>
      </c>
    </row>
    <row r="19" spans="1:3" ht="33" customHeight="1" x14ac:dyDescent="0.2">
      <c r="A19" s="243" t="s">
        <v>265</v>
      </c>
      <c r="B19" s="243" t="s">
        <v>221</v>
      </c>
    </row>
    <row r="20" spans="1:3" ht="17.25" customHeight="1" x14ac:dyDescent="0.2">
      <c r="A20" s="290" t="s">
        <v>800</v>
      </c>
      <c r="B20" s="290" t="s">
        <v>1055</v>
      </c>
    </row>
    <row r="21" spans="1:3" ht="31.5" x14ac:dyDescent="0.2">
      <c r="A21" s="290" t="s">
        <v>788</v>
      </c>
      <c r="B21" s="290" t="s">
        <v>1056</v>
      </c>
    </row>
    <row r="22" spans="1:3" ht="18" customHeight="1" x14ac:dyDescent="0.2">
      <c r="A22" s="290" t="s">
        <v>677</v>
      </c>
      <c r="B22" s="290" t="s">
        <v>1057</v>
      </c>
    </row>
    <row r="23" spans="1:3" ht="20.25" customHeight="1" x14ac:dyDescent="0.2">
      <c r="A23" s="290" t="s">
        <v>789</v>
      </c>
      <c r="B23" s="290" t="s">
        <v>678</v>
      </c>
    </row>
    <row r="24" spans="1:3" ht="21" customHeight="1" x14ac:dyDescent="0.2">
      <c r="A24" s="290" t="s">
        <v>1116</v>
      </c>
      <c r="B24" s="290" t="s">
        <v>1115</v>
      </c>
    </row>
    <row r="25" spans="1:3" ht="36" customHeight="1" x14ac:dyDescent="0.2">
      <c r="A25" s="290" t="s">
        <v>1117</v>
      </c>
      <c r="B25" s="290" t="s">
        <v>1118</v>
      </c>
    </row>
    <row r="26" spans="1:3" ht="55.5" customHeight="1" x14ac:dyDescent="0.2">
      <c r="A26" s="168" t="s">
        <v>19</v>
      </c>
      <c r="B26" s="168" t="s">
        <v>1119</v>
      </c>
    </row>
    <row r="27" spans="1:3" ht="73.5" customHeight="1" x14ac:dyDescent="0.2">
      <c r="A27" s="290" t="s">
        <v>188</v>
      </c>
      <c r="B27" s="290" t="s">
        <v>1245</v>
      </c>
    </row>
    <row r="28" spans="1:3" ht="35.25" customHeight="1" x14ac:dyDescent="0.2">
      <c r="A28" s="168" t="s">
        <v>142</v>
      </c>
      <c r="B28" s="168" t="s">
        <v>497</v>
      </c>
    </row>
    <row r="29" spans="1:3" s="112" customFormat="1" ht="213.6" customHeight="1" x14ac:dyDescent="0.2">
      <c r="A29" s="290" t="s">
        <v>307</v>
      </c>
      <c r="B29" s="169" t="s">
        <v>979</v>
      </c>
      <c r="C29" s="506"/>
    </row>
    <row r="30" spans="1:3" ht="31.5" x14ac:dyDescent="0.2">
      <c r="A30" s="171" t="s">
        <v>222</v>
      </c>
      <c r="B30" s="207" t="s">
        <v>807</v>
      </c>
    </row>
    <row r="31" spans="1:3" ht="78.75" x14ac:dyDescent="0.2">
      <c r="A31" s="169" t="s">
        <v>223</v>
      </c>
      <c r="B31" s="169" t="s">
        <v>172</v>
      </c>
      <c r="C31" s="363"/>
    </row>
    <row r="32" spans="1:3" ht="31.5" x14ac:dyDescent="0.2">
      <c r="A32" s="171" t="s">
        <v>224</v>
      </c>
      <c r="B32" s="171" t="s">
        <v>135</v>
      </c>
    </row>
    <row r="33" spans="1:3" ht="18" customHeight="1" x14ac:dyDescent="0.2">
      <c r="A33" s="171" t="s">
        <v>225</v>
      </c>
      <c r="B33" s="171" t="s">
        <v>136</v>
      </c>
    </row>
    <row r="34" spans="1:3" ht="18" customHeight="1" x14ac:dyDescent="0.2">
      <c r="A34" s="171" t="s">
        <v>226</v>
      </c>
      <c r="B34" s="171" t="s">
        <v>151</v>
      </c>
    </row>
    <row r="35" spans="1:3" ht="34.5" customHeight="1" x14ac:dyDescent="0.2">
      <c r="A35" s="171" t="s">
        <v>227</v>
      </c>
      <c r="B35" s="171" t="s">
        <v>853</v>
      </c>
    </row>
    <row r="36" spans="1:3" ht="78.75" x14ac:dyDescent="0.2">
      <c r="A36" s="171" t="s">
        <v>278</v>
      </c>
      <c r="B36" s="171" t="s">
        <v>1120</v>
      </c>
    </row>
    <row r="37" spans="1:3" ht="36.75" customHeight="1" x14ac:dyDescent="0.2">
      <c r="A37" s="171" t="s">
        <v>137</v>
      </c>
      <c r="B37" s="171" t="s">
        <v>1121</v>
      </c>
    </row>
    <row r="38" spans="1:3" ht="45" customHeight="1" x14ac:dyDescent="0.2">
      <c r="A38" s="171" t="s">
        <v>138</v>
      </c>
      <c r="B38" s="171" t="s">
        <v>1122</v>
      </c>
    </row>
    <row r="39" spans="1:3" ht="62.25" customHeight="1" x14ac:dyDescent="0.2">
      <c r="A39" s="171" t="s">
        <v>139</v>
      </c>
      <c r="B39" s="169" t="s">
        <v>833</v>
      </c>
      <c r="C39" s="363"/>
    </row>
    <row r="40" spans="1:3" ht="31.5" x14ac:dyDescent="0.2">
      <c r="A40" s="171" t="s">
        <v>140</v>
      </c>
      <c r="B40" s="171" t="s">
        <v>657</v>
      </c>
    </row>
    <row r="41" spans="1:3" ht="20.25" customHeight="1" x14ac:dyDescent="0.2">
      <c r="A41" s="169" t="s">
        <v>141</v>
      </c>
      <c r="B41" s="169" t="s">
        <v>64</v>
      </c>
    </row>
    <row r="42" spans="1:3" ht="30" customHeight="1" x14ac:dyDescent="0.2">
      <c r="A42" s="305" t="s">
        <v>805</v>
      </c>
      <c r="B42" s="305" t="s">
        <v>803</v>
      </c>
    </row>
    <row r="43" spans="1:3" ht="33.75" customHeight="1" x14ac:dyDescent="0.2">
      <c r="A43" s="168" t="s">
        <v>20</v>
      </c>
      <c r="B43" s="168" t="s">
        <v>1030</v>
      </c>
    </row>
    <row r="44" spans="1:3" ht="33.75" customHeight="1" x14ac:dyDescent="0.2">
      <c r="A44" s="168" t="s">
        <v>228</v>
      </c>
      <c r="B44" s="168" t="s">
        <v>235</v>
      </c>
    </row>
    <row r="45" spans="1:3" ht="31.5" x14ac:dyDescent="0.2">
      <c r="A45" s="193" t="s">
        <v>766</v>
      </c>
      <c r="B45" s="193" t="s">
        <v>816</v>
      </c>
    </row>
    <row r="46" spans="1:3" ht="33" customHeight="1" x14ac:dyDescent="0.2">
      <c r="A46" s="169" t="s">
        <v>152</v>
      </c>
      <c r="B46" s="169" t="s">
        <v>658</v>
      </c>
    </row>
    <row r="47" spans="1:3" ht="33" customHeight="1" x14ac:dyDescent="0.2">
      <c r="A47" s="599" t="s">
        <v>1149</v>
      </c>
      <c r="B47" s="600" t="s">
        <v>1150</v>
      </c>
      <c r="C47" s="586" t="s">
        <v>1155</v>
      </c>
    </row>
    <row r="48" spans="1:3" ht="33" customHeight="1" x14ac:dyDescent="0.2">
      <c r="A48" s="601" t="s">
        <v>1151</v>
      </c>
      <c r="B48" s="592" t="s">
        <v>1153</v>
      </c>
      <c r="C48" s="586" t="s">
        <v>1155</v>
      </c>
    </row>
    <row r="49" spans="1:3" ht="33" customHeight="1" x14ac:dyDescent="0.2">
      <c r="A49" s="601" t="s">
        <v>1152</v>
      </c>
      <c r="B49" s="592" t="s">
        <v>1154</v>
      </c>
      <c r="C49" s="586" t="s">
        <v>1155</v>
      </c>
    </row>
    <row r="50" spans="1:3" ht="63" x14ac:dyDescent="0.2">
      <c r="A50" s="168" t="s">
        <v>21</v>
      </c>
      <c r="B50" s="168" t="s">
        <v>706</v>
      </c>
    </row>
    <row r="51" spans="1:3" x14ac:dyDescent="0.2">
      <c r="A51" s="171" t="s">
        <v>363</v>
      </c>
      <c r="B51" s="207" t="s">
        <v>716</v>
      </c>
    </row>
    <row r="52" spans="1:3" ht="31.5" x14ac:dyDescent="0.2">
      <c r="A52" s="169" t="s">
        <v>66</v>
      </c>
      <c r="B52" s="169" t="s">
        <v>977</v>
      </c>
    </row>
    <row r="53" spans="1:3" ht="30" customHeight="1" x14ac:dyDescent="0.2">
      <c r="A53" s="171" t="s">
        <v>667</v>
      </c>
      <c r="B53" s="171" t="s">
        <v>1021</v>
      </c>
    </row>
    <row r="54" spans="1:3" ht="50.25" customHeight="1" x14ac:dyDescent="0.2">
      <c r="A54" s="168" t="s">
        <v>264</v>
      </c>
      <c r="B54" s="168" t="s">
        <v>707</v>
      </c>
    </row>
    <row r="55" spans="1:3" s="112" customFormat="1" ht="31.5" x14ac:dyDescent="0.2">
      <c r="A55" s="168" t="s">
        <v>170</v>
      </c>
      <c r="B55" s="168" t="s">
        <v>708</v>
      </c>
      <c r="C55" s="364"/>
    </row>
    <row r="56" spans="1:3" s="112" customFormat="1" x14ac:dyDescent="0.2">
      <c r="A56" s="243" t="s">
        <v>331</v>
      </c>
      <c r="B56" s="168" t="s">
        <v>1123</v>
      </c>
      <c r="C56" s="519"/>
    </row>
    <row r="57" spans="1:3" s="112" customFormat="1" ht="31.5" x14ac:dyDescent="0.2">
      <c r="A57" s="193" t="s">
        <v>236</v>
      </c>
      <c r="B57" s="193" t="s">
        <v>153</v>
      </c>
      <c r="C57" s="364"/>
    </row>
    <row r="58" spans="1:3" s="112" customFormat="1" ht="31.5" x14ac:dyDescent="0.2">
      <c r="A58" s="207" t="s">
        <v>359</v>
      </c>
      <c r="B58" s="207" t="s">
        <v>854</v>
      </c>
      <c r="C58" s="364"/>
    </row>
    <row r="59" spans="1:3" s="112" customFormat="1" ht="34.5" x14ac:dyDescent="0.2">
      <c r="A59" s="207" t="s">
        <v>715</v>
      </c>
      <c r="B59" s="208" t="s">
        <v>856</v>
      </c>
      <c r="C59" s="364"/>
    </row>
    <row r="60" spans="1:3" s="112" customFormat="1" ht="22.5" customHeight="1" x14ac:dyDescent="0.2">
      <c r="A60" s="207" t="s">
        <v>722</v>
      </c>
      <c r="B60" s="208" t="s">
        <v>855</v>
      </c>
      <c r="C60" s="364"/>
    </row>
    <row r="61" spans="1:3" ht="47.25" x14ac:dyDescent="0.2">
      <c r="A61" s="168" t="s">
        <v>22</v>
      </c>
      <c r="B61" s="168" t="s">
        <v>163</v>
      </c>
    </row>
    <row r="62" spans="1:3" ht="31.5" x14ac:dyDescent="0.2">
      <c r="A62" s="169" t="s">
        <v>938</v>
      </c>
      <c r="B62" s="169" t="s">
        <v>123</v>
      </c>
    </row>
    <row r="63" spans="1:3" ht="47.25" x14ac:dyDescent="0.2">
      <c r="A63" s="207" t="s">
        <v>687</v>
      </c>
      <c r="B63" s="207" t="s">
        <v>1128</v>
      </c>
      <c r="C63" s="505" t="s">
        <v>1129</v>
      </c>
    </row>
    <row r="64" spans="1:3" ht="47.25" x14ac:dyDescent="0.2">
      <c r="A64" s="207" t="s">
        <v>688</v>
      </c>
      <c r="B64" s="207" t="s">
        <v>1058</v>
      </c>
      <c r="C64" s="505" t="s">
        <v>978</v>
      </c>
    </row>
    <row r="65" spans="1:11" ht="47.25" x14ac:dyDescent="0.2">
      <c r="A65" s="193" t="s">
        <v>122</v>
      </c>
      <c r="B65" s="193" t="s">
        <v>1130</v>
      </c>
      <c r="C65" s="507"/>
    </row>
    <row r="66" spans="1:11" ht="63.75" customHeight="1" x14ac:dyDescent="0.2">
      <c r="A66" s="207" t="s">
        <v>689</v>
      </c>
      <c r="B66" s="169" t="s">
        <v>1059</v>
      </c>
      <c r="C66" s="505" t="s">
        <v>978</v>
      </c>
    </row>
    <row r="67" spans="1:11" s="116" customFormat="1" ht="31.5" x14ac:dyDescent="0.2">
      <c r="A67" s="168" t="s">
        <v>23</v>
      </c>
      <c r="B67" s="168" t="s">
        <v>1124</v>
      </c>
      <c r="C67" s="508"/>
    </row>
    <row r="68" spans="1:11" s="453" customFormat="1" ht="18" customHeight="1" x14ac:dyDescent="0.2">
      <c r="A68" s="290" t="s">
        <v>950</v>
      </c>
      <c r="B68" s="494" t="s">
        <v>1131</v>
      </c>
      <c r="C68" s="509"/>
    </row>
    <row r="69" spans="1:11" s="112" customFormat="1" ht="31.5" x14ac:dyDescent="0.2">
      <c r="A69" s="193" t="s">
        <v>963</v>
      </c>
      <c r="B69" s="169" t="s">
        <v>171</v>
      </c>
      <c r="C69" s="364"/>
    </row>
    <row r="70" spans="1:11" ht="31.5" x14ac:dyDescent="0.2">
      <c r="A70" s="193" t="s">
        <v>834</v>
      </c>
      <c r="B70" s="169" t="s">
        <v>1125</v>
      </c>
      <c r="C70" s="365"/>
    </row>
    <row r="71" spans="1:11" ht="16.5" thickBot="1" x14ac:dyDescent="0.25">
      <c r="A71" s="524" t="s">
        <v>964</v>
      </c>
      <c r="B71" s="172" t="s">
        <v>917</v>
      </c>
      <c r="C71" s="365"/>
    </row>
    <row r="72" spans="1:11" ht="34.5" customHeight="1" thickBot="1" x14ac:dyDescent="0.25">
      <c r="A72" s="526" t="s">
        <v>308</v>
      </c>
      <c r="B72" s="526" t="s">
        <v>1126</v>
      </c>
      <c r="C72" s="365"/>
      <c r="K72" s="339"/>
    </row>
    <row r="73" spans="1:11" ht="34.5" customHeight="1" x14ac:dyDescent="0.2">
      <c r="A73" s="525" t="s">
        <v>294</v>
      </c>
      <c r="B73" s="525" t="s">
        <v>1060</v>
      </c>
      <c r="C73" s="365"/>
    </row>
    <row r="74" spans="1:11" ht="21" customHeight="1" x14ac:dyDescent="0.2">
      <c r="A74" s="169" t="s">
        <v>309</v>
      </c>
      <c r="B74" s="169" t="s">
        <v>804</v>
      </c>
      <c r="C74" s="365"/>
    </row>
    <row r="75" spans="1:11" ht="53.25" customHeight="1" x14ac:dyDescent="0.2">
      <c r="A75" s="171" t="s">
        <v>35</v>
      </c>
      <c r="B75" s="171" t="s">
        <v>184</v>
      </c>
    </row>
    <row r="76" spans="1:11" ht="36" customHeight="1" x14ac:dyDescent="0.2">
      <c r="A76" s="169" t="s">
        <v>63</v>
      </c>
      <c r="B76" s="169" t="s">
        <v>1132</v>
      </c>
    </row>
    <row r="77" spans="1:11" ht="33.75" customHeight="1" x14ac:dyDescent="0.2">
      <c r="A77" s="202" t="s">
        <v>660</v>
      </c>
      <c r="B77" s="207" t="s">
        <v>817</v>
      </c>
    </row>
    <row r="78" spans="1:11" ht="90.75" customHeight="1" x14ac:dyDescent="0.2">
      <c r="A78" s="168" t="s">
        <v>143</v>
      </c>
      <c r="B78" s="168" t="s">
        <v>1159</v>
      </c>
    </row>
    <row r="79" spans="1:11" ht="18" customHeight="1" x14ac:dyDescent="0.2">
      <c r="A79" s="169" t="s">
        <v>69</v>
      </c>
      <c r="B79" s="169" t="s">
        <v>818</v>
      </c>
    </row>
    <row r="80" spans="1:11" ht="19.5" customHeight="1" x14ac:dyDescent="0.2">
      <c r="A80" s="171" t="s">
        <v>279</v>
      </c>
      <c r="B80" s="171" t="s">
        <v>41</v>
      </c>
    </row>
    <row r="81" spans="1:6" ht="19.5" customHeight="1" x14ac:dyDescent="0.2">
      <c r="A81" s="207" t="s">
        <v>1004</v>
      </c>
      <c r="B81" s="207" t="s">
        <v>1020</v>
      </c>
      <c r="C81" s="363"/>
    </row>
    <row r="82" spans="1:6" ht="21" customHeight="1" x14ac:dyDescent="0.2">
      <c r="A82" s="207" t="s">
        <v>1031</v>
      </c>
      <c r="B82" s="171" t="s">
        <v>1000</v>
      </c>
      <c r="C82" s="363"/>
    </row>
    <row r="83" spans="1:6" ht="25.5" customHeight="1" x14ac:dyDescent="0.2">
      <c r="A83" s="207" t="s">
        <v>1032</v>
      </c>
      <c r="B83" s="207" t="s">
        <v>1033</v>
      </c>
      <c r="C83" s="363"/>
    </row>
    <row r="84" spans="1:6" ht="35.25" customHeight="1" x14ac:dyDescent="0.2">
      <c r="A84" s="207" t="s">
        <v>1034</v>
      </c>
      <c r="B84" s="171" t="s">
        <v>1001</v>
      </c>
      <c r="C84" s="363"/>
    </row>
    <row r="85" spans="1:6" ht="35.25" customHeight="1" x14ac:dyDescent="0.2">
      <c r="A85" s="207" t="s">
        <v>1035</v>
      </c>
      <c r="B85" s="171" t="s">
        <v>1002</v>
      </c>
      <c r="C85" s="363"/>
    </row>
    <row r="86" spans="1:6" ht="47.25" x14ac:dyDescent="0.2">
      <c r="A86" s="193" t="s">
        <v>1036</v>
      </c>
      <c r="B86" s="169" t="s">
        <v>939</v>
      </c>
      <c r="C86" s="366"/>
      <c r="F86" s="339"/>
    </row>
    <row r="87" spans="1:6" ht="31.5" x14ac:dyDescent="0.2">
      <c r="A87" s="193" t="s">
        <v>1037</v>
      </c>
      <c r="B87" s="169" t="s">
        <v>1133</v>
      </c>
    </row>
    <row r="88" spans="1:6" ht="61.5" customHeight="1" x14ac:dyDescent="0.2">
      <c r="A88" s="168" t="s">
        <v>145</v>
      </c>
      <c r="B88" s="168" t="s">
        <v>1134</v>
      </c>
    </row>
    <row r="89" spans="1:6" s="105" customFormat="1" ht="49.5" customHeight="1" x14ac:dyDescent="0.2">
      <c r="A89" s="207" t="s">
        <v>1038</v>
      </c>
      <c r="B89" s="207" t="s">
        <v>1135</v>
      </c>
      <c r="C89" s="364"/>
    </row>
    <row r="90" spans="1:6" ht="130.5" customHeight="1" x14ac:dyDescent="0.2">
      <c r="A90" s="168" t="s">
        <v>310</v>
      </c>
      <c r="B90" s="168" t="s">
        <v>1136</v>
      </c>
    </row>
    <row r="91" spans="1:6" ht="49.5" customHeight="1" x14ac:dyDescent="0.2">
      <c r="A91" s="168" t="s">
        <v>229</v>
      </c>
      <c r="B91" s="168" t="s">
        <v>1061</v>
      </c>
    </row>
    <row r="92" spans="1:6" ht="37.5" customHeight="1" x14ac:dyDescent="0.2">
      <c r="A92" s="305" t="s">
        <v>767</v>
      </c>
      <c r="B92" s="305" t="s">
        <v>819</v>
      </c>
    </row>
    <row r="93" spans="1:6" ht="31.5" x14ac:dyDescent="0.2">
      <c r="A93" s="168" t="s">
        <v>36</v>
      </c>
      <c r="B93" s="168" t="s">
        <v>764</v>
      </c>
    </row>
    <row r="94" spans="1:6" ht="66.75" customHeight="1" x14ac:dyDescent="0.2">
      <c r="A94" s="168" t="s">
        <v>251</v>
      </c>
      <c r="B94" s="168" t="s">
        <v>723</v>
      </c>
    </row>
    <row r="95" spans="1:6" ht="31.5" x14ac:dyDescent="0.2">
      <c r="A95" s="168" t="s">
        <v>493</v>
      </c>
      <c r="B95" s="168" t="s">
        <v>681</v>
      </c>
    </row>
    <row r="96" spans="1:6" ht="31.5" x14ac:dyDescent="0.2">
      <c r="A96" s="168" t="s">
        <v>494</v>
      </c>
      <c r="B96" s="168" t="s">
        <v>820</v>
      </c>
      <c r="C96" s="363"/>
    </row>
  </sheetData>
  <mergeCells count="1">
    <mergeCell ref="A1:B1"/>
  </mergeCells>
  <phoneticPr fontId="6"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tabColor indexed="51"/>
  </sheetPr>
  <dimension ref="A1:H58"/>
  <sheetViews>
    <sheetView zoomScale="90" zoomScaleNormal="90" workbookViewId="0">
      <pane xSplit="1" ySplit="2" topLeftCell="B33" activePane="bottomRight" state="frozen"/>
      <selection pane="topRight" activeCell="B1" sqref="B1"/>
      <selection pane="bottomLeft" activeCell="A3" sqref="A3"/>
      <selection pane="bottomRight" activeCell="C38" sqref="C38"/>
    </sheetView>
  </sheetViews>
  <sheetFormatPr defaultColWidth="9.140625" defaultRowHeight="15.75" x14ac:dyDescent="0.2"/>
  <cols>
    <col min="1" max="1" width="11.85546875" style="105" customWidth="1"/>
    <col min="2" max="2" width="44.7109375" style="108" customWidth="1"/>
    <col min="3" max="3" width="166.140625" style="106" customWidth="1"/>
    <col min="4" max="4" width="19.140625" style="105" customWidth="1"/>
    <col min="5" max="5" width="13.5703125" style="105" customWidth="1"/>
    <col min="6" max="16384" width="9.140625" style="105"/>
  </cols>
  <sheetData>
    <row r="1" spans="1:8" ht="42" customHeight="1" thickBot="1" x14ac:dyDescent="0.25">
      <c r="A1" s="778" t="s">
        <v>1137</v>
      </c>
      <c r="B1" s="780"/>
      <c r="C1" s="779"/>
    </row>
    <row r="2" spans="1:8" s="118" customFormat="1" ht="47.25" x14ac:dyDescent="0.2">
      <c r="A2" s="117" t="s">
        <v>196</v>
      </c>
      <c r="B2" s="325" t="s">
        <v>47</v>
      </c>
      <c r="C2" s="167" t="s">
        <v>48</v>
      </c>
    </row>
    <row r="3" spans="1:8" ht="38.25" customHeight="1" x14ac:dyDescent="0.2">
      <c r="A3" s="146" t="s">
        <v>195</v>
      </c>
      <c r="B3" s="326" t="s">
        <v>1172</v>
      </c>
      <c r="C3" s="169" t="s">
        <v>1163</v>
      </c>
      <c r="D3" s="118"/>
    </row>
    <row r="4" spans="1:8" s="113" customFormat="1" ht="106.5" customHeight="1" x14ac:dyDescent="0.2">
      <c r="A4" s="146" t="s">
        <v>189</v>
      </c>
      <c r="B4" s="326" t="s">
        <v>685</v>
      </c>
      <c r="C4" s="169" t="s">
        <v>859</v>
      </c>
      <c r="D4" s="118"/>
      <c r="E4" s="367"/>
    </row>
    <row r="5" spans="1:8" s="113" customFormat="1" ht="46.5" customHeight="1" x14ac:dyDescent="0.2">
      <c r="A5" s="146" t="s">
        <v>61</v>
      </c>
      <c r="B5" s="326" t="s">
        <v>690</v>
      </c>
      <c r="C5" s="329" t="s">
        <v>918</v>
      </c>
      <c r="D5" s="118"/>
    </row>
    <row r="6" spans="1:8" ht="71.25" customHeight="1" x14ac:dyDescent="0.2">
      <c r="A6" s="146" t="s">
        <v>26</v>
      </c>
      <c r="B6" s="327" t="s">
        <v>1039</v>
      </c>
      <c r="C6" s="193" t="s">
        <v>1165</v>
      </c>
      <c r="D6" s="443"/>
    </row>
    <row r="7" spans="1:8" ht="63" x14ac:dyDescent="0.2">
      <c r="A7" s="146" t="s">
        <v>265</v>
      </c>
      <c r="B7" s="327" t="s">
        <v>1040</v>
      </c>
      <c r="C7" s="193" t="s">
        <v>1041</v>
      </c>
      <c r="D7" s="443"/>
      <c r="E7" s="360"/>
    </row>
    <row r="8" spans="1:8" ht="106.5" customHeight="1" x14ac:dyDescent="0.2">
      <c r="A8" s="146" t="s">
        <v>19</v>
      </c>
      <c r="B8" s="326" t="s">
        <v>1166</v>
      </c>
      <c r="C8" s="169" t="s">
        <v>1246</v>
      </c>
      <c r="D8" s="118"/>
    </row>
    <row r="9" spans="1:8" ht="33.75" customHeight="1" x14ac:dyDescent="0.2">
      <c r="A9" s="146" t="s">
        <v>188</v>
      </c>
      <c r="B9" s="326" t="s">
        <v>213</v>
      </c>
      <c r="C9" s="169" t="s">
        <v>1062</v>
      </c>
      <c r="D9" s="118"/>
    </row>
    <row r="10" spans="1:8" ht="42" customHeight="1" x14ac:dyDescent="0.2">
      <c r="A10" s="146" t="s">
        <v>906</v>
      </c>
      <c r="B10" s="326" t="s">
        <v>849</v>
      </c>
      <c r="C10" s="169" t="s">
        <v>850</v>
      </c>
      <c r="D10" s="118"/>
      <c r="E10" s="360"/>
      <c r="F10" s="360"/>
      <c r="G10" s="360"/>
      <c r="H10" s="360"/>
    </row>
    <row r="11" spans="1:8" ht="75" customHeight="1" x14ac:dyDescent="0.2">
      <c r="A11" s="146" t="s">
        <v>142</v>
      </c>
      <c r="B11" s="326" t="s">
        <v>1169</v>
      </c>
      <c r="C11" s="169" t="s">
        <v>1247</v>
      </c>
      <c r="D11" s="118"/>
      <c r="E11" s="360"/>
    </row>
    <row r="12" spans="1:8" ht="31.5" x14ac:dyDescent="0.25">
      <c r="A12" s="591" t="s">
        <v>20</v>
      </c>
      <c r="B12" s="520" t="s">
        <v>919</v>
      </c>
      <c r="C12" s="169" t="s">
        <v>1167</v>
      </c>
      <c r="D12" s="590" t="s">
        <v>1168</v>
      </c>
      <c r="E12" s="360"/>
    </row>
    <row r="13" spans="1:8" ht="47.25" x14ac:dyDescent="0.2">
      <c r="A13" s="146" t="s">
        <v>152</v>
      </c>
      <c r="B13" s="326" t="s">
        <v>1170</v>
      </c>
      <c r="C13" s="169" t="s">
        <v>1171</v>
      </c>
      <c r="D13" s="118"/>
      <c r="E13" s="360"/>
    </row>
    <row r="14" spans="1:8" ht="75.75" customHeight="1" x14ac:dyDescent="0.2">
      <c r="A14" s="146" t="s">
        <v>228</v>
      </c>
      <c r="B14" s="326" t="s">
        <v>1174</v>
      </c>
      <c r="C14" s="169" t="s">
        <v>1173</v>
      </c>
      <c r="D14" s="118"/>
      <c r="E14" s="360"/>
    </row>
    <row r="15" spans="1:8" s="360" customFormat="1" ht="75.75" customHeight="1" x14ac:dyDescent="0.2">
      <c r="A15" s="593" t="s">
        <v>1149</v>
      </c>
      <c r="B15" s="328" t="s">
        <v>1176</v>
      </c>
      <c r="C15" s="592" t="s">
        <v>1175</v>
      </c>
      <c r="D15" s="590" t="s">
        <v>1177</v>
      </c>
    </row>
    <row r="16" spans="1:8" ht="41.25" customHeight="1" x14ac:dyDescent="0.2">
      <c r="A16" s="146" t="s">
        <v>21</v>
      </c>
      <c r="B16" s="326" t="s">
        <v>1178</v>
      </c>
      <c r="C16" s="169" t="s">
        <v>1179</v>
      </c>
      <c r="D16" s="118"/>
    </row>
    <row r="17" spans="1:8" ht="72.75" customHeight="1" x14ac:dyDescent="0.2">
      <c r="A17" s="146" t="s">
        <v>215</v>
      </c>
      <c r="B17" s="326" t="s">
        <v>1180</v>
      </c>
      <c r="C17" s="169" t="s">
        <v>835</v>
      </c>
      <c r="D17" s="118"/>
    </row>
    <row r="18" spans="1:8" ht="54" customHeight="1" x14ac:dyDescent="0.2">
      <c r="A18" s="146" t="s">
        <v>264</v>
      </c>
      <c r="B18" s="326" t="s">
        <v>1181</v>
      </c>
      <c r="C18" s="193" t="s">
        <v>1182</v>
      </c>
      <c r="D18" s="118"/>
    </row>
    <row r="19" spans="1:8" ht="40.5" customHeight="1" x14ac:dyDescent="0.2">
      <c r="A19" s="146" t="s">
        <v>170</v>
      </c>
      <c r="B19" s="326" t="s">
        <v>130</v>
      </c>
      <c r="C19" s="169" t="s">
        <v>739</v>
      </c>
      <c r="D19" s="118"/>
    </row>
    <row r="20" spans="1:8" ht="42.75" customHeight="1" x14ac:dyDescent="0.2">
      <c r="A20" s="146" t="s">
        <v>331</v>
      </c>
      <c r="B20" s="326" t="s">
        <v>1183</v>
      </c>
      <c r="C20" s="169" t="s">
        <v>861</v>
      </c>
      <c r="D20" s="118"/>
      <c r="E20" s="360"/>
    </row>
    <row r="21" spans="1:8" ht="41.25" customHeight="1" x14ac:dyDescent="0.2">
      <c r="A21" s="146" t="s">
        <v>22</v>
      </c>
      <c r="B21" s="326" t="s">
        <v>814</v>
      </c>
      <c r="C21" s="169" t="s">
        <v>1184</v>
      </c>
      <c r="D21" s="118"/>
      <c r="E21" s="360"/>
    </row>
    <row r="22" spans="1:8" ht="57" customHeight="1" x14ac:dyDescent="0.2">
      <c r="A22" s="146" t="s">
        <v>696</v>
      </c>
      <c r="B22" s="326" t="s">
        <v>857</v>
      </c>
      <c r="C22" s="193" t="s">
        <v>851</v>
      </c>
      <c r="D22" s="118"/>
    </row>
    <row r="23" spans="1:8" ht="38.25" customHeight="1" x14ac:dyDescent="0.2">
      <c r="A23" s="146" t="s">
        <v>697</v>
      </c>
      <c r="B23" s="327" t="s">
        <v>1042</v>
      </c>
      <c r="C23" s="193" t="s">
        <v>691</v>
      </c>
      <c r="D23" s="118"/>
    </row>
    <row r="24" spans="1:8" ht="23.25" customHeight="1" x14ac:dyDescent="0.2">
      <c r="A24" s="146" t="s">
        <v>698</v>
      </c>
      <c r="B24" s="326" t="s">
        <v>692</v>
      </c>
      <c r="C24" s="193" t="s">
        <v>693</v>
      </c>
      <c r="D24" s="118"/>
    </row>
    <row r="25" spans="1:8" ht="31.5" x14ac:dyDescent="0.2">
      <c r="A25" s="146" t="s">
        <v>699</v>
      </c>
      <c r="B25" s="326" t="s">
        <v>694</v>
      </c>
      <c r="C25" s="193" t="s">
        <v>695</v>
      </c>
      <c r="D25" s="118"/>
    </row>
    <row r="26" spans="1:8" ht="72.75" customHeight="1" x14ac:dyDescent="0.2">
      <c r="A26" s="146" t="s">
        <v>23</v>
      </c>
      <c r="B26" s="327" t="s">
        <v>1043</v>
      </c>
      <c r="C26" s="193" t="s">
        <v>965</v>
      </c>
      <c r="D26" s="443"/>
    </row>
    <row r="27" spans="1:8" ht="78.75" x14ac:dyDescent="0.2">
      <c r="A27" s="146" t="s">
        <v>308</v>
      </c>
      <c r="B27" s="327" t="s">
        <v>1185</v>
      </c>
      <c r="C27" s="193" t="s">
        <v>1187</v>
      </c>
      <c r="D27" s="590" t="s">
        <v>1186</v>
      </c>
    </row>
    <row r="28" spans="1:8" ht="51.75" customHeight="1" x14ac:dyDescent="0.2">
      <c r="A28" s="146" t="s">
        <v>294</v>
      </c>
      <c r="B28" s="327" t="s">
        <v>1189</v>
      </c>
      <c r="C28" s="193" t="s">
        <v>1188</v>
      </c>
      <c r="D28" s="590" t="s">
        <v>1186</v>
      </c>
    </row>
    <row r="29" spans="1:8" ht="25.5" customHeight="1" x14ac:dyDescent="0.2">
      <c r="A29" s="146" t="s">
        <v>43</v>
      </c>
      <c r="B29" s="327" t="s">
        <v>1044</v>
      </c>
      <c r="C29" s="193" t="s">
        <v>806</v>
      </c>
      <c r="D29" s="443"/>
      <c r="H29" s="105" t="s">
        <v>144</v>
      </c>
    </row>
    <row r="30" spans="1:8" ht="141.75" x14ac:dyDescent="0.2">
      <c r="A30" s="146" t="s">
        <v>45</v>
      </c>
      <c r="B30" s="327" t="s">
        <v>874</v>
      </c>
      <c r="C30" s="169" t="s">
        <v>1190</v>
      </c>
    </row>
    <row r="31" spans="1:8" ht="28.5" customHeight="1" x14ac:dyDescent="0.2">
      <c r="A31" s="146" t="s">
        <v>44</v>
      </c>
      <c r="B31" s="327" t="s">
        <v>724</v>
      </c>
      <c r="C31" s="193" t="s">
        <v>1191</v>
      </c>
      <c r="D31" s="190"/>
    </row>
    <row r="32" spans="1:8" ht="39.75" customHeight="1" x14ac:dyDescent="0.2">
      <c r="A32" s="146" t="s">
        <v>46</v>
      </c>
      <c r="B32" s="327" t="s">
        <v>875</v>
      </c>
      <c r="C32" s="193" t="s">
        <v>876</v>
      </c>
    </row>
    <row r="33" spans="1:5" s="360" customFormat="1" ht="39.75" customHeight="1" x14ac:dyDescent="0.2">
      <c r="A33" s="146" t="s">
        <v>862</v>
      </c>
      <c r="B33" s="327" t="s">
        <v>1197</v>
      </c>
      <c r="C33" s="193" t="s">
        <v>863</v>
      </c>
    </row>
    <row r="34" spans="1:5" ht="49.5" customHeight="1" x14ac:dyDescent="0.2">
      <c r="A34" s="146" t="s">
        <v>143</v>
      </c>
      <c r="B34" s="327" t="s">
        <v>1045</v>
      </c>
      <c r="C34" s="517" t="s">
        <v>1026</v>
      </c>
      <c r="D34" s="504"/>
    </row>
    <row r="35" spans="1:5" ht="51" customHeight="1" x14ac:dyDescent="0.2">
      <c r="A35" s="146" t="s">
        <v>145</v>
      </c>
      <c r="B35" s="326"/>
      <c r="C35" s="169" t="s">
        <v>1046</v>
      </c>
      <c r="D35" s="190"/>
    </row>
    <row r="36" spans="1:5" ht="70.5" customHeight="1" x14ac:dyDescent="0.2">
      <c r="A36" s="146" t="s">
        <v>243</v>
      </c>
      <c r="B36" s="328"/>
      <c r="C36" s="329" t="s">
        <v>1192</v>
      </c>
    </row>
    <row r="37" spans="1:5" ht="40.5" customHeight="1" x14ac:dyDescent="0.2">
      <c r="A37" s="146" t="s">
        <v>229</v>
      </c>
      <c r="B37" s="327" t="s">
        <v>872</v>
      </c>
      <c r="C37" s="329" t="s">
        <v>860</v>
      </c>
    </row>
    <row r="38" spans="1:5" ht="50.25" customHeight="1" x14ac:dyDescent="0.2">
      <c r="A38" s="146" t="s">
        <v>36</v>
      </c>
      <c r="B38" s="327" t="s">
        <v>1193</v>
      </c>
      <c r="C38" s="329" t="s">
        <v>871</v>
      </c>
    </row>
    <row r="39" spans="1:5" ht="108" customHeight="1" x14ac:dyDescent="0.2">
      <c r="A39" s="146" t="s">
        <v>251</v>
      </c>
      <c r="B39" s="326" t="s">
        <v>1194</v>
      </c>
      <c r="C39" s="169" t="s">
        <v>1248</v>
      </c>
      <c r="D39" s="360"/>
    </row>
    <row r="40" spans="1:5" ht="38.25" customHeight="1" x14ac:dyDescent="0.2">
      <c r="A40" s="146" t="s">
        <v>251</v>
      </c>
      <c r="B40" s="326" t="s">
        <v>808</v>
      </c>
      <c r="C40" s="329" t="s">
        <v>1196</v>
      </c>
      <c r="D40" s="360"/>
    </row>
    <row r="41" spans="1:5" ht="47.25" customHeight="1" x14ac:dyDescent="0.2">
      <c r="A41" s="146" t="s">
        <v>251</v>
      </c>
      <c r="B41" s="326" t="s">
        <v>686</v>
      </c>
      <c r="C41" s="329" t="s">
        <v>1195</v>
      </c>
      <c r="D41" s="360"/>
    </row>
    <row r="42" spans="1:5" ht="64.5" customHeight="1" x14ac:dyDescent="0.2">
      <c r="A42" s="146" t="s">
        <v>493</v>
      </c>
      <c r="B42" s="521" t="s">
        <v>1048</v>
      </c>
      <c r="C42" s="522" t="s">
        <v>1047</v>
      </c>
      <c r="D42" s="360"/>
      <c r="E42" s="360"/>
    </row>
    <row r="43" spans="1:5" ht="32.25" thickBot="1" x14ac:dyDescent="0.25">
      <c r="A43" s="404" t="s">
        <v>494</v>
      </c>
      <c r="B43" s="405" t="s">
        <v>1049</v>
      </c>
      <c r="C43" s="523" t="s">
        <v>1047</v>
      </c>
      <c r="D43" s="360"/>
      <c r="E43" s="360"/>
    </row>
    <row r="44" spans="1:5" x14ac:dyDescent="0.2">
      <c r="B44" s="107"/>
      <c r="D44" s="360"/>
    </row>
    <row r="45" spans="1:5" x14ac:dyDescent="0.2">
      <c r="B45" s="107"/>
      <c r="D45" s="360"/>
    </row>
    <row r="46" spans="1:5" x14ac:dyDescent="0.2">
      <c r="B46" s="107"/>
    </row>
    <row r="47" spans="1:5" x14ac:dyDescent="0.2">
      <c r="B47" s="338"/>
    </row>
    <row r="48" spans="1:5" x14ac:dyDescent="0.2">
      <c r="B48" s="107"/>
    </row>
    <row r="49" spans="2:2" x14ac:dyDescent="0.2">
      <c r="B49" s="107"/>
    </row>
    <row r="50" spans="2:2" x14ac:dyDescent="0.2">
      <c r="B50" s="107"/>
    </row>
    <row r="51" spans="2:2" x14ac:dyDescent="0.2">
      <c r="B51" s="107"/>
    </row>
    <row r="52" spans="2:2" x14ac:dyDescent="0.2">
      <c r="B52" s="107"/>
    </row>
    <row r="53" spans="2:2" x14ac:dyDescent="0.2">
      <c r="B53" s="107"/>
    </row>
    <row r="54" spans="2:2" x14ac:dyDescent="0.2">
      <c r="B54" s="107"/>
    </row>
    <row r="55" spans="2:2" x14ac:dyDescent="0.2">
      <c r="B55" s="107"/>
    </row>
    <row r="56" spans="2:2" x14ac:dyDescent="0.2">
      <c r="B56" s="107"/>
    </row>
    <row r="57" spans="2:2" x14ac:dyDescent="0.2">
      <c r="B57" s="107"/>
    </row>
    <row r="58" spans="2:2" x14ac:dyDescent="0.2">
      <c r="B58" s="107"/>
    </row>
  </sheetData>
  <mergeCells count="1">
    <mergeCell ref="A1:C1"/>
  </mergeCells>
  <phoneticPr fontId="6" type="noConversion"/>
  <printOptions gridLines="1"/>
  <pageMargins left="0.47244094488188981" right="0.19685039370078741" top="0.51181102362204722" bottom="0.43307086614173229" header="0.39370078740157483" footer="0.27559055118110237"/>
  <pageSetup paperSize="9" scale="59" fitToWidth="5" fitToHeight="5" orientation="landscape" r:id="rId1"/>
  <headerFooter alignWithMargins="0">
    <oddFooter>&amp;C&amp;P zo &amp;N</oddFooter>
  </headerFooter>
  <rowBreaks count="1" manualBreakCount="1">
    <brk id="15"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E20"/>
  <sheetViews>
    <sheetView zoomScaleNormal="100" workbookViewId="0">
      <selection activeCell="E20" sqref="E20"/>
    </sheetView>
  </sheetViews>
  <sheetFormatPr defaultRowHeight="12.75" x14ac:dyDescent="0.2"/>
  <cols>
    <col min="2" max="2" width="58.85546875" customWidth="1"/>
    <col min="3" max="3" width="22" customWidth="1"/>
    <col min="6" max="6" width="10" customWidth="1"/>
  </cols>
  <sheetData>
    <row r="1" spans="1:5" ht="30.75" customHeight="1" thickBot="1" x14ac:dyDescent="0.25">
      <c r="A1" s="781" t="s">
        <v>785</v>
      </c>
      <c r="B1" s="782"/>
      <c r="C1" s="783"/>
      <c r="D1" s="241"/>
    </row>
    <row r="2" spans="1:5" ht="29.25" customHeight="1" thickBot="1" x14ac:dyDescent="0.25">
      <c r="A2" s="276" t="s">
        <v>768</v>
      </c>
      <c r="B2" s="277" t="s">
        <v>769</v>
      </c>
      <c r="C2" s="278" t="s">
        <v>770</v>
      </c>
    </row>
    <row r="3" spans="1:5" ht="24" customHeight="1" x14ac:dyDescent="0.2">
      <c r="A3" s="275">
        <v>1</v>
      </c>
      <c r="B3" s="289" t="s">
        <v>777</v>
      </c>
      <c r="C3" s="279">
        <v>38623</v>
      </c>
    </row>
    <row r="4" spans="1:5" ht="24" customHeight="1" x14ac:dyDescent="0.2">
      <c r="A4" s="274">
        <v>4</v>
      </c>
      <c r="B4" s="288" t="s">
        <v>776</v>
      </c>
      <c r="C4" s="280">
        <v>39326</v>
      </c>
    </row>
    <row r="5" spans="1:5" ht="24" customHeight="1" x14ac:dyDescent="0.2">
      <c r="A5" s="274">
        <v>5</v>
      </c>
      <c r="B5" s="288" t="s">
        <v>771</v>
      </c>
      <c r="C5" s="280">
        <v>39326</v>
      </c>
    </row>
    <row r="6" spans="1:5" ht="24" customHeight="1" x14ac:dyDescent="0.2">
      <c r="A6" s="274">
        <v>6</v>
      </c>
      <c r="B6" s="288" t="s">
        <v>774</v>
      </c>
      <c r="C6" s="280">
        <v>39326</v>
      </c>
    </row>
    <row r="7" spans="1:5" ht="32.25" customHeight="1" x14ac:dyDescent="0.2">
      <c r="A7" s="274">
        <v>7</v>
      </c>
      <c r="B7" s="288" t="s">
        <v>773</v>
      </c>
      <c r="C7" s="280">
        <v>39326</v>
      </c>
    </row>
    <row r="8" spans="1:5" ht="24" customHeight="1" x14ac:dyDescent="0.2">
      <c r="A8" s="274">
        <v>8</v>
      </c>
      <c r="B8" s="288" t="s">
        <v>772</v>
      </c>
      <c r="C8" s="280">
        <v>39326</v>
      </c>
    </row>
    <row r="9" spans="1:5" ht="24" customHeight="1" x14ac:dyDescent="0.2">
      <c r="A9" s="274">
        <v>9</v>
      </c>
      <c r="B9" s="273" t="s">
        <v>779</v>
      </c>
      <c r="C9" s="280">
        <v>39326</v>
      </c>
    </row>
    <row r="10" spans="1:5" ht="24" customHeight="1" x14ac:dyDescent="0.2">
      <c r="A10" s="274">
        <v>10</v>
      </c>
      <c r="B10" s="473" t="s">
        <v>783</v>
      </c>
      <c r="C10" s="280">
        <v>40245</v>
      </c>
      <c r="D10" s="448" t="s">
        <v>787</v>
      </c>
      <c r="E10" s="339" t="s">
        <v>966</v>
      </c>
    </row>
    <row r="11" spans="1:5" ht="24" customHeight="1" x14ac:dyDescent="0.2">
      <c r="A11" s="274">
        <v>11</v>
      </c>
      <c r="B11" s="473" t="s">
        <v>782</v>
      </c>
      <c r="C11" s="280">
        <v>40245</v>
      </c>
      <c r="D11" s="448" t="s">
        <v>787</v>
      </c>
      <c r="E11" s="339" t="s">
        <v>966</v>
      </c>
    </row>
    <row r="12" spans="1:5" ht="24" customHeight="1" x14ac:dyDescent="0.2">
      <c r="A12" s="474">
        <v>12</v>
      </c>
      <c r="B12" s="449" t="s">
        <v>969</v>
      </c>
      <c r="C12" s="280">
        <v>40245</v>
      </c>
      <c r="D12" s="448" t="s">
        <v>787</v>
      </c>
      <c r="E12" s="339" t="s">
        <v>966</v>
      </c>
    </row>
    <row r="13" spans="1:5" ht="24" customHeight="1" x14ac:dyDescent="0.2">
      <c r="A13" s="474">
        <v>13</v>
      </c>
      <c r="B13" s="449" t="s">
        <v>781</v>
      </c>
      <c r="C13" s="280">
        <v>40245</v>
      </c>
      <c r="D13" s="274" t="s">
        <v>787</v>
      </c>
    </row>
    <row r="14" spans="1:5" ht="24" customHeight="1" x14ac:dyDescent="0.2">
      <c r="A14" s="274">
        <v>14</v>
      </c>
      <c r="B14" s="287" t="s">
        <v>967</v>
      </c>
      <c r="C14" s="280">
        <v>40245</v>
      </c>
      <c r="D14" s="274" t="s">
        <v>787</v>
      </c>
    </row>
    <row r="15" spans="1:5" ht="24" customHeight="1" x14ac:dyDescent="0.2">
      <c r="A15" s="274">
        <v>15</v>
      </c>
      <c r="B15" s="473" t="s">
        <v>784</v>
      </c>
      <c r="C15" s="280">
        <v>40245</v>
      </c>
      <c r="D15" s="448" t="s">
        <v>787</v>
      </c>
      <c r="E15" s="339" t="s">
        <v>966</v>
      </c>
    </row>
    <row r="16" spans="1:5" ht="24" customHeight="1" x14ac:dyDescent="0.2">
      <c r="A16" s="274">
        <v>16</v>
      </c>
      <c r="B16" s="287" t="s">
        <v>968</v>
      </c>
      <c r="C16" s="280">
        <v>40245</v>
      </c>
      <c r="D16" s="274" t="s">
        <v>787</v>
      </c>
      <c r="E16" s="339" t="s">
        <v>970</v>
      </c>
    </row>
    <row r="17" spans="1:4" ht="24" customHeight="1" x14ac:dyDescent="0.2">
      <c r="A17" s="274">
        <v>17</v>
      </c>
      <c r="B17" s="287" t="s">
        <v>778</v>
      </c>
      <c r="C17" s="280">
        <v>40245</v>
      </c>
      <c r="D17" s="274" t="s">
        <v>787</v>
      </c>
    </row>
    <row r="18" spans="1:4" ht="24" customHeight="1" x14ac:dyDescent="0.2">
      <c r="A18" s="274">
        <v>18</v>
      </c>
      <c r="B18" s="273" t="s">
        <v>780</v>
      </c>
      <c r="C18" s="280">
        <v>40245</v>
      </c>
    </row>
    <row r="19" spans="1:4" ht="24" customHeight="1" x14ac:dyDescent="0.2">
      <c r="A19" s="581">
        <v>19</v>
      </c>
      <c r="B19" s="582" t="s">
        <v>775</v>
      </c>
      <c r="C19" s="583">
        <v>41275</v>
      </c>
    </row>
    <row r="20" spans="1:4" ht="24" customHeight="1" x14ac:dyDescent="0.2">
      <c r="A20" s="596">
        <v>21</v>
      </c>
      <c r="B20" s="597" t="s">
        <v>1142</v>
      </c>
      <c r="C20" s="280" t="s">
        <v>1232</v>
      </c>
    </row>
  </sheetData>
  <mergeCells count="1">
    <mergeCell ref="A1:C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tabColor indexed="42"/>
    <pageSetUpPr fitToPage="1"/>
  </sheetPr>
  <dimension ref="A1:F23"/>
  <sheetViews>
    <sheetView tabSelected="1" zoomScale="90" zoomScaleNormal="90" workbookViewId="0">
      <pane xSplit="2" ySplit="4" topLeftCell="C5" activePane="bottomRight" state="frozen"/>
      <selection pane="topRight" activeCell="C1" sqref="C1"/>
      <selection pane="bottomLeft" activeCell="A5" sqref="A5"/>
      <selection pane="bottomRight" activeCell="B26" sqref="B26"/>
    </sheetView>
  </sheetViews>
  <sheetFormatPr defaultColWidth="9.140625" defaultRowHeight="15.75" x14ac:dyDescent="0.2"/>
  <cols>
    <col min="1" max="1" width="9.140625" style="22" customWidth="1"/>
    <col min="2" max="2" width="77.85546875" style="45" customWidth="1"/>
    <col min="3" max="5" width="17.42578125" style="17" customWidth="1"/>
    <col min="6" max="6" width="12.42578125" style="17" customWidth="1"/>
    <col min="7" max="16384" width="9.140625" style="17"/>
  </cols>
  <sheetData>
    <row r="1" spans="1:6" s="16" customFormat="1" ht="87" customHeight="1" thickBot="1" x14ac:dyDescent="0.25">
      <c r="A1" s="784" t="s">
        <v>1198</v>
      </c>
      <c r="B1" s="785"/>
      <c r="C1" s="785"/>
      <c r="D1" s="785"/>
      <c r="E1" s="786"/>
    </row>
    <row r="2" spans="1:6" s="16" customFormat="1" ht="35.1" customHeight="1" x14ac:dyDescent="0.2">
      <c r="A2" s="787" t="s">
        <v>1250</v>
      </c>
      <c r="B2" s="788"/>
      <c r="C2" s="788"/>
      <c r="D2" s="788"/>
      <c r="E2" s="789"/>
    </row>
    <row r="3" spans="1:6" ht="43.5" customHeight="1" x14ac:dyDescent="0.2">
      <c r="A3" s="355" t="s">
        <v>177</v>
      </c>
      <c r="B3" s="357" t="s">
        <v>176</v>
      </c>
      <c r="C3" s="356" t="s">
        <v>271</v>
      </c>
      <c r="D3" s="356" t="s">
        <v>272</v>
      </c>
      <c r="E3" s="32" t="s">
        <v>199</v>
      </c>
    </row>
    <row r="4" spans="1:6" ht="17.25" customHeight="1" x14ac:dyDescent="0.2">
      <c r="A4" s="28"/>
      <c r="B4" s="297"/>
      <c r="C4" s="35" t="s">
        <v>253</v>
      </c>
      <c r="D4" s="35" t="s">
        <v>254</v>
      </c>
      <c r="E4" s="36" t="s">
        <v>29</v>
      </c>
    </row>
    <row r="5" spans="1:6" x14ac:dyDescent="0.2">
      <c r="A5" s="28">
        <v>1</v>
      </c>
      <c r="B5" s="297" t="s">
        <v>326</v>
      </c>
      <c r="C5" s="46">
        <f>C6</f>
        <v>9868847</v>
      </c>
      <c r="D5" s="46">
        <f>D6</f>
        <v>100000</v>
      </c>
      <c r="E5" s="47">
        <f t="shared" ref="E5:E6" si="0">SUM(C5:D5)</f>
        <v>9968847</v>
      </c>
      <c r="F5" s="452"/>
    </row>
    <row r="6" spans="1:6" x14ac:dyDescent="0.2">
      <c r="A6" s="28">
        <f>A5+1</f>
        <v>2</v>
      </c>
      <c r="B6" s="25" t="s">
        <v>237</v>
      </c>
      <c r="C6" s="48">
        <v>9868847</v>
      </c>
      <c r="D6" s="48">
        <v>100000</v>
      </c>
      <c r="E6" s="47">
        <f t="shared" si="0"/>
        <v>9968847</v>
      </c>
      <c r="F6" s="452"/>
    </row>
    <row r="7" spans="1:6" ht="15.75" customHeight="1" x14ac:dyDescent="0.2">
      <c r="A7" s="28">
        <f>A6+1</f>
        <v>3</v>
      </c>
      <c r="B7" s="297" t="s">
        <v>327</v>
      </c>
      <c r="C7" s="46">
        <f>SUM(C8:C12)</f>
        <v>4293356</v>
      </c>
      <c r="D7" s="46">
        <f>SUM(D8:D12)</f>
        <v>0</v>
      </c>
      <c r="E7" s="47">
        <f>SUM(C7:D7)</f>
        <v>4293356</v>
      </c>
      <c r="F7" s="452"/>
    </row>
    <row r="8" spans="1:6" x14ac:dyDescent="0.2">
      <c r="A8" s="28">
        <f t="shared" ref="A8:A19" si="1">A7+1</f>
        <v>4</v>
      </c>
      <c r="B8" s="25" t="s">
        <v>238</v>
      </c>
      <c r="C8" s="48">
        <v>3934055</v>
      </c>
      <c r="D8" s="291" t="s">
        <v>281</v>
      </c>
      <c r="E8" s="47">
        <f t="shared" ref="E8:E19" si="2">SUM(C8:D8)</f>
        <v>3934055</v>
      </c>
      <c r="F8" s="452"/>
    </row>
    <row r="9" spans="1:6" x14ac:dyDescent="0.2">
      <c r="A9" s="28">
        <f t="shared" si="1"/>
        <v>5</v>
      </c>
      <c r="B9" s="25" t="s">
        <v>239</v>
      </c>
      <c r="C9" s="48">
        <v>248400</v>
      </c>
      <c r="D9" s="291" t="s">
        <v>281</v>
      </c>
      <c r="E9" s="47">
        <f t="shared" si="2"/>
        <v>248400</v>
      </c>
      <c r="F9" s="452"/>
    </row>
    <row r="10" spans="1:6" x14ac:dyDescent="0.2">
      <c r="A10" s="28">
        <f t="shared" si="1"/>
        <v>6</v>
      </c>
      <c r="B10" s="25" t="s">
        <v>240</v>
      </c>
      <c r="C10" s="291" t="s">
        <v>281</v>
      </c>
      <c r="D10" s="291" t="s">
        <v>281</v>
      </c>
      <c r="E10" s="47">
        <f t="shared" si="2"/>
        <v>0</v>
      </c>
    </row>
    <row r="11" spans="1:6" x14ac:dyDescent="0.2">
      <c r="A11" s="28">
        <f t="shared" si="1"/>
        <v>7</v>
      </c>
      <c r="B11" s="25" t="s">
        <v>241</v>
      </c>
      <c r="C11" s="291" t="s">
        <v>281</v>
      </c>
      <c r="D11" s="291" t="s">
        <v>281</v>
      </c>
      <c r="E11" s="47">
        <f t="shared" si="2"/>
        <v>0</v>
      </c>
    </row>
    <row r="12" spans="1:6" x14ac:dyDescent="0.2">
      <c r="A12" s="28">
        <f t="shared" si="1"/>
        <v>8</v>
      </c>
      <c r="B12" s="25" t="s">
        <v>131</v>
      </c>
      <c r="C12" s="48">
        <v>110901</v>
      </c>
      <c r="D12" s="291" t="s">
        <v>281</v>
      </c>
      <c r="E12" s="47">
        <f t="shared" si="2"/>
        <v>110901</v>
      </c>
    </row>
    <row r="13" spans="1:6" ht="15.75" customHeight="1" x14ac:dyDescent="0.2">
      <c r="A13" s="28">
        <f t="shared" si="1"/>
        <v>9</v>
      </c>
      <c r="B13" s="297" t="s">
        <v>328</v>
      </c>
      <c r="C13" s="46">
        <f>C14</f>
        <v>0</v>
      </c>
      <c r="D13" s="46">
        <f>D14</f>
        <v>0</v>
      </c>
      <c r="E13" s="47">
        <f t="shared" si="2"/>
        <v>0</v>
      </c>
    </row>
    <row r="14" spans="1:6" x14ac:dyDescent="0.2">
      <c r="A14" s="28">
        <f t="shared" si="1"/>
        <v>10</v>
      </c>
      <c r="B14" s="25" t="s">
        <v>132</v>
      </c>
      <c r="C14" s="48">
        <v>0</v>
      </c>
      <c r="D14" s="48">
        <v>0</v>
      </c>
      <c r="E14" s="47">
        <f t="shared" si="2"/>
        <v>0</v>
      </c>
    </row>
    <row r="15" spans="1:6" x14ac:dyDescent="0.2">
      <c r="A15" s="28">
        <f t="shared" si="1"/>
        <v>11</v>
      </c>
      <c r="B15" s="297" t="s">
        <v>329</v>
      </c>
      <c r="C15" s="46">
        <f>SUM(C16:C18)</f>
        <v>615068</v>
      </c>
      <c r="D15" s="46">
        <f>SUM(D16:D18)</f>
        <v>0</v>
      </c>
      <c r="E15" s="47">
        <f t="shared" si="2"/>
        <v>615068</v>
      </c>
    </row>
    <row r="16" spans="1:6" x14ac:dyDescent="0.2">
      <c r="A16" s="28">
        <f t="shared" si="1"/>
        <v>12</v>
      </c>
      <c r="B16" s="25" t="s">
        <v>1160</v>
      </c>
      <c r="C16" s="48">
        <v>136737</v>
      </c>
      <c r="D16" s="291" t="s">
        <v>281</v>
      </c>
      <c r="E16" s="47">
        <f t="shared" si="2"/>
        <v>136737</v>
      </c>
    </row>
    <row r="17" spans="1:5" x14ac:dyDescent="0.2">
      <c r="A17" s="28">
        <f t="shared" si="1"/>
        <v>13</v>
      </c>
      <c r="B17" s="25" t="s">
        <v>133</v>
      </c>
      <c r="C17" s="48">
        <v>242920</v>
      </c>
      <c r="D17" s="291" t="s">
        <v>281</v>
      </c>
      <c r="E17" s="47">
        <f t="shared" si="2"/>
        <v>242920</v>
      </c>
    </row>
    <row r="18" spans="1:5" x14ac:dyDescent="0.2">
      <c r="A18" s="28">
        <f t="shared" si="1"/>
        <v>14</v>
      </c>
      <c r="B18" s="25" t="s">
        <v>134</v>
      </c>
      <c r="C18" s="48">
        <v>235411</v>
      </c>
      <c r="D18" s="291" t="s">
        <v>281</v>
      </c>
      <c r="E18" s="47">
        <f t="shared" si="2"/>
        <v>235411</v>
      </c>
    </row>
    <row r="19" spans="1:5" ht="16.5" thickBot="1" x14ac:dyDescent="0.25">
      <c r="A19" s="29">
        <f t="shared" si="1"/>
        <v>15</v>
      </c>
      <c r="B19" s="44" t="s">
        <v>330</v>
      </c>
      <c r="C19" s="49">
        <f>C5+C7+C13+C15</f>
        <v>14777271</v>
      </c>
      <c r="D19" s="49">
        <f>D5+D7+D13+D15</f>
        <v>100000</v>
      </c>
      <c r="E19" s="50">
        <f t="shared" si="2"/>
        <v>14877271</v>
      </c>
    </row>
    <row r="20" spans="1:5" x14ac:dyDescent="0.2">
      <c r="A20" s="588" t="s">
        <v>1161</v>
      </c>
      <c r="B20" s="337" t="s">
        <v>1162</v>
      </c>
      <c r="C20" s="20"/>
      <c r="D20" s="20"/>
    </row>
    <row r="21" spans="1:5" x14ac:dyDescent="0.2">
      <c r="A21" s="21"/>
      <c r="B21" s="119"/>
    </row>
    <row r="23" spans="1:5" x14ac:dyDescent="0.2">
      <c r="B23" s="45" t="s">
        <v>144</v>
      </c>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6">
    <tabColor indexed="42"/>
    <pageSetUpPr fitToPage="1"/>
  </sheetPr>
  <dimension ref="A1:G44"/>
  <sheetViews>
    <sheetView workbookViewId="0">
      <pane xSplit="2" ySplit="4" topLeftCell="C5" activePane="bottomRight" state="frozen"/>
      <selection pane="topRight" activeCell="C1" sqref="C1"/>
      <selection pane="bottomLeft" activeCell="A5" sqref="A5"/>
      <selection pane="bottomRight" activeCell="J36" sqref="J36"/>
    </sheetView>
  </sheetViews>
  <sheetFormatPr defaultColWidth="9.140625" defaultRowHeight="15.75" x14ac:dyDescent="0.25"/>
  <cols>
    <col min="1" max="1" width="10.140625" style="3" customWidth="1"/>
    <col min="2" max="2" width="83" style="54" customWidth="1"/>
    <col min="3" max="3" width="18.7109375" style="1" customWidth="1"/>
    <col min="4" max="4" width="14.28515625" style="1" customWidth="1"/>
    <col min="5" max="5" width="16.42578125" style="1" customWidth="1"/>
    <col min="6" max="16384" width="9.140625" style="1"/>
  </cols>
  <sheetData>
    <row r="1" spans="1:7" ht="50.1" customHeight="1" thickBot="1" x14ac:dyDescent="0.3">
      <c r="A1" s="790" t="s">
        <v>1199</v>
      </c>
      <c r="B1" s="791"/>
      <c r="C1" s="791"/>
      <c r="D1" s="791"/>
      <c r="E1" s="792"/>
      <c r="F1" s="6"/>
      <c r="G1" s="6"/>
    </row>
    <row r="2" spans="1:7" s="16" customFormat="1" ht="38.25" customHeight="1" x14ac:dyDescent="0.2">
      <c r="A2" s="793" t="s">
        <v>1250</v>
      </c>
      <c r="B2" s="794"/>
      <c r="C2" s="794"/>
      <c r="D2" s="794"/>
      <c r="E2" s="795"/>
    </row>
    <row r="3" spans="1:7" s="9" customFormat="1" ht="35.25" customHeight="1" x14ac:dyDescent="0.25">
      <c r="A3" s="296" t="s">
        <v>177</v>
      </c>
      <c r="B3" s="306" t="s">
        <v>295</v>
      </c>
      <c r="C3" s="298" t="s">
        <v>271</v>
      </c>
      <c r="D3" s="298" t="s">
        <v>272</v>
      </c>
      <c r="E3" s="32" t="s">
        <v>199</v>
      </c>
    </row>
    <row r="4" spans="1:7" s="17" customFormat="1" ht="17.25" customHeight="1" x14ac:dyDescent="0.2">
      <c r="A4" s="28"/>
      <c r="B4" s="297"/>
      <c r="C4" s="35" t="s">
        <v>253</v>
      </c>
      <c r="D4" s="35" t="s">
        <v>254</v>
      </c>
      <c r="E4" s="36" t="s">
        <v>29</v>
      </c>
    </row>
    <row r="5" spans="1:7" ht="31.5" x14ac:dyDescent="0.25">
      <c r="A5" s="30">
        <v>1</v>
      </c>
      <c r="B5" s="51" t="s">
        <v>727</v>
      </c>
      <c r="C5" s="57">
        <f>SUM(C6:C13)</f>
        <v>76563</v>
      </c>
      <c r="D5" s="57">
        <f>SUM(D6:D7)</f>
        <v>0</v>
      </c>
      <c r="E5" s="641">
        <f>C5+D5</f>
        <v>76563</v>
      </c>
      <c r="F5" s="192"/>
    </row>
    <row r="6" spans="1:7" ht="31.5" x14ac:dyDescent="0.25">
      <c r="A6" s="30" t="s">
        <v>285</v>
      </c>
      <c r="B6" s="52" t="s">
        <v>1291</v>
      </c>
      <c r="C6" s="48">
        <v>5935</v>
      </c>
      <c r="D6" s="48">
        <v>0</v>
      </c>
      <c r="E6" s="641">
        <f t="shared" ref="E6:E42" si="0">C6+D6</f>
        <v>5935</v>
      </c>
    </row>
    <row r="7" spans="1:7" ht="31.5" x14ac:dyDescent="0.25">
      <c r="A7" s="30" t="s">
        <v>351</v>
      </c>
      <c r="B7" s="52" t="s">
        <v>1293</v>
      </c>
      <c r="C7" s="48">
        <v>6561</v>
      </c>
      <c r="D7" s="48">
        <v>0</v>
      </c>
      <c r="E7" s="641">
        <f t="shared" si="0"/>
        <v>6561</v>
      </c>
    </row>
    <row r="8" spans="1:7" ht="31.5" x14ac:dyDescent="0.25">
      <c r="A8" s="30" t="s">
        <v>1284</v>
      </c>
      <c r="B8" s="52" t="s">
        <v>1290</v>
      </c>
      <c r="C8" s="48">
        <v>2125</v>
      </c>
      <c r="D8" s="48">
        <v>0</v>
      </c>
      <c r="E8" s="641">
        <f t="shared" si="0"/>
        <v>2125</v>
      </c>
    </row>
    <row r="9" spans="1:7" ht="31.5" x14ac:dyDescent="0.25">
      <c r="A9" s="30" t="s">
        <v>1285</v>
      </c>
      <c r="B9" s="52" t="s">
        <v>1281</v>
      </c>
      <c r="C9" s="48">
        <v>15209</v>
      </c>
      <c r="D9" s="48">
        <v>0</v>
      </c>
      <c r="E9" s="641">
        <f t="shared" si="0"/>
        <v>15209</v>
      </c>
    </row>
    <row r="10" spans="1:7" ht="31.5" x14ac:dyDescent="0.25">
      <c r="A10" s="30" t="s">
        <v>1286</v>
      </c>
      <c r="B10" s="52" t="s">
        <v>1282</v>
      </c>
      <c r="C10" s="48">
        <v>24122</v>
      </c>
      <c r="D10" s="48">
        <v>0</v>
      </c>
      <c r="E10" s="641">
        <f t="shared" si="0"/>
        <v>24122</v>
      </c>
    </row>
    <row r="11" spans="1:7" ht="31.5" x14ac:dyDescent="0.25">
      <c r="A11" s="30" t="s">
        <v>1287</v>
      </c>
      <c r="B11" s="52" t="s">
        <v>1283</v>
      </c>
      <c r="C11" s="48">
        <v>2500</v>
      </c>
      <c r="D11" s="48">
        <v>0</v>
      </c>
      <c r="E11" s="641">
        <f t="shared" si="0"/>
        <v>2500</v>
      </c>
    </row>
    <row r="12" spans="1:7" ht="47.25" x14ac:dyDescent="0.25">
      <c r="A12" s="30" t="s">
        <v>1288</v>
      </c>
      <c r="B12" s="52" t="s">
        <v>1292</v>
      </c>
      <c r="C12" s="48">
        <v>15911</v>
      </c>
      <c r="D12" s="48">
        <v>0</v>
      </c>
      <c r="E12" s="641">
        <f t="shared" si="0"/>
        <v>15911</v>
      </c>
    </row>
    <row r="13" spans="1:7" x14ac:dyDescent="0.25">
      <c r="A13" s="30" t="s">
        <v>1289</v>
      </c>
      <c r="B13" s="134" t="s">
        <v>1280</v>
      </c>
      <c r="C13" s="48">
        <v>4200</v>
      </c>
      <c r="D13" s="48">
        <v>0</v>
      </c>
      <c r="E13" s="641">
        <f t="shared" si="0"/>
        <v>4200</v>
      </c>
    </row>
    <row r="14" spans="1:7" x14ac:dyDescent="0.25">
      <c r="A14" s="30"/>
      <c r="B14" s="52"/>
      <c r="C14" s="48"/>
      <c r="D14" s="48"/>
      <c r="E14" s="641">
        <f t="shared" si="0"/>
        <v>0</v>
      </c>
    </row>
    <row r="15" spans="1:7" x14ac:dyDescent="0.25">
      <c r="A15" s="30">
        <v>2</v>
      </c>
      <c r="B15" s="51" t="s">
        <v>70</v>
      </c>
      <c r="C15" s="57">
        <f>SUM(C16:C17)</f>
        <v>13000</v>
      </c>
      <c r="D15" s="57">
        <f>SUM(D16:D17)</f>
        <v>0</v>
      </c>
      <c r="E15" s="641">
        <f t="shared" si="0"/>
        <v>13000</v>
      </c>
    </row>
    <row r="16" spans="1:7" ht="47.25" x14ac:dyDescent="0.25">
      <c r="A16" s="30" t="s">
        <v>286</v>
      </c>
      <c r="B16" s="52" t="s">
        <v>1294</v>
      </c>
      <c r="C16" s="48">
        <v>10000</v>
      </c>
      <c r="D16" s="48">
        <v>0</v>
      </c>
      <c r="E16" s="641">
        <f t="shared" si="0"/>
        <v>10000</v>
      </c>
    </row>
    <row r="17" spans="1:5" ht="31.5" x14ac:dyDescent="0.25">
      <c r="A17" s="30" t="s">
        <v>352</v>
      </c>
      <c r="B17" s="52" t="s">
        <v>1295</v>
      </c>
      <c r="C17" s="48">
        <v>3000</v>
      </c>
      <c r="D17" s="48">
        <v>0</v>
      </c>
      <c r="E17" s="641">
        <f t="shared" si="0"/>
        <v>3000</v>
      </c>
    </row>
    <row r="18" spans="1:5" x14ac:dyDescent="0.25">
      <c r="A18" s="30"/>
      <c r="B18" s="52"/>
      <c r="C18" s="48"/>
      <c r="D18" s="48"/>
      <c r="E18" s="641">
        <f t="shared" si="0"/>
        <v>0</v>
      </c>
    </row>
    <row r="19" spans="1:5" x14ac:dyDescent="0.25">
      <c r="A19" s="30">
        <v>3</v>
      </c>
      <c r="B19" s="51" t="s">
        <v>233</v>
      </c>
      <c r="C19" s="57">
        <f>SUM(C20:C21)</f>
        <v>0</v>
      </c>
      <c r="D19" s="57">
        <f>SUM(D20:D21)</f>
        <v>0</v>
      </c>
      <c r="E19" s="641">
        <f t="shared" si="0"/>
        <v>0</v>
      </c>
    </row>
    <row r="20" spans="1:5" x14ac:dyDescent="0.25">
      <c r="A20" s="30" t="s">
        <v>287</v>
      </c>
      <c r="B20" s="633" t="s">
        <v>1254</v>
      </c>
      <c r="C20" s="48">
        <v>0</v>
      </c>
      <c r="D20" s="48">
        <v>0</v>
      </c>
      <c r="E20" s="641">
        <f t="shared" si="0"/>
        <v>0</v>
      </c>
    </row>
    <row r="21" spans="1:5" x14ac:dyDescent="0.25">
      <c r="A21" s="30" t="s">
        <v>353</v>
      </c>
      <c r="B21" s="633" t="s">
        <v>1254</v>
      </c>
      <c r="C21" s="48">
        <v>0</v>
      </c>
      <c r="D21" s="48">
        <v>0</v>
      </c>
      <c r="E21" s="641">
        <f t="shared" si="0"/>
        <v>0</v>
      </c>
    </row>
    <row r="22" spans="1:5" x14ac:dyDescent="0.25">
      <c r="A22" s="30"/>
      <c r="B22" s="52"/>
      <c r="C22" s="48"/>
      <c r="D22" s="48"/>
      <c r="E22" s="641">
        <f t="shared" si="0"/>
        <v>0</v>
      </c>
    </row>
    <row r="23" spans="1:5" x14ac:dyDescent="0.25">
      <c r="A23" s="30">
        <v>4</v>
      </c>
      <c r="B23" s="51" t="s">
        <v>234</v>
      </c>
      <c r="C23" s="57">
        <f>SUM(C24:C40)</f>
        <v>1137451.6199999999</v>
      </c>
      <c r="D23" s="57">
        <f>SUM(D24:D25)</f>
        <v>0</v>
      </c>
      <c r="E23" s="641">
        <f t="shared" si="0"/>
        <v>1137451.6199999999</v>
      </c>
    </row>
    <row r="24" spans="1:5" x14ac:dyDescent="0.25">
      <c r="A24" s="30" t="s">
        <v>216</v>
      </c>
      <c r="B24" s="52" t="s">
        <v>1296</v>
      </c>
      <c r="C24" s="642">
        <v>17409.900000000001</v>
      </c>
      <c r="D24" s="642">
        <v>0</v>
      </c>
      <c r="E24" s="641">
        <f t="shared" si="0"/>
        <v>17409.900000000001</v>
      </c>
    </row>
    <row r="25" spans="1:5" x14ac:dyDescent="0.25">
      <c r="A25" s="30" t="s">
        <v>354</v>
      </c>
      <c r="B25" s="52" t="s">
        <v>1297</v>
      </c>
      <c r="C25" s="642">
        <v>3612.6</v>
      </c>
      <c r="D25" s="642">
        <v>0</v>
      </c>
      <c r="E25" s="641">
        <f t="shared" si="0"/>
        <v>3612.6</v>
      </c>
    </row>
    <row r="26" spans="1:5" ht="47.25" x14ac:dyDescent="0.25">
      <c r="A26" s="30" t="s">
        <v>1304</v>
      </c>
      <c r="B26" s="52" t="s">
        <v>1273</v>
      </c>
      <c r="C26" s="642">
        <v>6806.87</v>
      </c>
      <c r="D26" s="642">
        <v>0</v>
      </c>
      <c r="E26" s="641">
        <f t="shared" si="0"/>
        <v>6806.87</v>
      </c>
    </row>
    <row r="27" spans="1:5" ht="31.5" x14ac:dyDescent="0.25">
      <c r="A27" s="30" t="s">
        <v>1305</v>
      </c>
      <c r="B27" s="52" t="s">
        <v>1274</v>
      </c>
      <c r="C27" s="642">
        <v>10334.799999999999</v>
      </c>
      <c r="D27" s="642">
        <v>0</v>
      </c>
      <c r="E27" s="641">
        <f t="shared" si="0"/>
        <v>10334.799999999999</v>
      </c>
    </row>
    <row r="28" spans="1:5" ht="47.25" x14ac:dyDescent="0.25">
      <c r="A28" s="30" t="s">
        <v>1306</v>
      </c>
      <c r="B28" s="632" t="s">
        <v>1275</v>
      </c>
      <c r="C28" s="642">
        <v>103190</v>
      </c>
      <c r="D28" s="642">
        <v>0</v>
      </c>
      <c r="E28" s="641">
        <f t="shared" si="0"/>
        <v>103190</v>
      </c>
    </row>
    <row r="29" spans="1:5" ht="31.5" x14ac:dyDescent="0.25">
      <c r="A29" s="30" t="s">
        <v>1307</v>
      </c>
      <c r="B29" s="52" t="s">
        <v>1276</v>
      </c>
      <c r="C29" s="642">
        <v>13788.4</v>
      </c>
      <c r="D29" s="642">
        <v>0</v>
      </c>
      <c r="E29" s="641">
        <f t="shared" si="0"/>
        <v>13788.4</v>
      </c>
    </row>
    <row r="30" spans="1:5" ht="47.25" x14ac:dyDescent="0.25">
      <c r="A30" s="30" t="s">
        <v>1308</v>
      </c>
      <c r="B30" s="632" t="s">
        <v>1277</v>
      </c>
      <c r="C30" s="642">
        <v>104521</v>
      </c>
      <c r="D30" s="642">
        <v>0</v>
      </c>
      <c r="E30" s="641">
        <f t="shared" si="0"/>
        <v>104521</v>
      </c>
    </row>
    <row r="31" spans="1:5" ht="47.25" x14ac:dyDescent="0.25">
      <c r="A31" s="30" t="s">
        <v>1309</v>
      </c>
      <c r="B31" s="628" t="s">
        <v>1278</v>
      </c>
      <c r="C31" s="642">
        <v>592589.94999999995</v>
      </c>
      <c r="D31" s="642">
        <v>0</v>
      </c>
      <c r="E31" s="641">
        <f t="shared" si="0"/>
        <v>592589.94999999995</v>
      </c>
    </row>
    <row r="32" spans="1:5" ht="31.5" x14ac:dyDescent="0.25">
      <c r="A32" s="30" t="s">
        <v>1310</v>
      </c>
      <c r="B32" s="52" t="s">
        <v>1320</v>
      </c>
      <c r="C32" s="642">
        <v>33212.86</v>
      </c>
      <c r="D32" s="642">
        <v>0</v>
      </c>
      <c r="E32" s="641">
        <f t="shared" si="0"/>
        <v>33212.86</v>
      </c>
    </row>
    <row r="33" spans="1:5" ht="38.25" customHeight="1" x14ac:dyDescent="0.25">
      <c r="A33" s="30" t="s">
        <v>1311</v>
      </c>
      <c r="B33" s="52" t="s">
        <v>1321</v>
      </c>
      <c r="C33" s="48">
        <v>76796.259999999995</v>
      </c>
      <c r="D33" s="642">
        <v>0</v>
      </c>
      <c r="E33" s="641">
        <f t="shared" si="0"/>
        <v>76796.259999999995</v>
      </c>
    </row>
    <row r="34" spans="1:5" ht="31.5" x14ac:dyDescent="0.25">
      <c r="A34" s="30" t="s">
        <v>1312</v>
      </c>
      <c r="B34" s="629" t="s">
        <v>1298</v>
      </c>
      <c r="C34" s="643">
        <v>1232.98</v>
      </c>
      <c r="D34" s="642">
        <v>0</v>
      </c>
      <c r="E34" s="641">
        <f t="shared" si="0"/>
        <v>1232.98</v>
      </c>
    </row>
    <row r="35" spans="1:5" ht="47.25" x14ac:dyDescent="0.25">
      <c r="A35" s="30" t="s">
        <v>1313</v>
      </c>
      <c r="B35" s="631" t="s">
        <v>1299</v>
      </c>
      <c r="C35" s="642">
        <v>2000</v>
      </c>
      <c r="D35" s="642">
        <v>0</v>
      </c>
      <c r="E35" s="641">
        <f t="shared" si="0"/>
        <v>2000</v>
      </c>
    </row>
    <row r="36" spans="1:5" x14ac:dyDescent="0.25">
      <c r="A36" s="30" t="s">
        <v>1314</v>
      </c>
      <c r="B36" s="629" t="s">
        <v>1300</v>
      </c>
      <c r="C36" s="642">
        <v>1000</v>
      </c>
      <c r="D36" s="642">
        <v>0</v>
      </c>
      <c r="E36" s="641">
        <f t="shared" si="0"/>
        <v>1000</v>
      </c>
    </row>
    <row r="37" spans="1:5" ht="31.5" x14ac:dyDescent="0.25">
      <c r="A37" s="30" t="s">
        <v>1315</v>
      </c>
      <c r="B37" s="629" t="s">
        <v>1301</v>
      </c>
      <c r="C37" s="48">
        <v>1000</v>
      </c>
      <c r="D37" s="642">
        <v>0</v>
      </c>
      <c r="E37" s="641">
        <f t="shared" si="0"/>
        <v>1000</v>
      </c>
    </row>
    <row r="38" spans="1:5" ht="31.5" x14ac:dyDescent="0.25">
      <c r="A38" s="30" t="s">
        <v>1316</v>
      </c>
      <c r="B38" s="629" t="s">
        <v>1302</v>
      </c>
      <c r="C38" s="643">
        <v>1200</v>
      </c>
      <c r="D38" s="642">
        <v>0</v>
      </c>
      <c r="E38" s="641">
        <f t="shared" si="0"/>
        <v>1200</v>
      </c>
    </row>
    <row r="39" spans="1:5" ht="30" x14ac:dyDescent="0.25">
      <c r="A39" s="30" t="s">
        <v>1317</v>
      </c>
      <c r="B39" s="630" t="s">
        <v>1303</v>
      </c>
      <c r="C39" s="642">
        <v>3000</v>
      </c>
      <c r="D39" s="642">
        <v>0</v>
      </c>
      <c r="E39" s="641">
        <f t="shared" si="0"/>
        <v>3000</v>
      </c>
    </row>
    <row r="40" spans="1:5" x14ac:dyDescent="0.25">
      <c r="A40" s="30" t="s">
        <v>1318</v>
      </c>
      <c r="B40" s="52" t="s">
        <v>1279</v>
      </c>
      <c r="C40" s="642">
        <v>165756</v>
      </c>
      <c r="D40" s="642">
        <v>0</v>
      </c>
      <c r="E40" s="641">
        <f t="shared" si="0"/>
        <v>165756</v>
      </c>
    </row>
    <row r="41" spans="1:5" x14ac:dyDescent="0.25">
      <c r="A41" s="30"/>
      <c r="B41" s="52"/>
      <c r="C41" s="48"/>
      <c r="D41" s="48"/>
      <c r="E41" s="641">
        <f t="shared" si="0"/>
        <v>0</v>
      </c>
    </row>
    <row r="42" spans="1:5" ht="16.5" thickBot="1" x14ac:dyDescent="0.3">
      <c r="A42" s="31">
        <v>5</v>
      </c>
      <c r="B42" s="53" t="s">
        <v>273</v>
      </c>
      <c r="C42" s="644">
        <f>C5+C15+C19+C23</f>
        <v>1227014.6199999999</v>
      </c>
      <c r="D42" s="644">
        <f>D5+D15+D19+D23</f>
        <v>0</v>
      </c>
      <c r="E42" s="645">
        <f t="shared" si="0"/>
        <v>1227014.6199999999</v>
      </c>
    </row>
    <row r="44" spans="1:5" s="201" customFormat="1" x14ac:dyDescent="0.25">
      <c r="A44" s="199"/>
      <c r="B44" s="200" t="s">
        <v>728</v>
      </c>
    </row>
  </sheetData>
  <mergeCells count="2">
    <mergeCell ref="A1:E1"/>
    <mergeCell ref="A2:E2"/>
  </mergeCells>
  <phoneticPr fontId="0" type="noConversion"/>
  <printOptions gridLines="1"/>
  <pageMargins left="0.74803149606299213" right="0.74803149606299213" top="0.98425196850393704" bottom="0.39370078740157483" header="0.51181102362204722" footer="0.51181102362204722"/>
  <pageSetup paperSize="9" scale="4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2"/>
  </sheetPr>
  <dimension ref="A1:U77"/>
  <sheetViews>
    <sheetView zoomScale="80" zoomScaleNormal="80" workbookViewId="0">
      <pane xSplit="2" ySplit="5" topLeftCell="C6" activePane="bottomRight" state="frozen"/>
      <selection pane="topRight" activeCell="C1" sqref="C1"/>
      <selection pane="bottomLeft" activeCell="A6" sqref="A6"/>
      <selection pane="bottomRight" activeCell="M58" sqref="M58"/>
    </sheetView>
  </sheetViews>
  <sheetFormatPr defaultColWidth="9.140625" defaultRowHeight="15.75" x14ac:dyDescent="0.25"/>
  <cols>
    <col min="1" max="1" width="7.85546875" style="3" customWidth="1"/>
    <col min="2" max="2" width="82.140625" style="127" customWidth="1"/>
    <col min="3" max="3" width="18" style="128" customWidth="1"/>
    <col min="4" max="4" width="16.5703125" style="128" customWidth="1"/>
    <col min="5" max="5" width="17" style="128" customWidth="1"/>
    <col min="6" max="6" width="19.140625" style="128" customWidth="1"/>
    <col min="7" max="7" width="16.85546875" style="128" customWidth="1"/>
    <col min="8" max="8" width="20.140625" style="128" customWidth="1"/>
    <col min="9" max="9" width="21.42578125" style="1" bestFit="1" customWidth="1"/>
    <col min="10" max="17" width="9.140625" style="1"/>
    <col min="18" max="18" width="6.28515625" style="1" customWidth="1"/>
    <col min="19" max="16384" width="9.140625" style="1"/>
  </cols>
  <sheetData>
    <row r="1" spans="1:10" ht="35.1" customHeight="1" thickBot="1" x14ac:dyDescent="0.3">
      <c r="A1" s="802" t="s">
        <v>1200</v>
      </c>
      <c r="B1" s="803"/>
      <c r="C1" s="803"/>
      <c r="D1" s="803"/>
      <c r="E1" s="803"/>
      <c r="F1" s="803"/>
      <c r="G1" s="803"/>
      <c r="H1" s="804"/>
      <c r="I1" s="192"/>
    </row>
    <row r="2" spans="1:10" ht="31.9" customHeight="1" x14ac:dyDescent="0.25">
      <c r="A2" s="787" t="s">
        <v>1251</v>
      </c>
      <c r="B2" s="788"/>
      <c r="C2" s="788"/>
      <c r="D2" s="788"/>
      <c r="E2" s="788"/>
      <c r="F2" s="788"/>
      <c r="G2" s="788"/>
      <c r="H2" s="789"/>
    </row>
    <row r="3" spans="1:10" ht="24" customHeight="1" x14ac:dyDescent="0.25">
      <c r="A3" s="805" t="s">
        <v>177</v>
      </c>
      <c r="B3" s="806" t="s">
        <v>295</v>
      </c>
      <c r="C3" s="808">
        <v>2020</v>
      </c>
      <c r="D3" s="809"/>
      <c r="E3" s="808">
        <v>2021</v>
      </c>
      <c r="F3" s="809"/>
      <c r="G3" s="808" t="s">
        <v>1201</v>
      </c>
      <c r="H3" s="810"/>
    </row>
    <row r="4" spans="1:10" s="9" customFormat="1" ht="31.5" x14ac:dyDescent="0.25">
      <c r="A4" s="805"/>
      <c r="B4" s="807"/>
      <c r="C4" s="528" t="s">
        <v>296</v>
      </c>
      <c r="D4" s="528" t="s">
        <v>297</v>
      </c>
      <c r="E4" s="528" t="s">
        <v>296</v>
      </c>
      <c r="F4" s="528" t="s">
        <v>297</v>
      </c>
      <c r="G4" s="528" t="s">
        <v>296</v>
      </c>
      <c r="H4" s="529" t="s">
        <v>297</v>
      </c>
      <c r="I4" s="1"/>
    </row>
    <row r="5" spans="1:10" s="9" customFormat="1" x14ac:dyDescent="0.25">
      <c r="A5" s="527"/>
      <c r="B5" s="297"/>
      <c r="C5" s="528" t="s">
        <v>253</v>
      </c>
      <c r="D5" s="528" t="s">
        <v>254</v>
      </c>
      <c r="E5" s="528" t="s">
        <v>255</v>
      </c>
      <c r="F5" s="528" t="s">
        <v>262</v>
      </c>
      <c r="G5" s="528" t="s">
        <v>30</v>
      </c>
      <c r="H5" s="529" t="s">
        <v>31</v>
      </c>
      <c r="I5" s="406"/>
    </row>
    <row r="6" spans="1:10" x14ac:dyDescent="0.25">
      <c r="A6" s="30">
        <v>1</v>
      </c>
      <c r="B6" s="59" t="s">
        <v>230</v>
      </c>
      <c r="C6" s="57">
        <f>SUM(C7:C10)</f>
        <v>0</v>
      </c>
      <c r="D6" s="57">
        <f t="shared" ref="D6:F6" si="0">SUM(D7:D10)</f>
        <v>0</v>
      </c>
      <c r="E6" s="57">
        <f t="shared" si="0"/>
        <v>0</v>
      </c>
      <c r="F6" s="57">
        <f t="shared" si="0"/>
        <v>0</v>
      </c>
      <c r="G6" s="646">
        <f>E6-C6</f>
        <v>0</v>
      </c>
      <c r="H6" s="647">
        <f t="shared" ref="G6:H71" si="1">F6-D6</f>
        <v>0</v>
      </c>
      <c r="J6" s="5"/>
    </row>
    <row r="7" spans="1:10" x14ac:dyDescent="0.25">
      <c r="A7" s="30">
        <f>A6+1</f>
        <v>2</v>
      </c>
      <c r="B7" s="271" t="s">
        <v>245</v>
      </c>
      <c r="C7" s="648">
        <v>0</v>
      </c>
      <c r="D7" s="648">
        <v>0</v>
      </c>
      <c r="E7" s="648">
        <v>0</v>
      </c>
      <c r="F7" s="648">
        <v>0</v>
      </c>
      <c r="G7" s="646">
        <f t="shared" si="1"/>
        <v>0</v>
      </c>
      <c r="H7" s="647">
        <f t="shared" si="1"/>
        <v>0</v>
      </c>
      <c r="I7" s="341"/>
      <c r="J7" s="5"/>
    </row>
    <row r="8" spans="1:10" x14ac:dyDescent="0.25">
      <c r="A8" s="30">
        <f t="shared" ref="A8:A71" si="2">A7+1</f>
        <v>3</v>
      </c>
      <c r="B8" s="271" t="s">
        <v>269</v>
      </c>
      <c r="C8" s="648">
        <v>0</v>
      </c>
      <c r="D8" s="648">
        <v>0</v>
      </c>
      <c r="E8" s="648">
        <v>0</v>
      </c>
      <c r="F8" s="648">
        <v>0</v>
      </c>
      <c r="G8" s="646">
        <f t="shared" si="1"/>
        <v>0</v>
      </c>
      <c r="H8" s="647">
        <f t="shared" si="1"/>
        <v>0</v>
      </c>
      <c r="I8" s="341"/>
      <c r="J8" s="5"/>
    </row>
    <row r="9" spans="1:10" x14ac:dyDescent="0.25">
      <c r="A9" s="30">
        <f t="shared" si="2"/>
        <v>4</v>
      </c>
      <c r="B9" s="271" t="s">
        <v>54</v>
      </c>
      <c r="C9" s="648">
        <v>0</v>
      </c>
      <c r="D9" s="648">
        <v>0</v>
      </c>
      <c r="E9" s="648">
        <v>0</v>
      </c>
      <c r="F9" s="648">
        <v>0</v>
      </c>
      <c r="G9" s="646">
        <f t="shared" si="1"/>
        <v>0</v>
      </c>
      <c r="H9" s="647">
        <f t="shared" si="1"/>
        <v>0</v>
      </c>
      <c r="I9" s="341"/>
      <c r="J9" s="5"/>
    </row>
    <row r="10" spans="1:10" x14ac:dyDescent="0.25">
      <c r="A10" s="30">
        <f t="shared" si="2"/>
        <v>5</v>
      </c>
      <c r="B10" s="271" t="s">
        <v>268</v>
      </c>
      <c r="C10" s="648">
        <v>0</v>
      </c>
      <c r="D10" s="648">
        <v>0</v>
      </c>
      <c r="E10" s="648">
        <v>0</v>
      </c>
      <c r="F10" s="648">
        <v>0</v>
      </c>
      <c r="G10" s="646">
        <f t="shared" si="1"/>
        <v>0</v>
      </c>
      <c r="H10" s="647">
        <f t="shared" si="1"/>
        <v>0</v>
      </c>
      <c r="I10" s="341"/>
      <c r="J10" s="5"/>
    </row>
    <row r="11" spans="1:10" x14ac:dyDescent="0.25">
      <c r="A11" s="30">
        <f t="shared" si="2"/>
        <v>6</v>
      </c>
      <c r="B11" s="284" t="s">
        <v>761</v>
      </c>
      <c r="C11" s="57">
        <f>SUM(C12:C15)</f>
        <v>219817.09</v>
      </c>
      <c r="D11" s="57">
        <f t="shared" ref="D11:F11" si="3">SUM(D12:D15)</f>
        <v>54159.31</v>
      </c>
      <c r="E11" s="57">
        <f t="shared" si="3"/>
        <v>202812.69999999998</v>
      </c>
      <c r="F11" s="57">
        <f t="shared" si="3"/>
        <v>63999.990000000005</v>
      </c>
      <c r="G11" s="646">
        <f t="shared" si="1"/>
        <v>-17004.390000000014</v>
      </c>
      <c r="H11" s="647">
        <f t="shared" si="1"/>
        <v>9840.6800000000076</v>
      </c>
      <c r="J11" s="5"/>
    </row>
    <row r="12" spans="1:10" x14ac:dyDescent="0.25">
      <c r="A12" s="30">
        <f t="shared" si="2"/>
        <v>7</v>
      </c>
      <c r="B12" s="271" t="s">
        <v>87</v>
      </c>
      <c r="C12" s="648">
        <v>130505</v>
      </c>
      <c r="D12" s="648">
        <v>0</v>
      </c>
      <c r="E12" s="648">
        <v>136160</v>
      </c>
      <c r="F12" s="648">
        <v>0</v>
      </c>
      <c r="G12" s="646">
        <f t="shared" si="1"/>
        <v>5655</v>
      </c>
      <c r="H12" s="647">
        <f t="shared" si="1"/>
        <v>0</v>
      </c>
      <c r="J12" s="5"/>
    </row>
    <row r="13" spans="1:10" x14ac:dyDescent="0.25">
      <c r="A13" s="30">
        <f t="shared" si="2"/>
        <v>8</v>
      </c>
      <c r="B13" s="271" t="s">
        <v>88</v>
      </c>
      <c r="C13" s="648">
        <v>13828.45</v>
      </c>
      <c r="D13" s="648">
        <v>0</v>
      </c>
      <c r="E13" s="648">
        <v>10290.65</v>
      </c>
      <c r="F13" s="648">
        <v>0</v>
      </c>
      <c r="G13" s="646">
        <f t="shared" si="1"/>
        <v>-3537.8000000000011</v>
      </c>
      <c r="H13" s="647">
        <f t="shared" si="1"/>
        <v>0</v>
      </c>
      <c r="J13" s="5"/>
    </row>
    <row r="14" spans="1:10" x14ac:dyDescent="0.25">
      <c r="A14" s="30">
        <f>A13+1</f>
        <v>9</v>
      </c>
      <c r="B14" s="271" t="s">
        <v>89</v>
      </c>
      <c r="C14" s="648">
        <v>59188.67</v>
      </c>
      <c r="D14" s="648">
        <v>17010.48</v>
      </c>
      <c r="E14" s="648">
        <v>44871.25</v>
      </c>
      <c r="F14" s="648">
        <v>21795.26</v>
      </c>
      <c r="G14" s="646">
        <f t="shared" si="1"/>
        <v>-14317.419999999998</v>
      </c>
      <c r="H14" s="647">
        <f t="shared" si="1"/>
        <v>4784.7799999999988</v>
      </c>
      <c r="J14" s="5"/>
    </row>
    <row r="15" spans="1:10" x14ac:dyDescent="0.25">
      <c r="A15" s="252">
        <f t="shared" si="2"/>
        <v>10</v>
      </c>
      <c r="B15" s="271" t="s">
        <v>1063</v>
      </c>
      <c r="C15" s="648">
        <v>16294.97</v>
      </c>
      <c r="D15" s="648">
        <v>37148.83</v>
      </c>
      <c r="E15" s="648">
        <v>11490.8</v>
      </c>
      <c r="F15" s="648">
        <v>42204.73</v>
      </c>
      <c r="G15" s="646">
        <f t="shared" si="1"/>
        <v>-4804.17</v>
      </c>
      <c r="H15" s="647">
        <f t="shared" si="1"/>
        <v>5055.9000000000015</v>
      </c>
      <c r="I15" s="530"/>
      <c r="J15" s="5"/>
    </row>
    <row r="16" spans="1:10" x14ac:dyDescent="0.25">
      <c r="A16" s="30">
        <f t="shared" si="2"/>
        <v>11</v>
      </c>
      <c r="B16" s="284" t="s">
        <v>27</v>
      </c>
      <c r="C16" s="648">
        <v>0</v>
      </c>
      <c r="D16" s="648">
        <v>20872.09</v>
      </c>
      <c r="E16" s="648">
        <v>0</v>
      </c>
      <c r="F16" s="648">
        <v>6034.13</v>
      </c>
      <c r="G16" s="646">
        <f t="shared" si="1"/>
        <v>0</v>
      </c>
      <c r="H16" s="647">
        <f t="shared" si="1"/>
        <v>-14837.96</v>
      </c>
      <c r="I16" s="530"/>
      <c r="J16" s="5"/>
    </row>
    <row r="17" spans="1:21" x14ac:dyDescent="0.25">
      <c r="A17" s="30">
        <f t="shared" si="2"/>
        <v>12</v>
      </c>
      <c r="B17" s="284" t="s">
        <v>836</v>
      </c>
      <c r="C17" s="648">
        <v>0</v>
      </c>
      <c r="D17" s="648">
        <v>0</v>
      </c>
      <c r="E17" s="648">
        <v>0</v>
      </c>
      <c r="F17" s="648">
        <v>0</v>
      </c>
      <c r="G17" s="646">
        <f t="shared" si="1"/>
        <v>0</v>
      </c>
      <c r="H17" s="647">
        <f t="shared" si="1"/>
        <v>0</v>
      </c>
      <c r="J17" s="5"/>
    </row>
    <row r="18" spans="1:21" x14ac:dyDescent="0.25">
      <c r="A18" s="30">
        <f t="shared" si="2"/>
        <v>13</v>
      </c>
      <c r="B18" s="284" t="s">
        <v>837</v>
      </c>
      <c r="C18" s="648">
        <v>0</v>
      </c>
      <c r="D18" s="648">
        <v>0</v>
      </c>
      <c r="E18" s="648">
        <v>0</v>
      </c>
      <c r="F18" s="648">
        <v>0</v>
      </c>
      <c r="G18" s="646">
        <f t="shared" si="1"/>
        <v>0</v>
      </c>
      <c r="H18" s="647">
        <f t="shared" si="1"/>
        <v>0</v>
      </c>
      <c r="J18" s="5"/>
    </row>
    <row r="19" spans="1:21" x14ac:dyDescent="0.25">
      <c r="A19" s="30">
        <f t="shared" si="2"/>
        <v>14</v>
      </c>
      <c r="B19" s="284" t="s">
        <v>302</v>
      </c>
      <c r="C19" s="648">
        <v>862</v>
      </c>
      <c r="D19" s="648">
        <v>36.79</v>
      </c>
      <c r="E19" s="648">
        <v>568.62</v>
      </c>
      <c r="F19" s="648">
        <v>0.09</v>
      </c>
      <c r="G19" s="646">
        <f t="shared" si="1"/>
        <v>-293.38</v>
      </c>
      <c r="H19" s="647">
        <f t="shared" si="1"/>
        <v>-36.699999999999996</v>
      </c>
      <c r="J19" s="5"/>
    </row>
    <row r="20" spans="1:21" x14ac:dyDescent="0.25">
      <c r="A20" s="30">
        <f t="shared" si="2"/>
        <v>15</v>
      </c>
      <c r="B20" s="284" t="s">
        <v>303</v>
      </c>
      <c r="C20" s="648">
        <v>0</v>
      </c>
      <c r="D20" s="648">
        <v>0</v>
      </c>
      <c r="E20" s="648">
        <v>0</v>
      </c>
      <c r="F20" s="648">
        <v>0</v>
      </c>
      <c r="G20" s="646">
        <f t="shared" si="1"/>
        <v>0</v>
      </c>
      <c r="H20" s="647">
        <f t="shared" si="1"/>
        <v>0</v>
      </c>
      <c r="J20" s="5"/>
    </row>
    <row r="21" spans="1:21" x14ac:dyDescent="0.25">
      <c r="A21" s="30">
        <f t="shared" si="2"/>
        <v>16</v>
      </c>
      <c r="B21" s="284" t="s">
        <v>762</v>
      </c>
      <c r="C21" s="57">
        <f>SUM(C22:C23)</f>
        <v>27.91</v>
      </c>
      <c r="D21" s="57">
        <f t="shared" ref="D21:F21" si="4">SUM(D22:D23)</f>
        <v>14.23</v>
      </c>
      <c r="E21" s="57">
        <f t="shared" si="4"/>
        <v>32.119999999999997</v>
      </c>
      <c r="F21" s="57">
        <f t="shared" si="4"/>
        <v>20.66</v>
      </c>
      <c r="G21" s="646">
        <f t="shared" si="1"/>
        <v>4.2099999999999973</v>
      </c>
      <c r="H21" s="647">
        <f t="shared" si="1"/>
        <v>6.43</v>
      </c>
      <c r="J21" s="5"/>
    </row>
    <row r="22" spans="1:21" x14ac:dyDescent="0.25">
      <c r="A22" s="30">
        <f t="shared" si="2"/>
        <v>17</v>
      </c>
      <c r="B22" s="271" t="s">
        <v>93</v>
      </c>
      <c r="C22" s="648">
        <v>0</v>
      </c>
      <c r="D22" s="648">
        <v>0</v>
      </c>
      <c r="E22" s="648">
        <v>0</v>
      </c>
      <c r="F22" s="648">
        <v>0</v>
      </c>
      <c r="G22" s="646">
        <f t="shared" si="1"/>
        <v>0</v>
      </c>
      <c r="H22" s="647">
        <f t="shared" si="1"/>
        <v>0</v>
      </c>
      <c r="J22" s="5"/>
    </row>
    <row r="23" spans="1:21" x14ac:dyDescent="0.25">
      <c r="A23" s="30">
        <f t="shared" si="2"/>
        <v>18</v>
      </c>
      <c r="B23" s="271" t="s">
        <v>94</v>
      </c>
      <c r="C23" s="648">
        <v>27.91</v>
      </c>
      <c r="D23" s="649">
        <v>14.23</v>
      </c>
      <c r="E23" s="648">
        <v>32.119999999999997</v>
      </c>
      <c r="F23" s="649">
        <v>20.66</v>
      </c>
      <c r="G23" s="646">
        <f t="shared" si="1"/>
        <v>4.2099999999999973</v>
      </c>
      <c r="H23" s="647">
        <f t="shared" si="1"/>
        <v>6.43</v>
      </c>
      <c r="J23" s="5"/>
    </row>
    <row r="24" spans="1:21" x14ac:dyDescent="0.25">
      <c r="A24" s="30">
        <f t="shared" si="2"/>
        <v>19</v>
      </c>
      <c r="B24" s="284" t="s">
        <v>304</v>
      </c>
      <c r="C24" s="648">
        <v>33.729999999999997</v>
      </c>
      <c r="D24" s="648">
        <v>0</v>
      </c>
      <c r="E24" s="648">
        <v>16.41</v>
      </c>
      <c r="F24" s="648">
        <v>0</v>
      </c>
      <c r="G24" s="646">
        <f t="shared" si="1"/>
        <v>-17.319999999999997</v>
      </c>
      <c r="H24" s="647">
        <f t="shared" si="1"/>
        <v>0</v>
      </c>
      <c r="J24" s="5"/>
    </row>
    <row r="25" spans="1:21" x14ac:dyDescent="0.25">
      <c r="A25" s="30">
        <f t="shared" si="2"/>
        <v>20</v>
      </c>
      <c r="B25" s="492" t="s">
        <v>975</v>
      </c>
      <c r="C25" s="57">
        <f>SUM(C26:C30)</f>
        <v>1019432.25</v>
      </c>
      <c r="D25" s="57">
        <f t="shared" ref="D25:F25" si="5">SUM(D26:D30)</f>
        <v>0</v>
      </c>
      <c r="E25" s="57">
        <f t="shared" si="5"/>
        <v>1181851.3400000001</v>
      </c>
      <c r="F25" s="57">
        <f t="shared" si="5"/>
        <v>0</v>
      </c>
      <c r="G25" s="646">
        <f t="shared" si="1"/>
        <v>162419.09000000008</v>
      </c>
      <c r="H25" s="647">
        <f t="shared" si="1"/>
        <v>0</v>
      </c>
      <c r="I25" s="495"/>
      <c r="J25" s="5"/>
    </row>
    <row r="26" spans="1:21" x14ac:dyDescent="0.25">
      <c r="A26" s="30">
        <f t="shared" si="2"/>
        <v>21</v>
      </c>
      <c r="B26" s="272" t="s">
        <v>896</v>
      </c>
      <c r="C26" s="648">
        <v>195622.5</v>
      </c>
      <c r="D26" s="648">
        <v>0</v>
      </c>
      <c r="E26" s="648">
        <v>195065</v>
      </c>
      <c r="F26" s="648">
        <v>0</v>
      </c>
      <c r="G26" s="646">
        <f t="shared" si="1"/>
        <v>-557.5</v>
      </c>
      <c r="H26" s="647">
        <f t="shared" si="1"/>
        <v>0</v>
      </c>
      <c r="J26" s="5"/>
    </row>
    <row r="27" spans="1:21" x14ac:dyDescent="0.25">
      <c r="A27" s="30">
        <f t="shared" si="2"/>
        <v>22</v>
      </c>
      <c r="B27" s="272" t="s">
        <v>897</v>
      </c>
      <c r="C27" s="648">
        <v>672.67</v>
      </c>
      <c r="D27" s="648">
        <v>0</v>
      </c>
      <c r="E27" s="648">
        <v>1100</v>
      </c>
      <c r="F27" s="648">
        <v>0</v>
      </c>
      <c r="G27" s="646">
        <f t="shared" si="1"/>
        <v>427.33000000000004</v>
      </c>
      <c r="H27" s="647">
        <f t="shared" si="1"/>
        <v>0</v>
      </c>
      <c r="J27" s="5"/>
    </row>
    <row r="28" spans="1:21" x14ac:dyDescent="0.25">
      <c r="A28" s="30">
        <f t="shared" si="2"/>
        <v>23</v>
      </c>
      <c r="B28" s="272" t="s">
        <v>943</v>
      </c>
      <c r="C28" s="648">
        <v>0</v>
      </c>
      <c r="D28" s="648">
        <v>0</v>
      </c>
      <c r="E28" s="648">
        <v>0</v>
      </c>
      <c r="F28" s="648">
        <v>0</v>
      </c>
      <c r="G28" s="646">
        <f t="shared" si="1"/>
        <v>0</v>
      </c>
      <c r="H28" s="647">
        <f t="shared" si="1"/>
        <v>0</v>
      </c>
      <c r="I28" s="192"/>
      <c r="J28" s="5"/>
    </row>
    <row r="29" spans="1:21" x14ac:dyDescent="0.25">
      <c r="A29" s="30">
        <f t="shared" si="2"/>
        <v>24</v>
      </c>
      <c r="B29" s="272" t="s">
        <v>944</v>
      </c>
      <c r="C29" s="648">
        <v>821753.75</v>
      </c>
      <c r="D29" s="648">
        <v>0</v>
      </c>
      <c r="E29" s="648">
        <v>982328</v>
      </c>
      <c r="F29" s="648">
        <v>0</v>
      </c>
      <c r="G29" s="646">
        <f t="shared" si="1"/>
        <v>160574.25</v>
      </c>
      <c r="H29" s="647">
        <f t="shared" si="1"/>
        <v>0</v>
      </c>
      <c r="I29" s="192"/>
      <c r="J29" s="5"/>
    </row>
    <row r="30" spans="1:21" x14ac:dyDescent="0.25">
      <c r="A30" s="30">
        <f t="shared" si="2"/>
        <v>25</v>
      </c>
      <c r="B30" s="272" t="s">
        <v>898</v>
      </c>
      <c r="C30" s="648">
        <v>1383.33</v>
      </c>
      <c r="D30" s="648">
        <v>0</v>
      </c>
      <c r="E30" s="648">
        <v>3358.34</v>
      </c>
      <c r="F30" s="648">
        <v>0</v>
      </c>
      <c r="G30" s="646">
        <f t="shared" si="1"/>
        <v>1975.0100000000002</v>
      </c>
      <c r="H30" s="647">
        <f t="shared" si="1"/>
        <v>0</v>
      </c>
      <c r="J30" s="5"/>
    </row>
    <row r="31" spans="1:21" x14ac:dyDescent="0.25">
      <c r="A31" s="570">
        <f t="shared" si="2"/>
        <v>26</v>
      </c>
      <c r="B31" s="73" t="s">
        <v>1082</v>
      </c>
      <c r="C31" s="57">
        <f t="shared" ref="C31:D31" si="6">SUM(C32:C37)</f>
        <v>281308.25</v>
      </c>
      <c r="D31" s="57">
        <f t="shared" si="6"/>
        <v>0</v>
      </c>
      <c r="E31" s="57">
        <f>SUM(E32:E37)</f>
        <v>270767</v>
      </c>
      <c r="F31" s="57">
        <f>SUM(F32:F37)</f>
        <v>0</v>
      </c>
      <c r="G31" s="646">
        <f t="shared" si="1"/>
        <v>-10541.25</v>
      </c>
      <c r="H31" s="647">
        <f t="shared" si="1"/>
        <v>0</v>
      </c>
      <c r="I31" s="569"/>
      <c r="J31" s="609"/>
      <c r="K31" s="192"/>
      <c r="L31" s="192"/>
      <c r="M31" s="192"/>
      <c r="N31" s="192"/>
      <c r="O31" s="192"/>
      <c r="P31" s="192"/>
      <c r="Q31" s="192"/>
      <c r="R31" s="192"/>
      <c r="T31" s="192"/>
      <c r="U31" s="192"/>
    </row>
    <row r="32" spans="1:21" x14ac:dyDescent="0.25">
      <c r="A32" s="30">
        <f t="shared" si="2"/>
        <v>27</v>
      </c>
      <c r="B32" s="120" t="s">
        <v>899</v>
      </c>
      <c r="C32" s="648">
        <v>151039</v>
      </c>
      <c r="D32" s="648">
        <v>0</v>
      </c>
      <c r="E32" s="648">
        <v>150501</v>
      </c>
      <c r="F32" s="648">
        <v>0</v>
      </c>
      <c r="G32" s="646">
        <f t="shared" si="1"/>
        <v>-538</v>
      </c>
      <c r="H32" s="647">
        <f t="shared" si="1"/>
        <v>0</v>
      </c>
      <c r="J32" s="5"/>
    </row>
    <row r="33" spans="1:19" x14ac:dyDescent="0.25">
      <c r="A33" s="30">
        <f t="shared" si="2"/>
        <v>28</v>
      </c>
      <c r="B33" s="120" t="s">
        <v>900</v>
      </c>
      <c r="C33" s="648">
        <v>45530</v>
      </c>
      <c r="D33" s="648">
        <v>0</v>
      </c>
      <c r="E33" s="648">
        <v>37460</v>
      </c>
      <c r="F33" s="648">
        <v>0</v>
      </c>
      <c r="G33" s="646">
        <f t="shared" si="1"/>
        <v>-8070</v>
      </c>
      <c r="H33" s="647">
        <f t="shared" si="1"/>
        <v>0</v>
      </c>
      <c r="J33" s="5"/>
    </row>
    <row r="34" spans="1:19" x14ac:dyDescent="0.25">
      <c r="A34" s="30">
        <f t="shared" si="2"/>
        <v>29</v>
      </c>
      <c r="B34" s="120" t="s">
        <v>901</v>
      </c>
      <c r="C34" s="648">
        <v>7615</v>
      </c>
      <c r="D34" s="648">
        <v>0</v>
      </c>
      <c r="E34" s="648">
        <v>6060</v>
      </c>
      <c r="F34" s="648">
        <v>0</v>
      </c>
      <c r="G34" s="646">
        <f t="shared" si="1"/>
        <v>-1555</v>
      </c>
      <c r="H34" s="647">
        <f t="shared" si="1"/>
        <v>0</v>
      </c>
      <c r="J34" s="5"/>
    </row>
    <row r="35" spans="1:19" x14ac:dyDescent="0.25">
      <c r="A35" s="30">
        <f t="shared" si="2"/>
        <v>30</v>
      </c>
      <c r="B35" s="120" t="s">
        <v>902</v>
      </c>
      <c r="C35" s="648">
        <v>77124.25</v>
      </c>
      <c r="D35" s="648">
        <v>0</v>
      </c>
      <c r="E35" s="648">
        <v>76696</v>
      </c>
      <c r="F35" s="648">
        <v>0</v>
      </c>
      <c r="G35" s="646">
        <f t="shared" si="1"/>
        <v>-428.25</v>
      </c>
      <c r="H35" s="647">
        <f t="shared" si="1"/>
        <v>0</v>
      </c>
      <c r="J35" s="5"/>
    </row>
    <row r="36" spans="1:19" x14ac:dyDescent="0.25">
      <c r="A36" s="30">
        <f t="shared" si="2"/>
        <v>31</v>
      </c>
      <c r="B36" s="120" t="s">
        <v>894</v>
      </c>
      <c r="C36" s="648">
        <v>0</v>
      </c>
      <c r="D36" s="648">
        <v>0</v>
      </c>
      <c r="E36" s="648">
        <v>0</v>
      </c>
      <c r="F36" s="648">
        <v>0</v>
      </c>
      <c r="G36" s="646">
        <f t="shared" si="1"/>
        <v>0</v>
      </c>
      <c r="H36" s="647">
        <f t="shared" si="1"/>
        <v>0</v>
      </c>
      <c r="J36" s="5"/>
    </row>
    <row r="37" spans="1:19" x14ac:dyDescent="0.25">
      <c r="A37" s="30">
        <f t="shared" si="2"/>
        <v>32</v>
      </c>
      <c r="B37" s="120" t="s">
        <v>895</v>
      </c>
      <c r="C37" s="648">
        <v>0</v>
      </c>
      <c r="D37" s="648">
        <v>0</v>
      </c>
      <c r="E37" s="648">
        <v>50</v>
      </c>
      <c r="F37" s="648">
        <v>0</v>
      </c>
      <c r="G37" s="646">
        <f t="shared" si="1"/>
        <v>50</v>
      </c>
      <c r="H37" s="647">
        <f t="shared" si="1"/>
        <v>0</v>
      </c>
      <c r="J37" s="5"/>
    </row>
    <row r="38" spans="1:19" x14ac:dyDescent="0.25">
      <c r="A38" s="30">
        <f t="shared" si="2"/>
        <v>33</v>
      </c>
      <c r="B38" s="120" t="s">
        <v>1064</v>
      </c>
      <c r="C38" s="648">
        <v>55597.98</v>
      </c>
      <c r="D38" s="648">
        <v>40172.43</v>
      </c>
      <c r="E38" s="648">
        <v>39548.160000000003</v>
      </c>
      <c r="F38" s="648">
        <v>49320.26</v>
      </c>
      <c r="G38" s="646">
        <f t="shared" si="1"/>
        <v>-16049.82</v>
      </c>
      <c r="H38" s="647">
        <f t="shared" si="1"/>
        <v>9147.8300000000017</v>
      </c>
      <c r="I38" s="531"/>
      <c r="J38" s="5"/>
    </row>
    <row r="39" spans="1:19" s="340" customFormat="1" ht="14.25" customHeight="1" x14ac:dyDescent="0.3">
      <c r="A39" s="30">
        <f t="shared" si="2"/>
        <v>34</v>
      </c>
      <c r="B39" s="73" t="s">
        <v>946</v>
      </c>
      <c r="C39" s="57">
        <f>SUM(C40:C49)</f>
        <v>190704.41999999998</v>
      </c>
      <c r="D39" s="57">
        <f t="shared" ref="D39:F39" si="7">SUM(D40:D49)</f>
        <v>0</v>
      </c>
      <c r="E39" s="57">
        <f t="shared" si="7"/>
        <v>303216.04000000004</v>
      </c>
      <c r="F39" s="57">
        <f t="shared" si="7"/>
        <v>0</v>
      </c>
      <c r="G39" s="646">
        <f t="shared" si="1"/>
        <v>112511.62000000005</v>
      </c>
      <c r="H39" s="647">
        <f t="shared" si="1"/>
        <v>0</v>
      </c>
      <c r="I39" s="1"/>
      <c r="J39" s="610"/>
      <c r="S39" s="1"/>
    </row>
    <row r="40" spans="1:19" x14ac:dyDescent="0.25">
      <c r="A40" s="30">
        <f t="shared" si="2"/>
        <v>35</v>
      </c>
      <c r="B40" s="120" t="s">
        <v>873</v>
      </c>
      <c r="C40" s="648">
        <v>0</v>
      </c>
      <c r="D40" s="648">
        <v>0</v>
      </c>
      <c r="E40" s="648">
        <v>0</v>
      </c>
      <c r="F40" s="648">
        <v>0</v>
      </c>
      <c r="G40" s="646">
        <f t="shared" si="1"/>
        <v>0</v>
      </c>
      <c r="H40" s="647">
        <f t="shared" si="1"/>
        <v>0</v>
      </c>
      <c r="J40" s="5"/>
    </row>
    <row r="41" spans="1:19" x14ac:dyDescent="0.25">
      <c r="A41" s="30">
        <f t="shared" si="2"/>
        <v>36</v>
      </c>
      <c r="B41" s="120" t="s">
        <v>95</v>
      </c>
      <c r="C41" s="648">
        <v>0</v>
      </c>
      <c r="D41" s="648">
        <v>0</v>
      </c>
      <c r="E41" s="648">
        <v>0</v>
      </c>
      <c r="F41" s="648">
        <v>0</v>
      </c>
      <c r="G41" s="646">
        <f t="shared" si="1"/>
        <v>0</v>
      </c>
      <c r="H41" s="647">
        <f t="shared" si="1"/>
        <v>0</v>
      </c>
      <c r="J41" s="5"/>
    </row>
    <row r="42" spans="1:19" x14ac:dyDescent="0.25">
      <c r="A42" s="30">
        <f t="shared" si="2"/>
        <v>37</v>
      </c>
      <c r="B42" s="120" t="s">
        <v>96</v>
      </c>
      <c r="C42" s="648">
        <v>0</v>
      </c>
      <c r="D42" s="648">
        <v>0</v>
      </c>
      <c r="E42" s="648">
        <v>0</v>
      </c>
      <c r="F42" s="648">
        <v>0</v>
      </c>
      <c r="G42" s="646">
        <f t="shared" si="1"/>
        <v>0</v>
      </c>
      <c r="H42" s="647">
        <f t="shared" si="1"/>
        <v>0</v>
      </c>
      <c r="J42" s="5"/>
    </row>
    <row r="43" spans="1:19" x14ac:dyDescent="0.25">
      <c r="A43" s="30">
        <f t="shared" si="2"/>
        <v>38</v>
      </c>
      <c r="B43" s="120" t="s">
        <v>97</v>
      </c>
      <c r="C43" s="648">
        <v>0</v>
      </c>
      <c r="D43" s="648">
        <v>0</v>
      </c>
      <c r="E43" s="648">
        <v>0</v>
      </c>
      <c r="F43" s="648">
        <v>0</v>
      </c>
      <c r="G43" s="646">
        <f t="shared" si="1"/>
        <v>0</v>
      </c>
      <c r="H43" s="647">
        <f t="shared" si="1"/>
        <v>0</v>
      </c>
      <c r="J43" s="5"/>
    </row>
    <row r="44" spans="1:19" x14ac:dyDescent="0.25">
      <c r="A44" s="30">
        <f t="shared" si="2"/>
        <v>39</v>
      </c>
      <c r="B44" s="120" t="s">
        <v>98</v>
      </c>
      <c r="C44" s="648">
        <v>0</v>
      </c>
      <c r="D44" s="648">
        <v>0</v>
      </c>
      <c r="E44" s="648">
        <v>0</v>
      </c>
      <c r="F44" s="648">
        <v>0</v>
      </c>
      <c r="G44" s="646">
        <f t="shared" si="1"/>
        <v>0</v>
      </c>
      <c r="H44" s="647">
        <f t="shared" si="1"/>
        <v>0</v>
      </c>
      <c r="J44" s="5"/>
    </row>
    <row r="45" spans="1:19" x14ac:dyDescent="0.25">
      <c r="A45" s="30">
        <f t="shared" si="2"/>
        <v>40</v>
      </c>
      <c r="B45" s="120" t="s">
        <v>99</v>
      </c>
      <c r="C45" s="648">
        <v>133645.60999999999</v>
      </c>
      <c r="D45" s="648">
        <v>0</v>
      </c>
      <c r="E45" s="648">
        <v>285819.14</v>
      </c>
      <c r="F45" s="648">
        <v>0</v>
      </c>
      <c r="G45" s="646">
        <f t="shared" si="1"/>
        <v>152173.53000000003</v>
      </c>
      <c r="H45" s="647">
        <f t="shared" si="1"/>
        <v>0</v>
      </c>
      <c r="J45" s="5"/>
    </row>
    <row r="46" spans="1:19" x14ac:dyDescent="0.25">
      <c r="A46" s="30">
        <f t="shared" si="2"/>
        <v>41</v>
      </c>
      <c r="B46" s="414" t="s">
        <v>744</v>
      </c>
      <c r="C46" s="648">
        <v>0</v>
      </c>
      <c r="D46" s="648">
        <v>0</v>
      </c>
      <c r="E46" s="648">
        <v>0</v>
      </c>
      <c r="F46" s="648">
        <v>0</v>
      </c>
      <c r="G46" s="646">
        <f t="shared" si="1"/>
        <v>0</v>
      </c>
      <c r="H46" s="647">
        <f t="shared" si="1"/>
        <v>0</v>
      </c>
    </row>
    <row r="47" spans="1:19" x14ac:dyDescent="0.25">
      <c r="A47" s="30">
        <f t="shared" si="2"/>
        <v>42</v>
      </c>
      <c r="B47" s="120" t="s">
        <v>100</v>
      </c>
      <c r="C47" s="648">
        <v>0</v>
      </c>
      <c r="D47" s="648">
        <v>0</v>
      </c>
      <c r="E47" s="648">
        <v>0</v>
      </c>
      <c r="F47" s="648">
        <v>0</v>
      </c>
      <c r="G47" s="646">
        <f t="shared" si="1"/>
        <v>0</v>
      </c>
      <c r="H47" s="647">
        <f t="shared" si="1"/>
        <v>0</v>
      </c>
      <c r="J47" s="5"/>
    </row>
    <row r="48" spans="1:19" x14ac:dyDescent="0.25">
      <c r="A48" s="30">
        <f t="shared" si="2"/>
        <v>43</v>
      </c>
      <c r="B48" s="120" t="s">
        <v>848</v>
      </c>
      <c r="C48" s="648">
        <v>0</v>
      </c>
      <c r="D48" s="648">
        <v>0</v>
      </c>
      <c r="E48" s="648">
        <v>0</v>
      </c>
      <c r="F48" s="648">
        <v>0</v>
      </c>
      <c r="G48" s="646">
        <f t="shared" si="1"/>
        <v>0</v>
      </c>
      <c r="H48" s="647">
        <f t="shared" si="1"/>
        <v>0</v>
      </c>
      <c r="J48" s="5"/>
    </row>
    <row r="49" spans="1:16" x14ac:dyDescent="0.25">
      <c r="A49" s="30">
        <f t="shared" si="2"/>
        <v>44</v>
      </c>
      <c r="B49" s="120" t="s">
        <v>1065</v>
      </c>
      <c r="C49" s="648">
        <v>57058.81</v>
      </c>
      <c r="D49" s="648">
        <v>0</v>
      </c>
      <c r="E49" s="648">
        <v>17396.900000000001</v>
      </c>
      <c r="F49" s="648">
        <v>0</v>
      </c>
      <c r="G49" s="646">
        <f t="shared" si="1"/>
        <v>-39661.909999999996</v>
      </c>
      <c r="H49" s="647">
        <f t="shared" si="1"/>
        <v>0</v>
      </c>
      <c r="I49" s="341"/>
      <c r="J49" s="611"/>
      <c r="K49" s="341"/>
      <c r="L49" s="341"/>
      <c r="M49" s="341"/>
      <c r="N49" s="341"/>
      <c r="O49" s="341"/>
      <c r="P49" s="341"/>
    </row>
    <row r="50" spans="1:16" x14ac:dyDescent="0.25">
      <c r="A50" s="30">
        <f t="shared" si="2"/>
        <v>45</v>
      </c>
      <c r="B50" s="73" t="s">
        <v>311</v>
      </c>
      <c r="C50" s="648">
        <v>0</v>
      </c>
      <c r="D50" s="648">
        <v>4000</v>
      </c>
      <c r="E50" s="648">
        <v>0</v>
      </c>
      <c r="F50" s="648">
        <v>0</v>
      </c>
      <c r="G50" s="646">
        <f t="shared" si="1"/>
        <v>0</v>
      </c>
      <c r="H50" s="647">
        <f t="shared" si="1"/>
        <v>-4000</v>
      </c>
      <c r="J50" s="5"/>
    </row>
    <row r="51" spans="1:16" x14ac:dyDescent="0.25">
      <c r="A51" s="30">
        <f t="shared" si="2"/>
        <v>46</v>
      </c>
      <c r="B51" s="73" t="s">
        <v>127</v>
      </c>
      <c r="C51" s="648">
        <v>0</v>
      </c>
      <c r="D51" s="648">
        <v>0</v>
      </c>
      <c r="E51" s="648">
        <v>0</v>
      </c>
      <c r="F51" s="648">
        <v>0</v>
      </c>
      <c r="G51" s="646">
        <f t="shared" si="1"/>
        <v>0</v>
      </c>
      <c r="H51" s="647">
        <f t="shared" si="1"/>
        <v>0</v>
      </c>
      <c r="J51" s="5"/>
    </row>
    <row r="52" spans="1:16" x14ac:dyDescent="0.25">
      <c r="A52" s="30">
        <f t="shared" si="2"/>
        <v>47</v>
      </c>
      <c r="B52" s="73" t="s">
        <v>125</v>
      </c>
      <c r="C52" s="648">
        <v>0</v>
      </c>
      <c r="D52" s="648">
        <v>0</v>
      </c>
      <c r="E52" s="648">
        <v>0</v>
      </c>
      <c r="F52" s="648">
        <v>0</v>
      </c>
      <c r="G52" s="646">
        <f t="shared" si="1"/>
        <v>0</v>
      </c>
      <c r="H52" s="647">
        <f t="shared" si="1"/>
        <v>0</v>
      </c>
      <c r="J52" s="5"/>
    </row>
    <row r="53" spans="1:16" x14ac:dyDescent="0.25">
      <c r="A53" s="30">
        <f t="shared" si="2"/>
        <v>48</v>
      </c>
      <c r="B53" s="73" t="s">
        <v>290</v>
      </c>
      <c r="C53" s="648">
        <v>0</v>
      </c>
      <c r="D53" s="648">
        <v>0</v>
      </c>
      <c r="E53" s="648">
        <v>0</v>
      </c>
      <c r="F53" s="648">
        <v>0</v>
      </c>
      <c r="G53" s="646">
        <f t="shared" si="1"/>
        <v>0</v>
      </c>
      <c r="H53" s="647">
        <f t="shared" si="1"/>
        <v>0</v>
      </c>
      <c r="J53" s="5"/>
    </row>
    <row r="54" spans="1:16" x14ac:dyDescent="0.25">
      <c r="A54" s="30">
        <f t="shared" si="2"/>
        <v>49</v>
      </c>
      <c r="B54" s="73" t="s">
        <v>231</v>
      </c>
      <c r="C54" s="648">
        <v>0</v>
      </c>
      <c r="D54" s="648">
        <v>0</v>
      </c>
      <c r="E54" s="648">
        <v>0</v>
      </c>
      <c r="F54" s="648">
        <v>0</v>
      </c>
      <c r="G54" s="646">
        <f t="shared" si="1"/>
        <v>0</v>
      </c>
      <c r="H54" s="647">
        <f t="shared" si="1"/>
        <v>0</v>
      </c>
      <c r="J54" s="5"/>
    </row>
    <row r="55" spans="1:16" ht="18.75" x14ac:dyDescent="0.25">
      <c r="A55" s="30">
        <f t="shared" si="2"/>
        <v>50</v>
      </c>
      <c r="B55" s="492" t="s">
        <v>974</v>
      </c>
      <c r="C55" s="650">
        <f>SUM(C56:C61)</f>
        <v>109903.01000000001</v>
      </c>
      <c r="D55" s="650">
        <f t="shared" ref="D55:F55" si="8">SUM(D56:D61)</f>
        <v>0</v>
      </c>
      <c r="E55" s="650">
        <f t="shared" si="8"/>
        <v>137470.85</v>
      </c>
      <c r="F55" s="650">
        <f t="shared" si="8"/>
        <v>0</v>
      </c>
      <c r="G55" s="646">
        <f t="shared" si="1"/>
        <v>27567.839999999997</v>
      </c>
      <c r="H55" s="647">
        <f t="shared" si="1"/>
        <v>0</v>
      </c>
      <c r="I55" s="495"/>
      <c r="J55" s="5"/>
    </row>
    <row r="56" spans="1:16" x14ac:dyDescent="0.25">
      <c r="A56" s="30">
        <f t="shared" si="2"/>
        <v>51</v>
      </c>
      <c r="B56" s="120" t="s">
        <v>211</v>
      </c>
      <c r="C56" s="648">
        <v>0</v>
      </c>
      <c r="D56" s="291" t="s">
        <v>281</v>
      </c>
      <c r="E56" s="648">
        <v>0</v>
      </c>
      <c r="F56" s="291" t="s">
        <v>281</v>
      </c>
      <c r="G56" s="646">
        <f t="shared" si="1"/>
        <v>0</v>
      </c>
      <c r="H56" s="647" t="s">
        <v>281</v>
      </c>
      <c r="J56" s="5"/>
    </row>
    <row r="57" spans="1:16" x14ac:dyDescent="0.25">
      <c r="A57" s="30">
        <f t="shared" si="2"/>
        <v>52</v>
      </c>
      <c r="B57" s="120" t="s">
        <v>101</v>
      </c>
      <c r="C57" s="648">
        <v>70455</v>
      </c>
      <c r="D57" s="291" t="s">
        <v>281</v>
      </c>
      <c r="E57" s="648">
        <v>84188</v>
      </c>
      <c r="F57" s="291" t="s">
        <v>281</v>
      </c>
      <c r="G57" s="646">
        <f t="shared" si="1"/>
        <v>13733</v>
      </c>
      <c r="H57" s="647" t="s">
        <v>281</v>
      </c>
      <c r="J57" s="5"/>
    </row>
    <row r="58" spans="1:16" ht="31.5" x14ac:dyDescent="0.25">
      <c r="A58" s="30">
        <f t="shared" si="2"/>
        <v>53</v>
      </c>
      <c r="B58" s="120" t="s">
        <v>802</v>
      </c>
      <c r="C58" s="648">
        <v>29062.82</v>
      </c>
      <c r="D58" s="291" t="s">
        <v>281</v>
      </c>
      <c r="E58" s="648">
        <v>11613.7</v>
      </c>
      <c r="F58" s="291" t="s">
        <v>281</v>
      </c>
      <c r="G58" s="646">
        <f t="shared" si="1"/>
        <v>-17449.12</v>
      </c>
      <c r="H58" s="647" t="s">
        <v>281</v>
      </c>
      <c r="J58" s="5"/>
    </row>
    <row r="59" spans="1:16" ht="18.75" x14ac:dyDescent="0.25">
      <c r="A59" s="30">
        <f t="shared" si="2"/>
        <v>54</v>
      </c>
      <c r="B59" s="120" t="s">
        <v>921</v>
      </c>
      <c r="C59" s="648">
        <v>0</v>
      </c>
      <c r="D59" s="291" t="s">
        <v>281</v>
      </c>
      <c r="E59" s="648">
        <v>0</v>
      </c>
      <c r="F59" s="291" t="s">
        <v>281</v>
      </c>
      <c r="G59" s="646">
        <f t="shared" si="1"/>
        <v>0</v>
      </c>
      <c r="H59" s="647" t="s">
        <v>281</v>
      </c>
      <c r="J59" s="5"/>
    </row>
    <row r="60" spans="1:16" x14ac:dyDescent="0.25">
      <c r="A60" s="30">
        <f t="shared" si="2"/>
        <v>55</v>
      </c>
      <c r="B60" s="120" t="s">
        <v>799</v>
      </c>
      <c r="C60" s="648">
        <v>10385.19</v>
      </c>
      <c r="D60" s="291" t="s">
        <v>281</v>
      </c>
      <c r="E60" s="648">
        <v>41669.15</v>
      </c>
      <c r="F60" s="291" t="s">
        <v>281</v>
      </c>
      <c r="G60" s="646">
        <f t="shared" si="1"/>
        <v>31283.96</v>
      </c>
      <c r="H60" s="647" t="s">
        <v>281</v>
      </c>
      <c r="J60" s="5"/>
    </row>
    <row r="61" spans="1:16" x14ac:dyDescent="0.25">
      <c r="A61" s="30">
        <f t="shared" si="2"/>
        <v>56</v>
      </c>
      <c r="B61" s="73" t="s">
        <v>312</v>
      </c>
      <c r="C61" s="648">
        <v>0</v>
      </c>
      <c r="D61" s="648">
        <v>0</v>
      </c>
      <c r="E61" s="648">
        <v>0</v>
      </c>
      <c r="F61" s="648">
        <v>0</v>
      </c>
      <c r="G61" s="646">
        <f t="shared" si="1"/>
        <v>0</v>
      </c>
      <c r="H61" s="647">
        <f t="shared" si="1"/>
        <v>0</v>
      </c>
      <c r="J61" s="5"/>
    </row>
    <row r="62" spans="1:16" x14ac:dyDescent="0.25">
      <c r="A62" s="30">
        <f t="shared" si="2"/>
        <v>57</v>
      </c>
      <c r="B62" s="73" t="s">
        <v>126</v>
      </c>
      <c r="C62" s="648">
        <v>0</v>
      </c>
      <c r="D62" s="648">
        <v>19780.919999999998</v>
      </c>
      <c r="E62" s="648">
        <v>0</v>
      </c>
      <c r="F62" s="648">
        <v>16996.89</v>
      </c>
      <c r="G62" s="646">
        <f t="shared" si="1"/>
        <v>0</v>
      </c>
      <c r="H62" s="647">
        <f t="shared" si="1"/>
        <v>-2784.0299999999988</v>
      </c>
      <c r="J62" s="5"/>
    </row>
    <row r="63" spans="1:16" x14ac:dyDescent="0.25">
      <c r="A63" s="30">
        <f t="shared" si="2"/>
        <v>58</v>
      </c>
      <c r="B63" s="415" t="s">
        <v>128</v>
      </c>
      <c r="C63" s="648">
        <v>0</v>
      </c>
      <c r="D63" s="648">
        <v>0</v>
      </c>
      <c r="E63" s="648">
        <v>0</v>
      </c>
      <c r="F63" s="648">
        <v>0</v>
      </c>
      <c r="G63" s="646">
        <f t="shared" si="1"/>
        <v>0</v>
      </c>
      <c r="H63" s="647">
        <f t="shared" si="1"/>
        <v>0</v>
      </c>
      <c r="I63" s="192"/>
      <c r="J63" s="5"/>
    </row>
    <row r="64" spans="1:16" x14ac:dyDescent="0.25">
      <c r="A64" s="30">
        <f t="shared" si="2"/>
        <v>59</v>
      </c>
      <c r="B64" s="415" t="s">
        <v>1066</v>
      </c>
      <c r="C64" s="648">
        <v>0</v>
      </c>
      <c r="D64" s="648">
        <v>0</v>
      </c>
      <c r="E64" s="648">
        <v>0</v>
      </c>
      <c r="F64" s="648">
        <v>0</v>
      </c>
      <c r="G64" s="646">
        <f t="shared" si="1"/>
        <v>0</v>
      </c>
      <c r="H64" s="647">
        <f t="shared" si="1"/>
        <v>0</v>
      </c>
      <c r="I64" s="192"/>
      <c r="J64" s="5"/>
    </row>
    <row r="65" spans="1:19" x14ac:dyDescent="0.25">
      <c r="A65" s="30">
        <f t="shared" si="2"/>
        <v>60</v>
      </c>
      <c r="B65" s="416" t="s">
        <v>838</v>
      </c>
      <c r="C65" s="648">
        <v>0</v>
      </c>
      <c r="D65" s="648">
        <v>0</v>
      </c>
      <c r="E65" s="648">
        <v>0</v>
      </c>
      <c r="F65" s="648">
        <v>0</v>
      </c>
      <c r="G65" s="646">
        <f>E65-C65</f>
        <v>0</v>
      </c>
      <c r="H65" s="647">
        <f t="shared" si="1"/>
        <v>0</v>
      </c>
      <c r="I65" s="192"/>
      <c r="J65" s="5"/>
    </row>
    <row r="66" spans="1:19" x14ac:dyDescent="0.25">
      <c r="A66" s="30">
        <f t="shared" si="2"/>
        <v>61</v>
      </c>
      <c r="B66" s="416" t="s">
        <v>1067</v>
      </c>
      <c r="C66" s="648">
        <v>0</v>
      </c>
      <c r="D66" s="648">
        <v>0</v>
      </c>
      <c r="E66" s="648">
        <v>0</v>
      </c>
      <c r="F66" s="648">
        <v>0</v>
      </c>
      <c r="G66" s="646">
        <f>E66-C66</f>
        <v>0</v>
      </c>
      <c r="H66" s="647">
        <f t="shared" si="1"/>
        <v>0</v>
      </c>
      <c r="I66" s="192"/>
      <c r="J66" s="5"/>
    </row>
    <row r="67" spans="1:19" x14ac:dyDescent="0.25">
      <c r="A67" s="570">
        <f t="shared" si="2"/>
        <v>62</v>
      </c>
      <c r="B67" s="415" t="s">
        <v>1068</v>
      </c>
      <c r="C67" s="648">
        <v>0</v>
      </c>
      <c r="D67" s="648">
        <v>5227.93</v>
      </c>
      <c r="E67" s="648">
        <v>0</v>
      </c>
      <c r="F67" s="648">
        <v>6147.75</v>
      </c>
      <c r="G67" s="646">
        <f>E67-C67</f>
        <v>0</v>
      </c>
      <c r="H67" s="647">
        <f t="shared" si="1"/>
        <v>919.81999999999971</v>
      </c>
      <c r="I67" s="571"/>
      <c r="J67" s="5"/>
    </row>
    <row r="68" spans="1:19" x14ac:dyDescent="0.25">
      <c r="A68" s="30">
        <f t="shared" si="2"/>
        <v>63</v>
      </c>
      <c r="B68" s="73" t="s">
        <v>129</v>
      </c>
      <c r="C68" s="648">
        <v>16422998.550000001</v>
      </c>
      <c r="D68" s="648">
        <v>0</v>
      </c>
      <c r="E68" s="648">
        <v>16490332.609999999</v>
      </c>
      <c r="F68" s="648">
        <v>0</v>
      </c>
      <c r="G68" s="646">
        <f t="shared" si="1"/>
        <v>67334.059999998659</v>
      </c>
      <c r="H68" s="647">
        <f t="shared" si="1"/>
        <v>0</v>
      </c>
      <c r="J68" s="5"/>
    </row>
    <row r="69" spans="1:19" x14ac:dyDescent="0.25">
      <c r="A69" s="30">
        <f t="shared" si="2"/>
        <v>64</v>
      </c>
      <c r="B69" s="417" t="s">
        <v>270</v>
      </c>
      <c r="C69" s="651"/>
      <c r="D69" s="651"/>
      <c r="E69" s="651"/>
      <c r="F69" s="651"/>
      <c r="G69" s="646">
        <f t="shared" si="1"/>
        <v>0</v>
      </c>
      <c r="H69" s="647">
        <f t="shared" si="1"/>
        <v>0</v>
      </c>
      <c r="J69" s="5"/>
    </row>
    <row r="70" spans="1:19" x14ac:dyDescent="0.25">
      <c r="A70" s="30">
        <f t="shared" si="2"/>
        <v>65</v>
      </c>
      <c r="B70" s="417" t="s">
        <v>146</v>
      </c>
      <c r="C70" s="652">
        <v>481020.78</v>
      </c>
      <c r="D70" s="652">
        <v>0</v>
      </c>
      <c r="E70" s="652">
        <v>494102.59</v>
      </c>
      <c r="F70" s="652">
        <v>0</v>
      </c>
      <c r="G70" s="646">
        <f t="shared" si="1"/>
        <v>13081.809999999998</v>
      </c>
      <c r="H70" s="647">
        <f t="shared" si="1"/>
        <v>0</v>
      </c>
      <c r="I70" s="532"/>
      <c r="J70" s="5"/>
    </row>
    <row r="71" spans="1:19" s="124" customFormat="1" ht="49.5" customHeight="1" thickBot="1" x14ac:dyDescent="0.3">
      <c r="A71" s="30">
        <f t="shared" si="2"/>
        <v>66</v>
      </c>
      <c r="B71" s="493" t="s">
        <v>1069</v>
      </c>
      <c r="C71" s="58">
        <f>C6+C11+C16+C17+C18+C19+C20+C21+C24+C25+C31+C38+C39+C50+C51+C52+C53+C54+C55+C61+C62+C63+C64+C65+C66+C68</f>
        <v>18300685.190000001</v>
      </c>
      <c r="D71" s="58">
        <f t="shared" ref="D71:F71" si="9">D6+D11+D16+D17+D18+D19+D20+D21+D24+D25+D31+D38+D39+D50+D51+D52+D53+D54+D55+D61+D62+D63+D64+D65+D66+D68</f>
        <v>139035.76999999996</v>
      </c>
      <c r="E71" s="58">
        <f t="shared" si="9"/>
        <v>18626615.849999998</v>
      </c>
      <c r="F71" s="58">
        <f t="shared" si="9"/>
        <v>136372.02000000002</v>
      </c>
      <c r="G71" s="653">
        <f>E71-C71</f>
        <v>325930.65999999642</v>
      </c>
      <c r="H71" s="654">
        <f t="shared" si="1"/>
        <v>-2663.7499999999418</v>
      </c>
      <c r="J71" s="612"/>
      <c r="S71" s="1"/>
    </row>
    <row r="72" spans="1:19" ht="21" customHeight="1" x14ac:dyDescent="0.25">
      <c r="B72" s="3"/>
      <c r="C72" s="3"/>
      <c r="D72" s="334">
        <f>C71+D71</f>
        <v>18439720.960000001</v>
      </c>
      <c r="E72" s="335"/>
      <c r="F72" s="334">
        <f>E71+F71</f>
        <v>18762987.869999997</v>
      </c>
      <c r="G72" s="3"/>
      <c r="H72" s="3"/>
      <c r="I72" s="336" t="s">
        <v>828</v>
      </c>
    </row>
    <row r="73" spans="1:19" x14ac:dyDescent="0.25">
      <c r="A73" s="796" t="s">
        <v>922</v>
      </c>
      <c r="B73" s="797"/>
      <c r="C73" s="797"/>
      <c r="D73" s="797"/>
      <c r="E73" s="797"/>
      <c r="F73" s="797"/>
      <c r="G73" s="797"/>
      <c r="H73" s="798"/>
      <c r="I73" s="341"/>
    </row>
    <row r="74" spans="1:19" ht="30.75" customHeight="1" x14ac:dyDescent="0.25">
      <c r="A74" s="799" t="s">
        <v>212</v>
      </c>
      <c r="B74" s="800"/>
      <c r="C74" s="800"/>
      <c r="D74" s="800"/>
      <c r="E74" s="800"/>
      <c r="F74" s="800"/>
      <c r="G74" s="800"/>
      <c r="H74" s="801"/>
    </row>
    <row r="77" spans="1:19" ht="18.75" customHeight="1" x14ac:dyDescent="0.25"/>
  </sheetData>
  <mergeCells count="9">
    <mergeCell ref="A73:H73"/>
    <mergeCell ref="A74:H74"/>
    <mergeCell ref="A1:H1"/>
    <mergeCell ref="A2:H2"/>
    <mergeCell ref="A3:A4"/>
    <mergeCell ref="B3:B4"/>
    <mergeCell ref="C3:D3"/>
    <mergeCell ref="E3:F3"/>
    <mergeCell ref="G3:H3"/>
  </mergeCells>
  <printOptions gridLines="1"/>
  <pageMargins left="0.23622047244094491" right="0.31496062992125984" top="0.82677165354330717" bottom="0.47244094488188981" header="0.39370078740157483" footer="0.23622047244094491"/>
  <pageSetup paperSize="9" scale="70" fitToWidth="2" fitToHeight="2" orientation="landscape" r:id="rId1"/>
  <headerFooter alignWithMargins="0">
    <oddFooter>&amp;C&amp;P z &amp;N</oddFooter>
  </headerFooter>
  <rowBreaks count="1" manualBreakCount="1">
    <brk id="3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26"/>
  <sheetViews>
    <sheetView zoomScale="98" zoomScaleNormal="98" workbookViewId="0">
      <selection activeCell="C27" sqref="C27"/>
    </sheetView>
  </sheetViews>
  <sheetFormatPr defaultColWidth="9.140625" defaultRowHeight="15.75" x14ac:dyDescent="0.25"/>
  <cols>
    <col min="1" max="1" width="7.85546875" style="3" customWidth="1"/>
    <col min="2" max="2" width="98.28515625" style="5" customWidth="1"/>
    <col min="3" max="3" width="16.85546875" style="1" customWidth="1"/>
    <col min="4" max="4" width="17.28515625" style="1" customWidth="1"/>
    <col min="5" max="5" width="32.140625" style="1" customWidth="1"/>
    <col min="6" max="6" width="9.140625" style="1"/>
    <col min="7" max="7" width="6.5703125" style="1" customWidth="1"/>
    <col min="8" max="8" width="9.140625" style="1"/>
    <col min="9" max="9" width="9.140625" style="1" customWidth="1"/>
    <col min="10" max="16384" width="9.140625" style="1"/>
  </cols>
  <sheetData>
    <row r="1" spans="1:9" ht="45.75" customHeight="1" thickBot="1" x14ac:dyDescent="0.3">
      <c r="A1" s="790" t="s">
        <v>1202</v>
      </c>
      <c r="B1" s="791"/>
      <c r="C1" s="791"/>
      <c r="D1" s="792"/>
      <c r="E1" s="192"/>
    </row>
    <row r="2" spans="1:9" ht="37.5" customHeight="1" x14ac:dyDescent="0.25">
      <c r="A2" s="787" t="s">
        <v>1250</v>
      </c>
      <c r="B2" s="788"/>
      <c r="C2" s="788"/>
      <c r="D2" s="789"/>
    </row>
    <row r="3" spans="1:9" s="9" customFormat="1" ht="31.5" x14ac:dyDescent="0.25">
      <c r="A3" s="307" t="s">
        <v>177</v>
      </c>
      <c r="B3" s="309" t="s">
        <v>295</v>
      </c>
      <c r="C3" s="308">
        <v>2020</v>
      </c>
      <c r="D3" s="282">
        <v>2021</v>
      </c>
    </row>
    <row r="4" spans="1:9" s="9" customFormat="1" x14ac:dyDescent="0.25">
      <c r="A4" s="307"/>
      <c r="B4" s="309"/>
      <c r="C4" s="308" t="s">
        <v>253</v>
      </c>
      <c r="D4" s="282" t="s">
        <v>254</v>
      </c>
      <c r="F4" s="86"/>
    </row>
    <row r="5" spans="1:9" x14ac:dyDescent="0.25">
      <c r="A5" s="30">
        <v>1</v>
      </c>
      <c r="B5" s="284" t="s">
        <v>910</v>
      </c>
      <c r="C5" s="655">
        <f>+SUM(C6:C9)</f>
        <v>1019432.25</v>
      </c>
      <c r="D5" s="655">
        <f>+SUM(D6:D9)</f>
        <v>1181851.3400000001</v>
      </c>
      <c r="E5" s="9"/>
      <c r="F5" s="293"/>
      <c r="G5" s="203"/>
    </row>
    <row r="6" spans="1:9" x14ac:dyDescent="0.25">
      <c r="A6" s="30">
        <v>2</v>
      </c>
      <c r="B6" s="43" t="s">
        <v>886</v>
      </c>
      <c r="C6" s="48">
        <v>1383.33</v>
      </c>
      <c r="D6" s="656">
        <v>3358.34</v>
      </c>
      <c r="E6" s="292"/>
      <c r="F6" s="9"/>
      <c r="I6" s="192"/>
    </row>
    <row r="7" spans="1:9" x14ac:dyDescent="0.25">
      <c r="A7" s="30">
        <v>3</v>
      </c>
      <c r="B7" s="43" t="s">
        <v>887</v>
      </c>
      <c r="C7" s="48">
        <v>195622.5</v>
      </c>
      <c r="D7" s="656">
        <v>195065</v>
      </c>
      <c r="E7" s="292"/>
      <c r="F7" s="9"/>
      <c r="I7" s="192"/>
    </row>
    <row r="8" spans="1:9" x14ac:dyDescent="0.25">
      <c r="A8" s="30">
        <v>4</v>
      </c>
      <c r="B8" s="43" t="s">
        <v>942</v>
      </c>
      <c r="C8" s="48">
        <v>672.67</v>
      </c>
      <c r="D8" s="656">
        <v>1100</v>
      </c>
      <c r="E8" s="292"/>
      <c r="F8" s="9"/>
      <c r="I8" s="192"/>
    </row>
    <row r="9" spans="1:9" x14ac:dyDescent="0.25">
      <c r="A9" s="30">
        <v>5</v>
      </c>
      <c r="B9" s="271" t="s">
        <v>941</v>
      </c>
      <c r="C9" s="48">
        <v>821753.75</v>
      </c>
      <c r="D9" s="656">
        <v>982328</v>
      </c>
      <c r="E9" s="292"/>
      <c r="F9" s="9"/>
      <c r="I9" s="192"/>
    </row>
    <row r="10" spans="1:9" x14ac:dyDescent="0.25">
      <c r="A10" s="30">
        <v>6</v>
      </c>
      <c r="B10" s="59" t="s">
        <v>920</v>
      </c>
      <c r="C10" s="57">
        <f>SUM(C11:C16)</f>
        <v>281308.25</v>
      </c>
      <c r="D10" s="657">
        <f>SUM(D11:D16)</f>
        <v>270767</v>
      </c>
    </row>
    <row r="11" spans="1:9" x14ac:dyDescent="0.25">
      <c r="A11" s="30">
        <v>7</v>
      </c>
      <c r="B11" s="43" t="s">
        <v>888</v>
      </c>
      <c r="C11" s="48">
        <v>151039</v>
      </c>
      <c r="D11" s="656">
        <v>150501</v>
      </c>
    </row>
    <row r="12" spans="1:9" x14ac:dyDescent="0.25">
      <c r="A12" s="30">
        <v>8</v>
      </c>
      <c r="B12" s="43" t="s">
        <v>889</v>
      </c>
      <c r="C12" s="48">
        <v>45530</v>
      </c>
      <c r="D12" s="656">
        <v>37460</v>
      </c>
    </row>
    <row r="13" spans="1:9" x14ac:dyDescent="0.25">
      <c r="A13" s="30">
        <v>9</v>
      </c>
      <c r="B13" s="43" t="s">
        <v>890</v>
      </c>
      <c r="C13" s="48">
        <v>7615</v>
      </c>
      <c r="D13" s="656">
        <v>6060</v>
      </c>
    </row>
    <row r="14" spans="1:9" x14ac:dyDescent="0.25">
      <c r="A14" s="30">
        <v>10</v>
      </c>
      <c r="B14" s="43" t="s">
        <v>891</v>
      </c>
      <c r="C14" s="48">
        <v>77124.25</v>
      </c>
      <c r="D14" s="656">
        <v>76696</v>
      </c>
    </row>
    <row r="15" spans="1:9" ht="31.5" x14ac:dyDescent="0.25">
      <c r="A15" s="30">
        <v>11</v>
      </c>
      <c r="B15" s="43" t="s">
        <v>892</v>
      </c>
      <c r="C15" s="48">
        <v>0</v>
      </c>
      <c r="D15" s="656">
        <v>0</v>
      </c>
    </row>
    <row r="16" spans="1:9" x14ac:dyDescent="0.25">
      <c r="A16" s="30">
        <v>12</v>
      </c>
      <c r="B16" s="43" t="s">
        <v>893</v>
      </c>
      <c r="C16" s="48">
        <v>0</v>
      </c>
      <c r="D16" s="656">
        <v>50</v>
      </c>
    </row>
    <row r="17" spans="1:4" x14ac:dyDescent="0.25">
      <c r="A17" s="30">
        <v>13</v>
      </c>
      <c r="B17" s="59" t="s">
        <v>217</v>
      </c>
      <c r="C17" s="57">
        <f>(C6+C7)*0.2</f>
        <v>39401.165999999997</v>
      </c>
      <c r="D17" s="657">
        <f>(D6+D7)*0.2</f>
        <v>39684.668000000005</v>
      </c>
    </row>
    <row r="18" spans="1:4" ht="16.5" thickBot="1" x14ac:dyDescent="0.3">
      <c r="A18" s="30">
        <v>14</v>
      </c>
      <c r="B18" s="60" t="s">
        <v>301</v>
      </c>
      <c r="C18" s="658">
        <v>39401.17</v>
      </c>
      <c r="D18" s="659">
        <v>39684.660000000003</v>
      </c>
    </row>
    <row r="19" spans="1:4" x14ac:dyDescent="0.25">
      <c r="B19" s="8"/>
    </row>
    <row r="20" spans="1:4" x14ac:dyDescent="0.25">
      <c r="A20" s="253"/>
      <c r="B20" s="295"/>
    </row>
    <row r="21" spans="1:4" x14ac:dyDescent="0.25">
      <c r="B21" s="286"/>
    </row>
    <row r="22" spans="1:4" x14ac:dyDescent="0.25">
      <c r="B22" s="286"/>
    </row>
    <row r="23" spans="1:4" x14ac:dyDescent="0.25">
      <c r="B23" s="8"/>
    </row>
    <row r="24" spans="1:4" x14ac:dyDescent="0.25">
      <c r="B24" s="8"/>
    </row>
    <row r="25" spans="1:4" x14ac:dyDescent="0.25">
      <c r="B25" s="8"/>
    </row>
    <row r="26" spans="1:4" x14ac:dyDescent="0.25">
      <c r="B26" s="8"/>
    </row>
  </sheetData>
  <mergeCells count="2">
    <mergeCell ref="A1:D1"/>
    <mergeCell ref="A2:D2"/>
  </mergeCells>
  <pageMargins left="0.70866141732283472"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8802F3-CAF1-414B-986B-3ACC0176C017}">
  <ds:schemaRefs>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E69B052-6B58-40C2-8603-8925FD4879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29</vt:i4>
      </vt:variant>
      <vt:variant>
        <vt:lpstr>Pomenované rozsahy</vt:lpstr>
      </vt:variant>
      <vt:variant>
        <vt:i4>25</vt:i4>
      </vt:variant>
    </vt:vector>
  </HeadingPairs>
  <TitlesOfParts>
    <vt:vector size="54"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T8a-Teh_štipendiá</vt:lpstr>
      <vt:lpstr>T9_ŠD </vt:lpstr>
      <vt:lpstr>T10-ŠJ </vt:lpstr>
      <vt:lpstr>T11-Zdroje KV</vt:lpstr>
      <vt:lpstr>T12-KV</vt:lpstr>
      <vt:lpstr>T13-Fondy</vt:lpstr>
      <vt:lpstr>T16 - Štruktúra hotovosti</vt:lpstr>
      <vt:lpstr>T17-Dotácie zo ŠF EU-nová</vt:lpstr>
      <vt:lpstr>T18-Ostatné dotácie z kap MŠ SR</vt:lpstr>
      <vt:lpstr>T19-Štip_ z vlastných </vt:lpstr>
      <vt:lpstr>T20_motivačné štipendiá_nová</vt:lpstr>
      <vt:lpstr>T21-štruktúra_384</vt:lpstr>
      <vt:lpstr>T22_Výnosy_soc_oblasť</vt:lpstr>
      <vt:lpstr>T23_Náklady_soc_oblasť</vt:lpstr>
      <vt:lpstr>T24__Aktíva</vt:lpstr>
      <vt:lpstr>Obsah!Oblasť_tlače</vt:lpstr>
      <vt:lpstr>Súvzťažnosti!Oblasť_tlače</vt:lpstr>
      <vt:lpstr>'T10-ŠJ '!Oblasť_tlače</vt:lpstr>
      <vt:lpstr>'T11-Zdroje KV'!Oblasť_tlače</vt:lpstr>
      <vt:lpstr>'T12-KV'!Oblasť_tlače</vt:lpstr>
      <vt:lpstr>'T13-Fondy'!Oblasť_tlače</vt:lpstr>
      <vt:lpstr>'T16 - Štruktúra hotovosti'!Oblasť_tlače</vt:lpstr>
      <vt:lpstr>'T17-Dotácie zo ŠF EU-nová'!Oblasť_tlače</vt:lpstr>
      <vt:lpstr>'T18-Ostatné dotácie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'T8a-Teh_štipendiá'!Oblasť_tlače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Gabalcová Miroslava</cp:lastModifiedBy>
  <cp:lastPrinted>2022-04-22T08:17:17Z</cp:lastPrinted>
  <dcterms:created xsi:type="dcterms:W3CDTF">2002-06-05T18:53:25Z</dcterms:created>
  <dcterms:modified xsi:type="dcterms:W3CDTF">2022-04-29T07:14:08Z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y fmtid="{D5CDD505-2E9C-101B-9397-08002B2CF9AE}" pid="3" name="BExAnalyzer_OldName">
    <vt:lpwstr>Upr_tab_VS_VVŠ_za 2019.xlsx</vt:lpwstr>
  </property>
</Properties>
</file>