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codeName="ThisWorkbook" defaultThemeVersion="124226"/>
  <mc:AlternateContent xmlns:mc="http://schemas.openxmlformats.org/markup-compatibility/2006">
    <mc:Choice Requires="x15">
      <x15ac:absPath xmlns:x15ac="http://schemas.microsoft.com/office/spreadsheetml/2010/11/ac" url="C:\Users\1100857\Desktop\Dokumenty\Výročná správa+Zúčtovanie\rok 2024\"/>
    </mc:Choice>
  </mc:AlternateContent>
  <xr:revisionPtr revIDLastSave="0" documentId="13_ncr:1_{6FE20DEE-0D02-422F-8D06-DF487EE3F836}" xr6:coauthVersionLast="36" xr6:coauthVersionMax="47" xr10:uidLastSave="{00000000-0000-0000-0000-000000000000}"/>
  <bookViews>
    <workbookView xWindow="0" yWindow="0" windowWidth="28800" windowHeight="11625" tabRatio="895" activeTab="5" xr2:uid="{00000000-000D-0000-FFFF-FFFF00000000}"/>
  </bookViews>
  <sheets>
    <sheet name="Obsah" sheetId="127" r:id="rId1"/>
    <sheet name="zmeny" sheetId="129" r:id="rId2"/>
    <sheet name="Vysvetlivky" sheetId="115" r:id="rId3"/>
    <sheet name="Súvzťažnosti" sheetId="82" r:id="rId4"/>
    <sheet name="Kódy z CRŠ" sheetId="152" r:id="rId5"/>
    <sheet name="T1-Dotácie podľa DZ" sheetId="23" r:id="rId6"/>
    <sheet name="T2-Ostatné dot mimo MŠ SR" sheetId="3" r:id="rId7"/>
    <sheet name="T3-Výnosy" sheetId="161" r:id="rId8"/>
    <sheet name="T4-Výnosy zo školného" sheetId="154" r:id="rId9"/>
    <sheet name="T5 - Analýza nákladov" sheetId="162" r:id="rId10"/>
    <sheet name="T6-Zamestnanci_a_mzdy" sheetId="76" r:id="rId11"/>
    <sheet name="T6a-Zamestnanci_a_mzdy (ženy)" sheetId="155" r:id="rId12"/>
    <sheet name="T7_Doktorandi " sheetId="159" r:id="rId13"/>
    <sheet name="T8-Soc_štipendiá" sheetId="109" r:id="rId14"/>
    <sheet name="T8a-Teh_štipendiá" sheetId="164" r:id="rId15"/>
    <sheet name="T9_ŠD " sheetId="116" r:id="rId16"/>
    <sheet name="T10-ŠJ " sheetId="146" r:id="rId17"/>
    <sheet name="T11-Zdroje KV" sheetId="90" r:id="rId18"/>
    <sheet name="T12-KV" sheetId="91" r:id="rId19"/>
    <sheet name="T13-Fondy" sheetId="145" r:id="rId20"/>
    <sheet name="T14-Príjmy VVŠ z POO" sheetId="166" r:id="rId21"/>
    <sheet name="T15-Príjmy a výd. VVŠ z RP_11UA" sheetId="168" r:id="rId22"/>
    <sheet name="T16 - Štruktúra hotovosti" sheetId="64" r:id="rId23"/>
    <sheet name="T17-Dotácie zo ŠF EU-nová" sheetId="160" r:id="rId24"/>
    <sheet name="T18-Ostatné dotácie z kap MŠ SR" sheetId="61" r:id="rId25"/>
    <sheet name="T19-Štip_ z vlastných " sheetId="144" r:id="rId26"/>
    <sheet name="T20_motivačné štipendiá" sheetId="157" r:id="rId27"/>
    <sheet name="T20a-štipendiá z POO" sheetId="171" r:id="rId28"/>
    <sheet name="T20b-štipendiá z RP_11UA" sheetId="172" r:id="rId29"/>
    <sheet name="T21-štruktúra_384" sheetId="97" r:id="rId30"/>
    <sheet name="T22_Výnosy_soc_oblasť" sheetId="133" r:id="rId31"/>
    <sheet name="T23_Náklady_soc_oblasť" sheetId="134" r:id="rId32"/>
    <sheet name="T24_čerpanie rozvoj" sheetId="170" r:id="rId33"/>
    <sheet name="T24__Aktíva" sheetId="135" state="hidden" r:id="rId34"/>
  </sheets>
  <externalReferences>
    <externalReference r:id="rId35"/>
  </externalReferences>
  <definedNames>
    <definedName name="_xlnm._FilterDatabase" localSheetId="3" hidden="1">Súvzťažnosti!$A$2:$C$48</definedName>
    <definedName name="_kmp1" localSheetId="20">#REF!</definedName>
    <definedName name="_kmp1" localSheetId="23">#REF!</definedName>
    <definedName name="_kmp1" localSheetId="7">#REF!</definedName>
    <definedName name="_kmp1" localSheetId="9">#REF!</definedName>
    <definedName name="_kmp1" localSheetId="12">#REF!</definedName>
    <definedName name="_kmp1" localSheetId="14">#REF!</definedName>
    <definedName name="_kmp1">#REF!</definedName>
    <definedName name="_kmp2" localSheetId="20">#REF!</definedName>
    <definedName name="_kmp2" localSheetId="23">#REF!</definedName>
    <definedName name="_kmp2" localSheetId="9">#REF!</definedName>
    <definedName name="_kmp2" localSheetId="12">#REF!</definedName>
    <definedName name="_kmp2" localSheetId="14">#REF!</definedName>
    <definedName name="_kmp2">#REF!</definedName>
    <definedName name="_kmt1" localSheetId="20">#REF!</definedName>
    <definedName name="_kmt1" localSheetId="23">#REF!</definedName>
    <definedName name="_kmt1" localSheetId="9">#REF!</definedName>
    <definedName name="_kmt1" localSheetId="12">#REF!</definedName>
    <definedName name="_kmt1" localSheetId="14">#REF!</definedName>
    <definedName name="_kmt1">#REF!</definedName>
    <definedName name="_T1" localSheetId="20">#REF!</definedName>
    <definedName name="_T1" localSheetId="23">#REF!</definedName>
    <definedName name="_T1" localSheetId="9">#REF!</definedName>
    <definedName name="_T1" localSheetId="12">#REF!</definedName>
    <definedName name="_T1" localSheetId="14">#REF!</definedName>
    <definedName name="_T1">#REF!</definedName>
    <definedName name="_wd1" localSheetId="20">[1]vahy!$B$1</definedName>
    <definedName name="_wd1" localSheetId="26">[1]vahy!$B$1</definedName>
    <definedName name="_wd1">[1]vahy!$B$1</definedName>
    <definedName name="_wd3" localSheetId="20">[1]vahy!$B$3</definedName>
    <definedName name="_wd3" localSheetId="26">[1]vahy!$B$3</definedName>
    <definedName name="_wd3">[1]vahy!$B$3</definedName>
    <definedName name="_we1" localSheetId="20">[1]vahy!$B$2</definedName>
    <definedName name="_we1" localSheetId="26">[1]vahy!$B$2</definedName>
    <definedName name="_we1">[1]vahy!$B$2</definedName>
    <definedName name="_we3" localSheetId="20">[1]vahy!$B$4</definedName>
    <definedName name="_we3" localSheetId="26">[1]vahy!$B$4</definedName>
    <definedName name="_we3">[1]vahy!$B$4</definedName>
    <definedName name="aaa" hidden="1">3</definedName>
    <definedName name="denní" localSheetId="20">#REF!</definedName>
    <definedName name="denní" localSheetId="23">#REF!</definedName>
    <definedName name="denní" localSheetId="7">#REF!</definedName>
    <definedName name="denní" localSheetId="9">#REF!</definedName>
    <definedName name="denní" localSheetId="12">#REF!</definedName>
    <definedName name="denní" localSheetId="14">#REF!</definedName>
    <definedName name="denní">#REF!</definedName>
    <definedName name="dokpo" localSheetId="20">#REF!</definedName>
    <definedName name="dokpo" localSheetId="23">#REF!</definedName>
    <definedName name="dokpo" localSheetId="9">#REF!</definedName>
    <definedName name="dokpo" localSheetId="12">#REF!</definedName>
    <definedName name="dokpo" localSheetId="14">#REF!</definedName>
    <definedName name="dokpo">#REF!</definedName>
    <definedName name="dokpred" localSheetId="20">#REF!</definedName>
    <definedName name="dokpred" localSheetId="23">#REF!</definedName>
    <definedName name="dokpred" localSheetId="9">#REF!</definedName>
    <definedName name="dokpred" localSheetId="12">#REF!</definedName>
    <definedName name="dokpred" localSheetId="14">#REF!</definedName>
    <definedName name="dokpred">#REF!</definedName>
    <definedName name="druhý" localSheetId="20">#REF!</definedName>
    <definedName name="druhý" localSheetId="23">#REF!</definedName>
    <definedName name="druhý" localSheetId="9">#REF!</definedName>
    <definedName name="druhý" localSheetId="12">#REF!</definedName>
    <definedName name="druhý" localSheetId="14">#REF!</definedName>
    <definedName name="druhý">#REF!</definedName>
    <definedName name="exterdruhý" localSheetId="20">#REF!</definedName>
    <definedName name="exterdruhý" localSheetId="23">#REF!</definedName>
    <definedName name="exterdruhý" localSheetId="9">#REF!</definedName>
    <definedName name="exterdruhý" localSheetId="12">#REF!</definedName>
    <definedName name="exterdruhý" localSheetId="14">#REF!</definedName>
    <definedName name="exterdruhý">#REF!</definedName>
    <definedName name="externeplat" localSheetId="20">#REF!</definedName>
    <definedName name="externeplat" localSheetId="23">#REF!</definedName>
    <definedName name="externeplat" localSheetId="9">#REF!</definedName>
    <definedName name="externeplat" localSheetId="12">#REF!</definedName>
    <definedName name="externeplat" localSheetId="14">#REF!</definedName>
    <definedName name="externeplat">#REF!</definedName>
    <definedName name="exterplat" localSheetId="20">#REF!</definedName>
    <definedName name="exterplat" localSheetId="23">#REF!</definedName>
    <definedName name="exterplat" localSheetId="9">#REF!</definedName>
    <definedName name="exterplat" localSheetId="12">#REF!</definedName>
    <definedName name="exterplat" localSheetId="14">#REF!</definedName>
    <definedName name="exterplat">#REF!</definedName>
    <definedName name="KKS_doc" localSheetId="20">#REF!</definedName>
    <definedName name="KKS_doc" localSheetId="23">#REF!</definedName>
    <definedName name="KKS_doc" localSheetId="9">#REF!</definedName>
    <definedName name="KKS_doc" localSheetId="12">#REF!</definedName>
    <definedName name="KKS_doc" localSheetId="14">#REF!</definedName>
    <definedName name="KKS_doc">#REF!</definedName>
    <definedName name="KKS_ost" localSheetId="20">#REF!</definedName>
    <definedName name="KKS_ost" localSheetId="23">#REF!</definedName>
    <definedName name="KKS_ost" localSheetId="9">#REF!</definedName>
    <definedName name="KKS_ost" localSheetId="12">#REF!</definedName>
    <definedName name="KKS_ost" localSheetId="14">#REF!</definedName>
    <definedName name="KKS_ost">#REF!</definedName>
    <definedName name="KKS_phd" localSheetId="20">#REF!</definedName>
    <definedName name="KKS_phd" localSheetId="23">#REF!</definedName>
    <definedName name="KKS_phd" localSheetId="9">#REF!</definedName>
    <definedName name="KKS_phd" localSheetId="12">#REF!</definedName>
    <definedName name="KKS_phd" localSheetId="14">#REF!</definedName>
    <definedName name="KKS_phd">#REF!</definedName>
    <definedName name="KKS_prof" localSheetId="20">#REF!</definedName>
    <definedName name="KKS_prof" localSheetId="23">#REF!</definedName>
    <definedName name="KKS_prof" localSheetId="9">#REF!</definedName>
    <definedName name="KKS_prof" localSheetId="12">#REF!</definedName>
    <definedName name="KKS_prof" localSheetId="14">#REF!</definedName>
    <definedName name="KKS_prof">#REF!</definedName>
    <definedName name="koef_gm_mzdy" localSheetId="20">#REF!</definedName>
    <definedName name="koef_gm_mzdy" localSheetId="23">#REF!</definedName>
    <definedName name="koef_gm_mzdy" localSheetId="9">#REF!</definedName>
    <definedName name="koef_gm_mzdy" localSheetId="12">#REF!</definedName>
    <definedName name="koef_gm_mzdy" localSheetId="14">#REF!</definedName>
    <definedName name="koef_gm_mzdy">#REF!</definedName>
    <definedName name="koef_kpn" localSheetId="20">#REF!</definedName>
    <definedName name="koef_kpn" localSheetId="23">#REF!</definedName>
    <definedName name="koef_kpn" localSheetId="9">#REF!</definedName>
    <definedName name="koef_kpn" localSheetId="12">#REF!</definedName>
    <definedName name="koef_kpn" localSheetId="14">#REF!</definedName>
    <definedName name="koef_kpn">#REF!</definedName>
    <definedName name="koef_prer_nad_gm_mzdy" localSheetId="20">#REF!</definedName>
    <definedName name="koef_prer_nad_gm_mzdy" localSheetId="23">#REF!</definedName>
    <definedName name="koef_prer_nad_gm_mzdy" localSheetId="9">#REF!</definedName>
    <definedName name="koef_prer_nad_gm_mzdy" localSheetId="12">#REF!</definedName>
    <definedName name="koef_prer_nad_gm_mzdy" localSheetId="14">#REF!</definedName>
    <definedName name="koef_prer_nad_gm_mzdy">#REF!</definedName>
    <definedName name="koef_PV" localSheetId="20">#REF!</definedName>
    <definedName name="koef_PV" localSheetId="23">#REF!</definedName>
    <definedName name="koef_PV" localSheetId="9">#REF!</definedName>
    <definedName name="koef_PV" localSheetId="12">#REF!</definedName>
    <definedName name="koef_PV" localSheetId="14">#REF!</definedName>
    <definedName name="koef_PV">#REF!</definedName>
    <definedName name="koef_udr_kat1" localSheetId="20">#REF!</definedName>
    <definedName name="koef_udr_kat1" localSheetId="23">#REF!</definedName>
    <definedName name="koef_udr_kat1" localSheetId="9">#REF!</definedName>
    <definedName name="koef_udr_kat1" localSheetId="11">#REF!</definedName>
    <definedName name="koef_udr_kat1" localSheetId="12">#REF!</definedName>
    <definedName name="koef_udr_kat1" localSheetId="14">#REF!</definedName>
    <definedName name="koef_udr_kat1">#REF!</definedName>
    <definedName name="koef_udr_kat2" localSheetId="20">#REF!</definedName>
    <definedName name="koef_udr_kat2" localSheetId="23">#REF!</definedName>
    <definedName name="koef_udr_kat2" localSheetId="9">#REF!</definedName>
    <definedName name="koef_udr_kat2" localSheetId="11">#REF!</definedName>
    <definedName name="koef_udr_kat2" localSheetId="12">#REF!</definedName>
    <definedName name="koef_udr_kat2" localSheetId="14">#REF!</definedName>
    <definedName name="koef_udr_kat2">#REF!</definedName>
    <definedName name="koef_udr_kat3" localSheetId="20">#REF!</definedName>
    <definedName name="koef_udr_kat3" localSheetId="23">#REF!</definedName>
    <definedName name="koef_udr_kat3" localSheetId="9">#REF!</definedName>
    <definedName name="koef_udr_kat3" localSheetId="11">#REF!</definedName>
    <definedName name="koef_udr_kat3" localSheetId="12">#REF!</definedName>
    <definedName name="koef_udr_kat3" localSheetId="14">#REF!</definedName>
    <definedName name="koef_udr_kat3">#REF!</definedName>
    <definedName name="koef_VV" localSheetId="20">#REF!</definedName>
    <definedName name="koef_VV" localSheetId="23">#REF!</definedName>
    <definedName name="koef_VV" localSheetId="9">#REF!</definedName>
    <definedName name="koef_VV" localSheetId="12">#REF!</definedName>
    <definedName name="koef_VV" localSheetId="14">#REF!</definedName>
    <definedName name="koef_VV">#REF!</definedName>
    <definedName name="kpn_ca_do" localSheetId="20">#REF!</definedName>
    <definedName name="kpn_ca_do" localSheetId="23">#REF!</definedName>
    <definedName name="kpn_ca_do" localSheetId="9">#REF!</definedName>
    <definedName name="kpn_ca_do" localSheetId="12">#REF!</definedName>
    <definedName name="kpn_ca_do" localSheetId="14">#REF!</definedName>
    <definedName name="kpn_ca_do">#REF!</definedName>
    <definedName name="kpn_ca_nad" localSheetId="20">#REF!</definedName>
    <definedName name="kpn_ca_nad" localSheetId="23">#REF!</definedName>
    <definedName name="kpn_ca_nad" localSheetId="9">#REF!</definedName>
    <definedName name="kpn_ca_nad" localSheetId="12">#REF!</definedName>
    <definedName name="kpn_ca_nad" localSheetId="14">#REF!</definedName>
    <definedName name="kpn_ca_nad">#REF!</definedName>
    <definedName name="kzk" localSheetId="20">#REF!</definedName>
    <definedName name="kzk" localSheetId="23">#REF!</definedName>
    <definedName name="kzk" localSheetId="9">#REF!</definedName>
    <definedName name="kzk" localSheetId="12">#REF!</definedName>
    <definedName name="kzk" localSheetId="14">#REF!</definedName>
    <definedName name="kzk">#REF!</definedName>
    <definedName name="kzspp" localSheetId="20">#REF!</definedName>
    <definedName name="kzspp" localSheetId="23">#REF!</definedName>
    <definedName name="kzspp" localSheetId="9">#REF!</definedName>
    <definedName name="kzspp" localSheetId="12">#REF!</definedName>
    <definedName name="kzspp" localSheetId="14">#REF!</definedName>
    <definedName name="kzspp">#REF!</definedName>
    <definedName name="nefinanc">1</definedName>
    <definedName name="_xlnm.Print_Area" localSheetId="0">Obsah!$A$1:$Q$33</definedName>
    <definedName name="_xlnm.Print_Area" localSheetId="3">Súvzťažnosti!$A$1:$D$48</definedName>
    <definedName name="_xlnm.Print_Area" localSheetId="17">'T11-Zdroje KV'!$A$1:$D$23</definedName>
    <definedName name="_xlnm.Print_Area" localSheetId="18">'T12-KV'!$A$1:$I$24</definedName>
    <definedName name="_xlnm.Print_Area" localSheetId="19">'T13-Fondy'!$A$1:$N$24</definedName>
    <definedName name="_xlnm.Print_Area" localSheetId="20">'T14-Príjmy VVŠ z POO'!$A$1:$E$24</definedName>
    <definedName name="_xlnm.Print_Area" localSheetId="22">'T16 - Štruktúra hotovosti'!$A$1:$D$25</definedName>
    <definedName name="_xlnm.Print_Area" localSheetId="23">'T17-Dotácie zo ŠF EU-nová'!$A$1:$H$37</definedName>
    <definedName name="_xlnm.Print_Area" localSheetId="24">'T18-Ostatné dotácie z kap MŠ SR'!$A$1:$E$18</definedName>
    <definedName name="_xlnm.Print_Area" localSheetId="25">'T19-Štip_ z vlastných '!$A$1:$F$30</definedName>
    <definedName name="_xlnm.Print_Area" localSheetId="5">'T1-Dotácie podľa DZ'!$A$1:$E$30</definedName>
    <definedName name="_xlnm.Print_Area" localSheetId="26">'T20_motivačné štipendiá'!$A$1:$F$14</definedName>
    <definedName name="_xlnm.Print_Area" localSheetId="28">'T20b-štipendiá z RP_11UA'!$A$1:$F$18</definedName>
    <definedName name="_xlnm.Print_Area" localSheetId="29">'T21-štruktúra_384'!$A$1:$M$13</definedName>
    <definedName name="_xlnm.Print_Area" localSheetId="30">T22_Výnosy_soc_oblasť!$A$1:$F$41</definedName>
    <definedName name="_xlnm.Print_Area" localSheetId="31">T23_Náklady_soc_oblasť!$A$1:$F$39</definedName>
    <definedName name="_xlnm.Print_Area" localSheetId="6">'T2-Ostatné dot mimo MŠ SR'!$A$1:$E$45</definedName>
    <definedName name="_xlnm.Print_Area" localSheetId="7">'T3-Výnosy'!$A$1:$H$103</definedName>
    <definedName name="_xlnm.Print_Area" localSheetId="8">'T4-Výnosy zo školného'!$A$1:$D$29</definedName>
    <definedName name="_xlnm.Print_Area" localSheetId="9">'T5 - Analýza nákladov'!$A$1:$H$124</definedName>
    <definedName name="_xlnm.Print_Area" localSheetId="11">'T6a-Zamestnanci_a_mzdy (ženy)'!$A$1:$O$37</definedName>
    <definedName name="_xlnm.Print_Area" localSheetId="10">'T6-Zamestnanci_a_mzdy'!$A$1:$N$38</definedName>
    <definedName name="_xlnm.Print_Area" localSheetId="12">'T7_Doktorandi '!$A$1:$E$10</definedName>
    <definedName name="_xlnm.Print_Area" localSheetId="14">'T8a-Teh_štipendiá'!$A$1:$F$15</definedName>
    <definedName name="_xlnm.Print_Area" localSheetId="13">'T8-Soc_štipendiá'!$A$1:$F$16</definedName>
    <definedName name="_xlnm.Print_Area" localSheetId="15">'T9_ŠD '!$A$1:$F$22</definedName>
    <definedName name="_xlnm.Print_Area" localSheetId="2">Vysvetlivky!$A$1:$B$101</definedName>
    <definedName name="pocet_jedal" localSheetId="20">#REF!</definedName>
    <definedName name="pocet_jedal" localSheetId="23">#REF!</definedName>
    <definedName name="pocet_jedal" localSheetId="9">#REF!</definedName>
    <definedName name="pocet_jedal" localSheetId="11">#REF!</definedName>
    <definedName name="pocet_jedal" localSheetId="12">#REF!</definedName>
    <definedName name="pocet_jedal" localSheetId="14">#REF!</definedName>
    <definedName name="pocet_jedal">#REF!</definedName>
    <definedName name="podiel" localSheetId="20">#REF!</definedName>
    <definedName name="podiel" localSheetId="23">#REF!</definedName>
    <definedName name="podiel" localSheetId="9">#REF!</definedName>
    <definedName name="podiel" localSheetId="12">#REF!</definedName>
    <definedName name="podiel" localSheetId="14">#REF!</definedName>
    <definedName name="podiel">#REF!</definedName>
    <definedName name="poistné" localSheetId="20">#REF!</definedName>
    <definedName name="poistné" localSheetId="23">#REF!</definedName>
    <definedName name="poistné" localSheetId="9">#REF!</definedName>
    <definedName name="poistné" localSheetId="12">#REF!</definedName>
    <definedName name="poistné" localSheetId="14">#REF!</definedName>
    <definedName name="poistné">#REF!</definedName>
    <definedName name="Pp_DrŠ_exist" localSheetId="20">#REF!</definedName>
    <definedName name="Pp_DrŠ_exist" localSheetId="23">#REF!</definedName>
    <definedName name="Pp_DrŠ_exist" localSheetId="9">#REF!</definedName>
    <definedName name="Pp_DrŠ_exist" localSheetId="11">#REF!</definedName>
    <definedName name="Pp_DrŠ_exist" localSheetId="12">#REF!</definedName>
    <definedName name="Pp_DrŠ_exist" localSheetId="14">#REF!</definedName>
    <definedName name="Pp_DrŠ_exist">#REF!</definedName>
    <definedName name="Pp_DrŠ_noví" localSheetId="20">#REF!</definedName>
    <definedName name="Pp_DrŠ_noví" localSheetId="23">#REF!</definedName>
    <definedName name="Pp_DrŠ_noví" localSheetId="9">#REF!</definedName>
    <definedName name="Pp_DrŠ_noví" localSheetId="11">#REF!</definedName>
    <definedName name="Pp_DrŠ_noví" localSheetId="12">#REF!</definedName>
    <definedName name="Pp_DrŠ_noví" localSheetId="14">#REF!</definedName>
    <definedName name="Pp_DrŠ_noví">#REF!</definedName>
    <definedName name="Pp_DrŠ_spolu" localSheetId="20">#REF!</definedName>
    <definedName name="Pp_DrŠ_spolu" localSheetId="23">#REF!</definedName>
    <definedName name="Pp_DrŠ_spolu" localSheetId="9">#REF!</definedName>
    <definedName name="Pp_DrŠ_spolu" localSheetId="11">#REF!</definedName>
    <definedName name="Pp_DrŠ_spolu" localSheetId="12">#REF!</definedName>
    <definedName name="Pp_DrŠ_spolu" localSheetId="14">#REF!</definedName>
    <definedName name="Pp_DrŠ_spolu">#REF!</definedName>
    <definedName name="Pp_klinické_TaS" localSheetId="20">#REF!</definedName>
    <definedName name="Pp_klinické_TaS" localSheetId="23">#REF!</definedName>
    <definedName name="Pp_klinické_TaS" localSheetId="9">#REF!</definedName>
    <definedName name="Pp_klinické_TaS" localSheetId="11">#REF!</definedName>
    <definedName name="Pp_klinické_TaS" localSheetId="12">#REF!</definedName>
    <definedName name="Pp_klinické_TaS" localSheetId="14">#REF!</definedName>
    <definedName name="Pp_klinické_TaS">#REF!</definedName>
    <definedName name="Pp_klinické_TaS_rozpísaný" localSheetId="20">#REF!</definedName>
    <definedName name="Pp_klinické_TaS_rozpísaný" localSheetId="23">#REF!</definedName>
    <definedName name="Pp_klinické_TaS_rozpísaný" localSheetId="9">#REF!</definedName>
    <definedName name="Pp_klinické_TaS_rozpísaný" localSheetId="11">#REF!</definedName>
    <definedName name="Pp_klinické_TaS_rozpísaný" localSheetId="12">#REF!</definedName>
    <definedName name="Pp_klinické_TaS_rozpísaný" localSheetId="14">#REF!</definedName>
    <definedName name="Pp_klinické_TaS_rozpísaný">#REF!</definedName>
    <definedName name="Pp_Rozvoj_BD" localSheetId="20">#REF!</definedName>
    <definedName name="Pp_Rozvoj_BD" localSheetId="23">#REF!</definedName>
    <definedName name="Pp_Rozvoj_BD" localSheetId="9">#REF!</definedName>
    <definedName name="Pp_Rozvoj_BD" localSheetId="12">#REF!</definedName>
    <definedName name="Pp_Rozvoj_BD" localSheetId="14">#REF!</definedName>
    <definedName name="Pp_Rozvoj_BD">#REF!</definedName>
    <definedName name="Pp_Soc_BD" localSheetId="20">#REF!</definedName>
    <definedName name="Pp_Soc_BD" localSheetId="23">#REF!</definedName>
    <definedName name="Pp_Soc_BD" localSheetId="9">#REF!</definedName>
    <definedName name="Pp_Soc_BD" localSheetId="12">#REF!</definedName>
    <definedName name="Pp_Soc_BD" localSheetId="14">#REF!</definedName>
    <definedName name="Pp_Soc_BD">#REF!</definedName>
    <definedName name="Pp_VaT_BD" localSheetId="20">#REF!</definedName>
    <definedName name="Pp_VaT_BD" localSheetId="23">#REF!</definedName>
    <definedName name="Pp_VaT_BD" localSheetId="9">#REF!</definedName>
    <definedName name="Pp_VaT_BD" localSheetId="12">#REF!</definedName>
    <definedName name="Pp_VaT_BD" localSheetId="14">#REF!</definedName>
    <definedName name="Pp_VaT_BD">#REF!</definedName>
    <definedName name="Pp_VaT_mzdy" localSheetId="20">#REF!</definedName>
    <definedName name="Pp_VaT_mzdy" localSheetId="23">#REF!</definedName>
    <definedName name="Pp_VaT_mzdy" localSheetId="9">#REF!</definedName>
    <definedName name="Pp_VaT_mzdy" localSheetId="12">#REF!</definedName>
    <definedName name="Pp_VaT_mzdy" localSheetId="14">#REF!</definedName>
    <definedName name="Pp_VaT_mzdy">#REF!</definedName>
    <definedName name="Pp_VaT_mzdy_rezerva" localSheetId="20">#REF!</definedName>
    <definedName name="Pp_VaT_mzdy_rezerva" localSheetId="23">#REF!</definedName>
    <definedName name="Pp_VaT_mzdy_rezerva" localSheetId="9">#REF!</definedName>
    <definedName name="Pp_VaT_mzdy_rezerva" localSheetId="12">#REF!</definedName>
    <definedName name="Pp_VaT_mzdy_rezerva" localSheetId="14">#REF!</definedName>
    <definedName name="Pp_VaT_mzdy_rezerva">#REF!</definedName>
    <definedName name="Pp_VaT_mzdy_zac_roka" localSheetId="20">#REF!</definedName>
    <definedName name="Pp_VaT_mzdy_zac_roka" localSheetId="23">#REF!</definedName>
    <definedName name="Pp_VaT_mzdy_zac_roka" localSheetId="9">#REF!</definedName>
    <definedName name="Pp_VaT_mzdy_zac_roka" localSheetId="12">#REF!</definedName>
    <definedName name="Pp_VaT_mzdy_zac_roka" localSheetId="14">#REF!</definedName>
    <definedName name="Pp_VaT_mzdy_zac_roka">#REF!</definedName>
    <definedName name="Pp_Vzdel_BD" localSheetId="20">#REF!</definedName>
    <definedName name="Pp_Vzdel_BD" localSheetId="23">#REF!</definedName>
    <definedName name="Pp_Vzdel_BD" localSheetId="9">#REF!</definedName>
    <definedName name="Pp_Vzdel_BD" localSheetId="12">#REF!</definedName>
    <definedName name="Pp_Vzdel_BD" localSheetId="14">#REF!</definedName>
    <definedName name="Pp_Vzdel_BD">#REF!</definedName>
    <definedName name="Pp_Vzdel_mzdy" localSheetId="20">#REF!</definedName>
    <definedName name="Pp_Vzdel_mzdy" localSheetId="23">#REF!</definedName>
    <definedName name="Pp_Vzdel_mzdy" localSheetId="9">#REF!</definedName>
    <definedName name="Pp_Vzdel_mzdy" localSheetId="12">#REF!</definedName>
    <definedName name="Pp_Vzdel_mzdy" localSheetId="14">#REF!</definedName>
    <definedName name="Pp_Vzdel_mzdy">#REF!</definedName>
    <definedName name="Pp_Vzdel_mzdy_kontr" localSheetId="20">#REF!</definedName>
    <definedName name="Pp_Vzdel_mzdy_kontr" localSheetId="23">#REF!</definedName>
    <definedName name="Pp_Vzdel_mzdy_kontr" localSheetId="9">#REF!</definedName>
    <definedName name="Pp_Vzdel_mzdy_kontr" localSheetId="12">#REF!</definedName>
    <definedName name="Pp_Vzdel_mzdy_kontr" localSheetId="14">#REF!</definedName>
    <definedName name="Pp_Vzdel_mzdy_kontr">#REF!</definedName>
    <definedName name="Pp_Vzdel_mzdy_na_prer_modif" localSheetId="20">#REF!</definedName>
    <definedName name="Pp_Vzdel_mzdy_na_prer_modif" localSheetId="23">#REF!</definedName>
    <definedName name="Pp_Vzdel_mzdy_na_prer_modif" localSheetId="9">#REF!</definedName>
    <definedName name="Pp_Vzdel_mzdy_na_prer_modif" localSheetId="11">#REF!</definedName>
    <definedName name="Pp_Vzdel_mzdy_na_prer_modif" localSheetId="12">#REF!</definedName>
    <definedName name="Pp_Vzdel_mzdy_na_prer_modif" localSheetId="14">#REF!</definedName>
    <definedName name="Pp_Vzdel_mzdy_na_prer_modif">#REF!</definedName>
    <definedName name="Pp_Vzdel_mzdy_na_prer_nemodif" localSheetId="20">#REF!</definedName>
    <definedName name="Pp_Vzdel_mzdy_na_prer_nemodif" localSheetId="23">#REF!</definedName>
    <definedName name="Pp_Vzdel_mzdy_na_prer_nemodif" localSheetId="9">#REF!</definedName>
    <definedName name="Pp_Vzdel_mzdy_na_prer_nemodif" localSheetId="11">#REF!</definedName>
    <definedName name="Pp_Vzdel_mzdy_na_prer_nemodif" localSheetId="12">#REF!</definedName>
    <definedName name="Pp_Vzdel_mzdy_na_prer_nemodif" localSheetId="14">#REF!</definedName>
    <definedName name="Pp_Vzdel_mzdy_na_prer_nemodif">#REF!</definedName>
    <definedName name="Pp_Vzdel_mzdy_prevádz" localSheetId="20">#REF!</definedName>
    <definedName name="Pp_Vzdel_mzdy_prevádz" localSheetId="23">#REF!</definedName>
    <definedName name="Pp_Vzdel_mzdy_prevádz" localSheetId="9">#REF!</definedName>
    <definedName name="Pp_Vzdel_mzdy_prevádz" localSheetId="12">#REF!</definedName>
    <definedName name="Pp_Vzdel_mzdy_prevádz" localSheetId="14">#REF!</definedName>
    <definedName name="Pp_Vzdel_mzdy_prevádz">#REF!</definedName>
    <definedName name="Pp_Vzdel_mzdy_rezerva" localSheetId="20">#REF!</definedName>
    <definedName name="Pp_Vzdel_mzdy_rezerva" localSheetId="23">#REF!</definedName>
    <definedName name="Pp_Vzdel_mzdy_rezerva" localSheetId="9">#REF!</definedName>
    <definedName name="Pp_Vzdel_mzdy_rezerva" localSheetId="12">#REF!</definedName>
    <definedName name="Pp_Vzdel_mzdy_rezerva" localSheetId="14">#REF!</definedName>
    <definedName name="Pp_Vzdel_mzdy_rezerva">#REF!</definedName>
    <definedName name="Pp_Vzdel_mzdy_spec" localSheetId="20">#REF!</definedName>
    <definedName name="Pp_Vzdel_mzdy_spec" localSheetId="23">#REF!</definedName>
    <definedName name="Pp_Vzdel_mzdy_spec" localSheetId="9">#REF!</definedName>
    <definedName name="Pp_Vzdel_mzdy_spec" localSheetId="12">#REF!</definedName>
    <definedName name="Pp_Vzdel_mzdy_spec" localSheetId="14">#REF!</definedName>
    <definedName name="Pp_Vzdel_mzdy_spec">#REF!</definedName>
    <definedName name="Pp_Vzdel_mzdy_výkon" localSheetId="20">#REF!</definedName>
    <definedName name="Pp_Vzdel_mzdy_výkon" localSheetId="23">#REF!</definedName>
    <definedName name="Pp_Vzdel_mzdy_výkon" localSheetId="9">#REF!</definedName>
    <definedName name="Pp_Vzdel_mzdy_výkon" localSheetId="12">#REF!</definedName>
    <definedName name="Pp_Vzdel_mzdy_výkon" localSheetId="14">#REF!</definedName>
    <definedName name="Pp_Vzdel_mzdy_výkon">#REF!</definedName>
    <definedName name="Pp_Vzdel_mzdy_výkon_PV" localSheetId="20">#REF!</definedName>
    <definedName name="Pp_Vzdel_mzdy_výkon_PV" localSheetId="23">#REF!</definedName>
    <definedName name="Pp_Vzdel_mzdy_výkon_PV" localSheetId="9">#REF!</definedName>
    <definedName name="Pp_Vzdel_mzdy_výkon_PV" localSheetId="12">#REF!</definedName>
    <definedName name="Pp_Vzdel_mzdy_výkon_PV" localSheetId="14">#REF!</definedName>
    <definedName name="Pp_Vzdel_mzdy_výkon_PV">#REF!</definedName>
    <definedName name="Pp_Vzdel_mzdy_výkon_PV_bez" localSheetId="20">#REF!</definedName>
    <definedName name="Pp_Vzdel_mzdy_výkon_PV_bez" localSheetId="23">#REF!</definedName>
    <definedName name="Pp_Vzdel_mzdy_výkon_PV_bez" localSheetId="9">#REF!</definedName>
    <definedName name="Pp_Vzdel_mzdy_výkon_PV_bez" localSheetId="12">#REF!</definedName>
    <definedName name="Pp_Vzdel_mzdy_výkon_PV_bez" localSheetId="14">#REF!</definedName>
    <definedName name="Pp_Vzdel_mzdy_výkon_PV_bez">#REF!</definedName>
    <definedName name="Pp_Vzdel_mzdy_výkon_PV_um" localSheetId="20">#REF!</definedName>
    <definedName name="Pp_Vzdel_mzdy_výkon_PV_um" localSheetId="23">#REF!</definedName>
    <definedName name="Pp_Vzdel_mzdy_výkon_PV_um" localSheetId="9">#REF!</definedName>
    <definedName name="Pp_Vzdel_mzdy_výkon_PV_um" localSheetId="12">#REF!</definedName>
    <definedName name="Pp_Vzdel_mzdy_výkon_PV_um" localSheetId="14">#REF!</definedName>
    <definedName name="Pp_Vzdel_mzdy_výkon_PV_um">#REF!</definedName>
    <definedName name="Pp_Vzdel_mzdy_výkon_VV" localSheetId="20">#REF!</definedName>
    <definedName name="Pp_Vzdel_mzdy_výkon_VV" localSheetId="23">#REF!</definedName>
    <definedName name="Pp_Vzdel_mzdy_výkon_VV" localSheetId="9">#REF!</definedName>
    <definedName name="Pp_Vzdel_mzdy_výkon_VV" localSheetId="12">#REF!</definedName>
    <definedName name="Pp_Vzdel_mzdy_výkon_VV" localSheetId="14">#REF!</definedName>
    <definedName name="Pp_Vzdel_mzdy_výkon_VV">#REF!</definedName>
    <definedName name="Pp_Vzdel_mzdy_výkon_VV_bez" localSheetId="20">#REF!</definedName>
    <definedName name="Pp_Vzdel_mzdy_výkon_VV_bez" localSheetId="23">#REF!</definedName>
    <definedName name="Pp_Vzdel_mzdy_výkon_VV_bez" localSheetId="9">#REF!</definedName>
    <definedName name="Pp_Vzdel_mzdy_výkon_VV_bez" localSheetId="12">#REF!</definedName>
    <definedName name="Pp_Vzdel_mzdy_výkon_VV_bez" localSheetId="14">#REF!</definedName>
    <definedName name="Pp_Vzdel_mzdy_výkon_VV_bez">#REF!</definedName>
    <definedName name="Pp_Vzdel_mzdy_výkon_VV_um" localSheetId="20">#REF!</definedName>
    <definedName name="Pp_Vzdel_mzdy_výkon_VV_um" localSheetId="23">#REF!</definedName>
    <definedName name="Pp_Vzdel_mzdy_výkon_VV_um" localSheetId="9">#REF!</definedName>
    <definedName name="Pp_Vzdel_mzdy_výkon_VV_um" localSheetId="12">#REF!</definedName>
    <definedName name="Pp_Vzdel_mzdy_výkon_VV_um" localSheetId="14">#REF!</definedName>
    <definedName name="Pp_Vzdel_mzdy_výkon_VV_um">#REF!</definedName>
    <definedName name="Pp_Vzdel_spec_prax" localSheetId="20">#REF!</definedName>
    <definedName name="Pp_Vzdel_spec_prax" localSheetId="23">#REF!</definedName>
    <definedName name="Pp_Vzdel_spec_prax" localSheetId="9">#REF!</definedName>
    <definedName name="Pp_Vzdel_spec_prax" localSheetId="11">#REF!</definedName>
    <definedName name="Pp_Vzdel_spec_prax" localSheetId="12">#REF!</definedName>
    <definedName name="Pp_Vzdel_spec_prax" localSheetId="14">#REF!</definedName>
    <definedName name="Pp_Vzdel_spec_prax">#REF!</definedName>
    <definedName name="Pp_Vzdel_TaS" localSheetId="20">#REF!</definedName>
    <definedName name="Pp_Vzdel_TaS" localSheetId="23">#REF!</definedName>
    <definedName name="Pp_Vzdel_TaS" localSheetId="9">#REF!</definedName>
    <definedName name="Pp_Vzdel_TaS" localSheetId="12">#REF!</definedName>
    <definedName name="Pp_Vzdel_TaS" localSheetId="14">#REF!</definedName>
    <definedName name="Pp_Vzdel_TaS">#REF!</definedName>
    <definedName name="Pp_Vzdel_TaS_rezerva" localSheetId="20">#REF!</definedName>
    <definedName name="Pp_Vzdel_TaS_rezerva" localSheetId="23">#REF!</definedName>
    <definedName name="Pp_Vzdel_TaS_rezerva" localSheetId="9">#REF!</definedName>
    <definedName name="Pp_Vzdel_TaS_rezerva" localSheetId="12">#REF!</definedName>
    <definedName name="Pp_Vzdel_TaS_rezerva" localSheetId="14">#REF!</definedName>
    <definedName name="Pp_Vzdel_TaS_rezerva">#REF!</definedName>
    <definedName name="Pp_Vzdel_TaS_spec" localSheetId="20">#REF!</definedName>
    <definedName name="Pp_Vzdel_TaS_spec" localSheetId="23">#REF!</definedName>
    <definedName name="Pp_Vzdel_TaS_spec" localSheetId="9">#REF!</definedName>
    <definedName name="Pp_Vzdel_TaS_spec" localSheetId="11">#REF!</definedName>
    <definedName name="Pp_Vzdel_TaS_spec" localSheetId="12">#REF!</definedName>
    <definedName name="Pp_Vzdel_TaS_spec" localSheetId="14">#REF!</definedName>
    <definedName name="Pp_Vzdel_TaS_spec">#REF!</definedName>
    <definedName name="Pp_Vzdel_TaS_stav" localSheetId="20">#REF!</definedName>
    <definedName name="Pp_Vzdel_TaS_stav" localSheetId="23">#REF!</definedName>
    <definedName name="Pp_Vzdel_TaS_stav" localSheetId="9">#REF!</definedName>
    <definedName name="Pp_Vzdel_TaS_stav" localSheetId="12">#REF!</definedName>
    <definedName name="Pp_Vzdel_TaS_stav" localSheetId="14">#REF!</definedName>
    <definedName name="Pp_Vzdel_TaS_stav">#REF!</definedName>
    <definedName name="Pp_Vzdel_TaS_výkon" localSheetId="20">#REF!</definedName>
    <definedName name="Pp_Vzdel_TaS_výkon" localSheetId="23">#REF!</definedName>
    <definedName name="Pp_Vzdel_TaS_výkon" localSheetId="9">#REF!</definedName>
    <definedName name="Pp_Vzdel_TaS_výkon" localSheetId="11">#REF!</definedName>
    <definedName name="Pp_Vzdel_TaS_výkon" localSheetId="12">#REF!</definedName>
    <definedName name="Pp_Vzdel_TaS_výkon" localSheetId="14">#REF!</definedName>
    <definedName name="Pp_Vzdel_TaS_výkon">#REF!</definedName>
    <definedName name="Pp_Vzdel_TaS_výkon_PPŠ" localSheetId="20">#REF!</definedName>
    <definedName name="Pp_Vzdel_TaS_výkon_PPŠ" localSheetId="23">#REF!</definedName>
    <definedName name="Pp_Vzdel_TaS_výkon_PPŠ" localSheetId="9">#REF!</definedName>
    <definedName name="Pp_Vzdel_TaS_výkon_PPŠ" localSheetId="11">#REF!</definedName>
    <definedName name="Pp_Vzdel_TaS_výkon_PPŠ" localSheetId="12">#REF!</definedName>
    <definedName name="Pp_Vzdel_TaS_výkon_PPŠ" localSheetId="14">#REF!</definedName>
    <definedName name="Pp_Vzdel_TaS_výkon_PPŠ">#REF!</definedName>
    <definedName name="Pp_Vzdel_TaS_výkon_PPŠ_a_zákl" localSheetId="20">#REF!</definedName>
    <definedName name="Pp_Vzdel_TaS_výkon_PPŠ_a_zákl" localSheetId="23">#REF!</definedName>
    <definedName name="Pp_Vzdel_TaS_výkon_PPŠ_a_zákl" localSheetId="9">#REF!</definedName>
    <definedName name="Pp_Vzdel_TaS_výkon_PPŠ_a_zákl" localSheetId="11">#REF!</definedName>
    <definedName name="Pp_Vzdel_TaS_výkon_PPŠ_a_zákl" localSheetId="12">#REF!</definedName>
    <definedName name="Pp_Vzdel_TaS_výkon_PPŠ_a_zákl" localSheetId="14">#REF!</definedName>
    <definedName name="Pp_Vzdel_TaS_výkon_PPŠ_a_zákl">#REF!</definedName>
    <definedName name="Pp_Vzdel_TaS_výkon_PPŠ_KEN" localSheetId="20">#REF!</definedName>
    <definedName name="Pp_Vzdel_TaS_výkon_PPŠ_KEN" localSheetId="23">#REF!</definedName>
    <definedName name="Pp_Vzdel_TaS_výkon_PPŠ_KEN" localSheetId="9">#REF!</definedName>
    <definedName name="Pp_Vzdel_TaS_výkon_PPŠ_KEN" localSheetId="11">#REF!</definedName>
    <definedName name="Pp_Vzdel_TaS_výkon_PPŠ_KEN" localSheetId="12">#REF!</definedName>
    <definedName name="Pp_Vzdel_TaS_výkon_PPŠ_KEN" localSheetId="14">#REF!</definedName>
    <definedName name="Pp_Vzdel_TaS_výkon_PPŠ_KEN">#REF!</definedName>
    <definedName name="Pp_Vzdel_TaS_zahr_granty" localSheetId="20">#REF!</definedName>
    <definedName name="Pp_Vzdel_TaS_zahr_granty" localSheetId="23">#REF!</definedName>
    <definedName name="Pp_Vzdel_TaS_zahr_granty" localSheetId="9">#REF!</definedName>
    <definedName name="Pp_Vzdel_TaS_zahr_granty" localSheetId="12">#REF!</definedName>
    <definedName name="Pp_Vzdel_TaS_zahr_granty" localSheetId="14">#REF!</definedName>
    <definedName name="Pp_Vzdel_TaS_zahr_granty">#REF!</definedName>
    <definedName name="Pp_Vzdel_TaS_zákl" localSheetId="20">#REF!</definedName>
    <definedName name="Pp_Vzdel_TaS_zákl" localSheetId="23">#REF!</definedName>
    <definedName name="Pp_Vzdel_TaS_zákl" localSheetId="9">#REF!</definedName>
    <definedName name="Pp_Vzdel_TaS_zákl" localSheetId="11">#REF!</definedName>
    <definedName name="Pp_Vzdel_TaS_zákl" localSheetId="12">#REF!</definedName>
    <definedName name="Pp_Vzdel_TaS_zákl" localSheetId="14">#REF!</definedName>
    <definedName name="Pp_Vzdel_TaS_zákl">#REF!</definedName>
    <definedName name="Pr_AV_BD" localSheetId="20">#REF!</definedName>
    <definedName name="Pr_AV_BD" localSheetId="23">#REF!</definedName>
    <definedName name="Pr_AV_BD" localSheetId="9">#REF!</definedName>
    <definedName name="Pr_AV_BD" localSheetId="12">#REF!</definedName>
    <definedName name="Pr_AV_BD" localSheetId="14">#REF!</definedName>
    <definedName name="Pr_AV_BD">#REF!</definedName>
    <definedName name="Pr_IV_BD" localSheetId="20">#REF!</definedName>
    <definedName name="Pr_IV_BD" localSheetId="23">#REF!</definedName>
    <definedName name="Pr_IV_BD" localSheetId="9">#REF!</definedName>
    <definedName name="Pr_IV_BD" localSheetId="12">#REF!</definedName>
    <definedName name="Pr_IV_BD" localSheetId="14">#REF!</definedName>
    <definedName name="Pr_IV_BD">#REF!</definedName>
    <definedName name="Pr_IV_KV" localSheetId="20">#REF!</definedName>
    <definedName name="Pr_IV_KV" localSheetId="23">#REF!</definedName>
    <definedName name="Pr_IV_KV" localSheetId="9">#REF!</definedName>
    <definedName name="Pr_IV_KV" localSheetId="12">#REF!</definedName>
    <definedName name="Pr_IV_KV" localSheetId="14">#REF!</definedName>
    <definedName name="Pr_IV_KV">#REF!</definedName>
    <definedName name="Pr_IV_KV_rezerva" localSheetId="20">#REF!</definedName>
    <definedName name="Pr_IV_KV_rezerva" localSheetId="23">#REF!</definedName>
    <definedName name="Pr_IV_KV_rezerva" localSheetId="9">#REF!</definedName>
    <definedName name="Pr_IV_KV_rezerva" localSheetId="12">#REF!</definedName>
    <definedName name="Pr_IV_KV_rezerva" localSheetId="14">#REF!</definedName>
    <definedName name="Pr_IV_KV_rezerva">#REF!</definedName>
    <definedName name="Pr_KEGA_BD" localSheetId="20">#REF!</definedName>
    <definedName name="Pr_KEGA_BD" localSheetId="23">#REF!</definedName>
    <definedName name="Pr_KEGA_BD" localSheetId="9">#REF!</definedName>
    <definedName name="Pr_KEGA_BD" localSheetId="12">#REF!</definedName>
    <definedName name="Pr_KEGA_BD" localSheetId="14">#REF!</definedName>
    <definedName name="Pr_KEGA_BD">#REF!</definedName>
    <definedName name="Pr_klinické" localSheetId="20">#REF!</definedName>
    <definedName name="Pr_klinické" localSheetId="23">#REF!</definedName>
    <definedName name="Pr_klinické" localSheetId="9">#REF!</definedName>
    <definedName name="Pr_klinické" localSheetId="12">#REF!</definedName>
    <definedName name="Pr_klinické" localSheetId="14">#REF!</definedName>
    <definedName name="Pr_klinické">#REF!</definedName>
    <definedName name="Pr_KŠ" localSheetId="20">#REF!</definedName>
    <definedName name="Pr_KŠ" localSheetId="23">#REF!</definedName>
    <definedName name="Pr_KŠ" localSheetId="9">#REF!</definedName>
    <definedName name="Pr_KŠ" localSheetId="11">#REF!</definedName>
    <definedName name="Pr_KŠ" localSheetId="12">#REF!</definedName>
    <definedName name="Pr_KŠ" localSheetId="14">#REF!</definedName>
    <definedName name="Pr_KŠ">#REF!</definedName>
    <definedName name="Pr_motštip_BD" localSheetId="20">#REF!</definedName>
    <definedName name="Pr_motštip_BD" localSheetId="23">#REF!</definedName>
    <definedName name="Pr_motštip_BD" localSheetId="9">#REF!</definedName>
    <definedName name="Pr_motštip_BD" localSheetId="12">#REF!</definedName>
    <definedName name="Pr_motštip_BD" localSheetId="14">#REF!</definedName>
    <definedName name="Pr_motštip_BD">#REF!</definedName>
    <definedName name="Pr_MVTS_BD" localSheetId="20">#REF!</definedName>
    <definedName name="Pr_MVTS_BD" localSheetId="23">#REF!</definedName>
    <definedName name="Pr_MVTS_BD" localSheetId="9">#REF!</definedName>
    <definedName name="Pr_MVTS_BD" localSheetId="12">#REF!</definedName>
    <definedName name="Pr_MVTS_BD" localSheetId="14">#REF!</definedName>
    <definedName name="Pr_MVTS_BD">#REF!</definedName>
    <definedName name="Pr_socštip_BD" localSheetId="20">#REF!</definedName>
    <definedName name="Pr_socštip_BD" localSheetId="23">#REF!</definedName>
    <definedName name="Pr_socštip_BD" localSheetId="9">#REF!</definedName>
    <definedName name="Pr_socštip_BD" localSheetId="12">#REF!</definedName>
    <definedName name="Pr_socštip_BD" localSheetId="14">#REF!</definedName>
    <definedName name="Pr_socštip_BD">#REF!</definedName>
    <definedName name="Pr_ŠD" localSheetId="20">#REF!</definedName>
    <definedName name="Pr_ŠD" localSheetId="23">#REF!</definedName>
    <definedName name="Pr_ŠD" localSheetId="9">#REF!</definedName>
    <definedName name="Pr_ŠD" localSheetId="11">#REF!</definedName>
    <definedName name="Pr_ŠD" localSheetId="12">#REF!</definedName>
    <definedName name="Pr_ŠD" localSheetId="14">#REF!</definedName>
    <definedName name="Pr_ŠD">#REF!</definedName>
    <definedName name="Pr_ŠDaJKŠPC_BD" localSheetId="20">#REF!</definedName>
    <definedName name="Pr_ŠDaJKŠPC_BD" localSheetId="23">#REF!</definedName>
    <definedName name="Pr_ŠDaJKŠPC_BD" localSheetId="9">#REF!</definedName>
    <definedName name="Pr_ŠDaJKŠPC_BD" localSheetId="12">#REF!</definedName>
    <definedName name="Pr_ŠDaJKŠPC_BD" localSheetId="14">#REF!</definedName>
    <definedName name="Pr_ŠDaJKŠPC_BD">#REF!</definedName>
    <definedName name="Pr_VaT_KV_zac_roka" localSheetId="20">#REF!</definedName>
    <definedName name="Pr_VaT_KV_zac_roka" localSheetId="23">#REF!</definedName>
    <definedName name="Pr_VaT_KV_zac_roka" localSheetId="9">#REF!</definedName>
    <definedName name="Pr_VaT_KV_zac_roka" localSheetId="12">#REF!</definedName>
    <definedName name="Pr_VaT_KV_zac_roka" localSheetId="14">#REF!</definedName>
    <definedName name="Pr_VaT_KV_zac_roka">#REF!</definedName>
    <definedName name="Pr_VaT_TaS" localSheetId="20">#REF!</definedName>
    <definedName name="Pr_VaT_TaS" localSheetId="23">#REF!</definedName>
    <definedName name="Pr_VaT_TaS" localSheetId="9">#REF!</definedName>
    <definedName name="Pr_VaT_TaS" localSheetId="12">#REF!</definedName>
    <definedName name="Pr_VaT_TaS" localSheetId="14">#REF!</definedName>
    <definedName name="Pr_VaT_TaS">#REF!</definedName>
    <definedName name="Pr_VaT_TaS_rezerva" localSheetId="20">#REF!</definedName>
    <definedName name="Pr_VaT_TaS_rezerva" localSheetId="23">#REF!</definedName>
    <definedName name="Pr_VaT_TaS_rezerva" localSheetId="9">#REF!</definedName>
    <definedName name="Pr_VaT_TaS_rezerva" localSheetId="12">#REF!</definedName>
    <definedName name="Pr_VaT_TaS_rezerva" localSheetId="14">#REF!</definedName>
    <definedName name="Pr_VaT_TaS_rezerva">#REF!</definedName>
    <definedName name="Pr_VaT_TaS_zac_roka" localSheetId="20">#REF!</definedName>
    <definedName name="Pr_VaT_TaS_zac_roka" localSheetId="23">#REF!</definedName>
    <definedName name="Pr_VaT_TaS_zac_roka" localSheetId="9">#REF!</definedName>
    <definedName name="Pr_VaT_TaS_zac_roka" localSheetId="12">#REF!</definedName>
    <definedName name="Pr_VaT_TaS_zac_roka" localSheetId="14">#REF!</definedName>
    <definedName name="Pr_VaT_TaS_zac_roka">#REF!</definedName>
    <definedName name="Pr_VEGA_BD" localSheetId="20">#REF!</definedName>
    <definedName name="Pr_VEGA_BD" localSheetId="23">#REF!</definedName>
    <definedName name="Pr_VEGA_BD" localSheetId="9">#REF!</definedName>
    <definedName name="Pr_VEGA_BD" localSheetId="12">#REF!</definedName>
    <definedName name="Pr_VEGA_BD" localSheetId="14">#REF!</definedName>
    <definedName name="Pr_VEGA_BD">#REF!</definedName>
    <definedName name="predmety" localSheetId="20">#REF!</definedName>
    <definedName name="predmety" localSheetId="23">#REF!</definedName>
    <definedName name="predmety" localSheetId="9">#REF!</definedName>
    <definedName name="predmety" localSheetId="12">#REF!</definedName>
    <definedName name="predmety" localSheetId="14">#REF!</definedName>
    <definedName name="predmety">#REF!</definedName>
    <definedName name="prisp_na_1_jedlo" localSheetId="20">#REF!</definedName>
    <definedName name="prisp_na_1_jedlo" localSheetId="23">#REF!</definedName>
    <definedName name="prisp_na_1_jedlo" localSheetId="9">#REF!</definedName>
    <definedName name="prisp_na_1_jedlo" localSheetId="11">#REF!</definedName>
    <definedName name="prisp_na_1_jedlo" localSheetId="12">#REF!</definedName>
    <definedName name="prisp_na_1_jedlo" localSheetId="14">#REF!</definedName>
    <definedName name="prisp_na_1_jedlo">#REF!</definedName>
    <definedName name="prisp_na_ubyt_stud_SD" localSheetId="20">#REF!</definedName>
    <definedName name="prisp_na_ubyt_stud_SD" localSheetId="23">#REF!</definedName>
    <definedName name="prisp_na_ubyt_stud_SD" localSheetId="9">#REF!</definedName>
    <definedName name="prisp_na_ubyt_stud_SD" localSheetId="11">#REF!</definedName>
    <definedName name="prisp_na_ubyt_stud_SD" localSheetId="12">#REF!</definedName>
    <definedName name="prisp_na_ubyt_stud_SD" localSheetId="14">#REF!</definedName>
    <definedName name="prisp_na_ubyt_stud_SD">#REF!</definedName>
    <definedName name="prisp_na_ubyt_stud_ZZ" localSheetId="20">#REF!</definedName>
    <definedName name="prisp_na_ubyt_stud_ZZ" localSheetId="23">#REF!</definedName>
    <definedName name="prisp_na_ubyt_stud_ZZ" localSheetId="9">#REF!</definedName>
    <definedName name="prisp_na_ubyt_stud_ZZ" localSheetId="11">#REF!</definedName>
    <definedName name="prisp_na_ubyt_stud_ZZ" localSheetId="12">#REF!</definedName>
    <definedName name="prisp_na_ubyt_stud_ZZ" localSheetId="14">#REF!</definedName>
    <definedName name="prisp_na_ubyt_stud_ZZ">#REF!</definedName>
    <definedName name="prísp_zákl_prev" localSheetId="20">#REF!</definedName>
    <definedName name="prísp_zákl_prev" localSheetId="23">#REF!</definedName>
    <definedName name="prísp_zákl_prev" localSheetId="9">#REF!</definedName>
    <definedName name="prísp_zákl_prev" localSheetId="12">#REF!</definedName>
    <definedName name="prísp_zákl_prev" localSheetId="14">#REF!</definedName>
    <definedName name="prísp_zákl_prev">#REF!</definedName>
    <definedName name="R_vvs" localSheetId="20">#REF!</definedName>
    <definedName name="R_vvs" localSheetId="23">#REF!</definedName>
    <definedName name="R_vvs" localSheetId="9">#REF!</definedName>
    <definedName name="R_vvs" localSheetId="12">#REF!</definedName>
    <definedName name="R_vvs" localSheetId="14">#REF!</definedName>
    <definedName name="R_vvs">#REF!</definedName>
    <definedName name="R_vvs_BD" localSheetId="20">#REF!</definedName>
    <definedName name="R_vvs_BD" localSheetId="23">#REF!</definedName>
    <definedName name="R_vvs_BD" localSheetId="9">#REF!</definedName>
    <definedName name="R_vvs_BD" localSheetId="12">#REF!</definedName>
    <definedName name="R_vvs_BD" localSheetId="14">#REF!</definedName>
    <definedName name="R_vvs_BD">#REF!</definedName>
    <definedName name="R_vvs_VaT_BD" localSheetId="20">#REF!</definedName>
    <definedName name="R_vvs_VaT_BD" localSheetId="23">#REF!</definedName>
    <definedName name="R_vvs_VaT_BD" localSheetId="9">#REF!</definedName>
    <definedName name="R_vvs_VaT_BD" localSheetId="12">#REF!</definedName>
    <definedName name="R_vvs_VaT_BD" localSheetId="14">#REF!</definedName>
    <definedName name="R_vvs_VaT_BD">#REF!</definedName>
    <definedName name="Sanet" localSheetId="20">#REF!</definedName>
    <definedName name="Sanet" localSheetId="23">#REF!</definedName>
    <definedName name="Sanet" localSheetId="9">#REF!</definedName>
    <definedName name="Sanet" localSheetId="12">#REF!</definedName>
    <definedName name="Sanet" localSheetId="14">#REF!</definedName>
    <definedName name="Sanet">#REF!</definedName>
    <definedName name="SAPBEXrevision" hidden="1">7</definedName>
    <definedName name="SAPBEXsysID" hidden="1">"BS1"</definedName>
    <definedName name="SAPBEXwbID" hidden="1">"3TG3S316PX9BHXMQEBSXSYZZO"</definedName>
    <definedName name="stavba_ucelova" localSheetId="20">#REF!</definedName>
    <definedName name="stavba_ucelova" localSheetId="23">#REF!</definedName>
    <definedName name="stavba_ucelova" localSheetId="7">#REF!</definedName>
    <definedName name="stavba_ucelova" localSheetId="9">#REF!</definedName>
    <definedName name="stavba_ucelova" localSheetId="12">#REF!</definedName>
    <definedName name="stavba_ucelova" localSheetId="14">#REF!</definedName>
    <definedName name="stavba_ucelova">#REF!</definedName>
    <definedName name="studenti_vstup" localSheetId="20">#REF!</definedName>
    <definedName name="studenti_vstup" localSheetId="23">#REF!</definedName>
    <definedName name="studenti_vstup" localSheetId="9">#REF!</definedName>
    <definedName name="studenti_vstup" localSheetId="12">#REF!</definedName>
    <definedName name="studenti_vstup" localSheetId="14">#REF!</definedName>
    <definedName name="studenti_vstup">#REF!</definedName>
    <definedName name="sustava" localSheetId="20">#REF!</definedName>
    <definedName name="sustava" localSheetId="23">#REF!</definedName>
    <definedName name="sustava" localSheetId="9">#REF!</definedName>
    <definedName name="sustava" localSheetId="12">#REF!</definedName>
    <definedName name="sustava" localSheetId="14">#REF!</definedName>
    <definedName name="sustava">#REF!</definedName>
    <definedName name="T_1" localSheetId="20">#REF!</definedName>
    <definedName name="T_1" localSheetId="23">#REF!</definedName>
    <definedName name="T_1" localSheetId="9">#REF!</definedName>
    <definedName name="T_1" localSheetId="12">#REF!</definedName>
    <definedName name="T_1" localSheetId="14">#REF!</definedName>
    <definedName name="T_1">#REF!</definedName>
    <definedName name="T_25_so_štip_2007" localSheetId="20">#REF!</definedName>
    <definedName name="T_25_so_štip_2007" localSheetId="23">#REF!</definedName>
    <definedName name="T_25_so_štip_2007" localSheetId="9">#REF!</definedName>
    <definedName name="T_25_so_štip_2007" localSheetId="12">#REF!</definedName>
    <definedName name="T_25_so_štip_2007" localSheetId="14">#REF!</definedName>
    <definedName name="T_25_so_štip_2007">#REF!</definedName>
    <definedName name="T_M" localSheetId="20">#REF!</definedName>
    <definedName name="T_M" localSheetId="23">#REF!</definedName>
    <definedName name="T_M" localSheetId="9">#REF!</definedName>
    <definedName name="T_M" localSheetId="12">#REF!</definedName>
    <definedName name="T_M" localSheetId="14">#REF!</definedName>
    <definedName name="T_M">#REF!</definedName>
    <definedName name="váha_absDrš" localSheetId="20">#REF!</definedName>
    <definedName name="váha_absDrš" localSheetId="23">#REF!</definedName>
    <definedName name="váha_absDrš" localSheetId="9">#REF!</definedName>
    <definedName name="váha_absDrš" localSheetId="12">#REF!</definedName>
    <definedName name="váha_absDrš" localSheetId="14">#REF!</definedName>
    <definedName name="váha_absDrš">#REF!</definedName>
    <definedName name="váha_DG" localSheetId="20">#REF!</definedName>
    <definedName name="váha_DG" localSheetId="23">#REF!</definedName>
    <definedName name="váha_DG" localSheetId="9">#REF!</definedName>
    <definedName name="váha_DG" localSheetId="12">#REF!</definedName>
    <definedName name="váha_DG" localSheetId="14">#REF!</definedName>
    <definedName name="váha_DG">#REF!</definedName>
    <definedName name="váha_poDs" localSheetId="20">#REF!</definedName>
    <definedName name="váha_poDs" localSheetId="23">#REF!</definedName>
    <definedName name="váha_poDs" localSheetId="9">#REF!</definedName>
    <definedName name="váha_poDs" localSheetId="12">#REF!</definedName>
    <definedName name="váha_poDs" localSheetId="14">#REF!</definedName>
    <definedName name="váha_poDs">#REF!</definedName>
    <definedName name="váha_Pub" localSheetId="20">#REF!</definedName>
    <definedName name="váha_Pub" localSheetId="23">#REF!</definedName>
    <definedName name="váha_Pub" localSheetId="9">#REF!</definedName>
    <definedName name="váha_Pub" localSheetId="12">#REF!</definedName>
    <definedName name="váha_Pub" localSheetId="14">#REF!</definedName>
    <definedName name="váha_Pub">#REF!</definedName>
    <definedName name="váha_ZG" localSheetId="20">#REF!</definedName>
    <definedName name="váha_ZG" localSheetId="23">#REF!</definedName>
    <definedName name="váha_ZG" localSheetId="9">#REF!</definedName>
    <definedName name="váha_ZG" localSheetId="12">#REF!</definedName>
    <definedName name="váha_ZG" localSheetId="14">#REF!</definedName>
    <definedName name="váha_ZG">#REF!</definedName>
    <definedName name="výkon_um" localSheetId="20">#REF!</definedName>
    <definedName name="výkon_um" localSheetId="23">#REF!</definedName>
    <definedName name="výkon_um" localSheetId="9">#REF!</definedName>
    <definedName name="výkon_um" localSheetId="12">#REF!</definedName>
    <definedName name="výkon_um" localSheetId="14">#REF!</definedName>
    <definedName name="výkon_um">#REF!</definedName>
    <definedName name="x" localSheetId="20">#REF!</definedName>
    <definedName name="x" localSheetId="23">#REF!</definedName>
    <definedName name="x" localSheetId="9">#REF!</definedName>
    <definedName name="x" localSheetId="12">#REF!</definedName>
    <definedName name="x" localSheetId="14">#REF!</definedName>
    <definedName name="x">#REF!</definedName>
    <definedName name="xxx" hidden="1">"3TGMUFSSIAIMK2KTNC9DELQD0"</definedName>
    <definedName name="zakl_prisp_na_prev_SD" localSheetId="20">#REF!</definedName>
    <definedName name="zakl_prisp_na_prev_SD" localSheetId="23">#REF!</definedName>
    <definedName name="zakl_prisp_na_prev_SD" localSheetId="9">#REF!</definedName>
    <definedName name="zakl_prisp_na_prev_SD" localSheetId="11">#REF!</definedName>
    <definedName name="zakl_prisp_na_prev_SD" localSheetId="12">#REF!</definedName>
    <definedName name="zakl_prisp_na_prev_SD" localSheetId="14">#REF!</definedName>
    <definedName name="zakl_prisp_na_prev_SD">#REF!</definedName>
    <definedName name="záloha" localSheetId="20">#REF!</definedName>
    <definedName name="záloha" localSheetId="23">#REF!</definedName>
    <definedName name="záloha" localSheetId="9">#REF!</definedName>
    <definedName name="záloha" localSheetId="11">#REF!</definedName>
    <definedName name="záloha" localSheetId="12">#REF!</definedName>
    <definedName name="záloha" localSheetId="14">#REF!</definedName>
    <definedName name="záloha">#REF!</definedName>
  </definedNames>
  <calcPr calcId="191029"/>
</workbook>
</file>

<file path=xl/calcChain.xml><?xml version="1.0" encoding="utf-8"?>
<calcChain xmlns="http://schemas.openxmlformats.org/spreadsheetml/2006/main">
  <c r="E100" i="161" l="1"/>
  <c r="F100" i="161"/>
  <c r="E41" i="3" l="1"/>
  <c r="C27" i="3"/>
  <c r="E29" i="3"/>
  <c r="E30" i="3"/>
  <c r="E31" i="3"/>
  <c r="E32" i="3"/>
  <c r="E33" i="3"/>
  <c r="E34" i="3"/>
  <c r="E35" i="3"/>
  <c r="C19" i="3"/>
  <c r="E39" i="3"/>
  <c r="E21" i="3"/>
  <c r="C5" i="3"/>
  <c r="E9" i="3" l="1"/>
  <c r="E10" i="3"/>
  <c r="E11" i="3"/>
  <c r="E13" i="3" l="1"/>
  <c r="E14" i="3"/>
  <c r="D27" i="3" l="1"/>
  <c r="E8" i="3" l="1"/>
  <c r="E12" i="3"/>
  <c r="E16" i="3"/>
  <c r="E17" i="3"/>
  <c r="E18" i="3"/>
  <c r="E20" i="3"/>
  <c r="E22" i="3"/>
  <c r="E23" i="3"/>
  <c r="E24" i="3"/>
  <c r="E25" i="3"/>
  <c r="E26" i="3"/>
  <c r="E28" i="3"/>
  <c r="E36" i="3"/>
  <c r="E37" i="3"/>
  <c r="E38" i="3"/>
  <c r="E40" i="3"/>
  <c r="G24" i="160" l="1"/>
  <c r="C5" i="64"/>
  <c r="C25" i="64"/>
  <c r="E19" i="166" l="1"/>
  <c r="E20" i="166"/>
  <c r="E21" i="166"/>
  <c r="C11" i="109" l="1"/>
  <c r="D41" i="161" l="1"/>
  <c r="E41" i="161"/>
  <c r="F41" i="161"/>
  <c r="C41" i="161"/>
  <c r="K13" i="171"/>
  <c r="E28" i="23"/>
  <c r="E27" i="23"/>
  <c r="E24" i="23"/>
  <c r="E23" i="23"/>
  <c r="E20" i="23"/>
  <c r="E21" i="23"/>
  <c r="E19" i="23"/>
  <c r="E17" i="23"/>
  <c r="E12" i="23"/>
  <c r="E13" i="23"/>
  <c r="E14" i="23"/>
  <c r="E15" i="23"/>
  <c r="E11" i="23"/>
  <c r="E8" i="23"/>
  <c r="E9" i="23"/>
  <c r="E7" i="23"/>
  <c r="H108" i="162"/>
  <c r="H109" i="162"/>
  <c r="H110" i="162"/>
  <c r="H111" i="162"/>
  <c r="H112" i="162"/>
  <c r="H113" i="162"/>
  <c r="H114" i="162"/>
  <c r="H115" i="162"/>
  <c r="H116" i="162"/>
  <c r="H117" i="162"/>
  <c r="H118" i="162"/>
  <c r="H119" i="162"/>
  <c r="G108" i="162"/>
  <c r="G109" i="162"/>
  <c r="G110" i="162"/>
  <c r="G111" i="162"/>
  <c r="G112" i="162"/>
  <c r="G113" i="162"/>
  <c r="G114" i="162"/>
  <c r="G115" i="162"/>
  <c r="G116" i="162"/>
  <c r="G117" i="162"/>
  <c r="G118" i="162"/>
  <c r="G119" i="162"/>
  <c r="H98" i="162"/>
  <c r="H99" i="162"/>
  <c r="H100" i="162"/>
  <c r="H101" i="162"/>
  <c r="H102" i="162"/>
  <c r="H103" i="162"/>
  <c r="H104" i="162"/>
  <c r="H105" i="162"/>
  <c r="G98" i="162"/>
  <c r="G99" i="162"/>
  <c r="G100" i="162"/>
  <c r="G101" i="162"/>
  <c r="G102" i="162"/>
  <c r="G103" i="162"/>
  <c r="G104" i="162"/>
  <c r="G105" i="162"/>
  <c r="H77" i="162"/>
  <c r="H78" i="162"/>
  <c r="H79" i="162"/>
  <c r="H80" i="162"/>
  <c r="H81" i="162"/>
  <c r="H83" i="162"/>
  <c r="H84" i="162"/>
  <c r="H85" i="162"/>
  <c r="H86" i="162"/>
  <c r="H87" i="162"/>
  <c r="H88" i="162"/>
  <c r="H90" i="162"/>
  <c r="H91" i="162"/>
  <c r="H92" i="162"/>
  <c r="H93" i="162"/>
  <c r="G77" i="162"/>
  <c r="G78" i="162"/>
  <c r="G79" i="162"/>
  <c r="G80" i="162"/>
  <c r="G81" i="162"/>
  <c r="G83" i="162"/>
  <c r="G84" i="162"/>
  <c r="G85" i="162"/>
  <c r="G86" i="162"/>
  <c r="G87" i="162"/>
  <c r="G88" i="162"/>
  <c r="G90" i="162"/>
  <c r="G91" i="162"/>
  <c r="G92" i="162"/>
  <c r="G93" i="162"/>
  <c r="H70" i="162"/>
  <c r="H71" i="162"/>
  <c r="H72" i="162"/>
  <c r="H73" i="162"/>
  <c r="H74" i="162"/>
  <c r="G70" i="162"/>
  <c r="G71" i="162"/>
  <c r="G72" i="162"/>
  <c r="G73" i="162"/>
  <c r="G74" i="162"/>
  <c r="H52" i="162"/>
  <c r="H53" i="162"/>
  <c r="H54" i="162"/>
  <c r="H55" i="162"/>
  <c r="H56" i="162"/>
  <c r="H57" i="162"/>
  <c r="H58" i="162"/>
  <c r="H59" i="162"/>
  <c r="H60" i="162"/>
  <c r="H61" i="162"/>
  <c r="H62" i="162"/>
  <c r="H63" i="162"/>
  <c r="H64" i="162"/>
  <c r="H65" i="162"/>
  <c r="G52" i="162"/>
  <c r="G53" i="162"/>
  <c r="G54" i="162"/>
  <c r="G55" i="162"/>
  <c r="G56" i="162"/>
  <c r="G57" i="162"/>
  <c r="G58" i="162"/>
  <c r="G59" i="162"/>
  <c r="G60" i="162"/>
  <c r="G61" i="162"/>
  <c r="G62" i="162"/>
  <c r="G63" i="162"/>
  <c r="G64" i="162"/>
  <c r="G65" i="162"/>
  <c r="H44" i="162"/>
  <c r="H46" i="162"/>
  <c r="H47" i="162"/>
  <c r="H48" i="162"/>
  <c r="H49" i="162"/>
  <c r="G44" i="162"/>
  <c r="G45" i="162"/>
  <c r="G46" i="162"/>
  <c r="G47" i="162"/>
  <c r="G48" i="162"/>
  <c r="G49" i="162"/>
  <c r="H36" i="162"/>
  <c r="H37" i="162"/>
  <c r="H38" i="162"/>
  <c r="H39" i="162"/>
  <c r="H40" i="162"/>
  <c r="H41" i="162"/>
  <c r="G36" i="162"/>
  <c r="G37" i="162"/>
  <c r="G38" i="162"/>
  <c r="G39" i="162"/>
  <c r="G40" i="162"/>
  <c r="G41" i="162"/>
  <c r="H29" i="162"/>
  <c r="H30" i="162"/>
  <c r="H31" i="162"/>
  <c r="H32" i="162"/>
  <c r="H33" i="162"/>
  <c r="G29" i="162"/>
  <c r="G30" i="162"/>
  <c r="G31" i="162"/>
  <c r="G32" i="162"/>
  <c r="G33" i="162"/>
  <c r="H8" i="162"/>
  <c r="H9" i="162"/>
  <c r="H10" i="162"/>
  <c r="H11" i="162"/>
  <c r="H12" i="162"/>
  <c r="H13" i="162"/>
  <c r="H14" i="162"/>
  <c r="H15" i="162"/>
  <c r="H16" i="162"/>
  <c r="H17" i="162"/>
  <c r="H18" i="162"/>
  <c r="H20" i="162"/>
  <c r="H21" i="162"/>
  <c r="H22" i="162"/>
  <c r="H23" i="162"/>
  <c r="H24" i="162"/>
  <c r="H25" i="162"/>
  <c r="G8" i="162"/>
  <c r="G9" i="162"/>
  <c r="G10" i="162"/>
  <c r="G11" i="162"/>
  <c r="G12" i="162"/>
  <c r="G13" i="162"/>
  <c r="G14" i="162"/>
  <c r="G15" i="162"/>
  <c r="G16" i="162"/>
  <c r="G17" i="162"/>
  <c r="G18" i="162"/>
  <c r="G20" i="162"/>
  <c r="G21" i="162"/>
  <c r="G22" i="162"/>
  <c r="G23" i="162"/>
  <c r="G24" i="162"/>
  <c r="G25" i="162"/>
  <c r="G7" i="162"/>
  <c r="H7" i="161"/>
  <c r="H8" i="161"/>
  <c r="H9" i="161"/>
  <c r="H10" i="161"/>
  <c r="H12" i="161"/>
  <c r="H13" i="161"/>
  <c r="H14" i="161"/>
  <c r="H15" i="161"/>
  <c r="H17" i="161"/>
  <c r="H18" i="161"/>
  <c r="H19" i="161"/>
  <c r="H20" i="161"/>
  <c r="H21" i="161"/>
  <c r="H22" i="161"/>
  <c r="H23" i="161"/>
  <c r="H24" i="161"/>
  <c r="H26" i="161"/>
  <c r="H27" i="161"/>
  <c r="H28" i="161"/>
  <c r="H30" i="161"/>
  <c r="H31" i="161"/>
  <c r="H32" i="161"/>
  <c r="H33" i="161"/>
  <c r="H34" i="161"/>
  <c r="H35" i="161"/>
  <c r="H36" i="161"/>
  <c r="H37" i="161"/>
  <c r="H38" i="161"/>
  <c r="H39" i="161"/>
  <c r="H40" i="161"/>
  <c r="H41" i="161"/>
  <c r="H42" i="161"/>
  <c r="H43" i="161"/>
  <c r="H44" i="161"/>
  <c r="H45" i="161"/>
  <c r="H46" i="161"/>
  <c r="H47" i="161"/>
  <c r="H48" i="161"/>
  <c r="H49" i="161"/>
  <c r="H51" i="161"/>
  <c r="H52" i="161"/>
  <c r="H53" i="161"/>
  <c r="H54" i="161"/>
  <c r="H55" i="161"/>
  <c r="H56" i="161"/>
  <c r="H57" i="161"/>
  <c r="H58" i="161"/>
  <c r="H59" i="161"/>
  <c r="H60" i="161"/>
  <c r="H61" i="161"/>
  <c r="H62" i="161"/>
  <c r="H63" i="161"/>
  <c r="H64" i="161"/>
  <c r="H65" i="161"/>
  <c r="H73" i="161"/>
  <c r="H74" i="161"/>
  <c r="H75" i="161"/>
  <c r="H76" i="161"/>
  <c r="H77" i="161"/>
  <c r="H78" i="161"/>
  <c r="H80" i="161"/>
  <c r="H81" i="161"/>
  <c r="H82" i="161"/>
  <c r="H83" i="161"/>
  <c r="H84" i="161"/>
  <c r="H85" i="161"/>
  <c r="H86" i="161"/>
  <c r="H87" i="161"/>
  <c r="H88" i="161"/>
  <c r="H90" i="161"/>
  <c r="H91" i="161"/>
  <c r="H92" i="161"/>
  <c r="H93" i="161"/>
  <c r="H94" i="161"/>
  <c r="H95" i="161"/>
  <c r="H96" i="161"/>
  <c r="H97" i="161"/>
  <c r="H98" i="161"/>
  <c r="H99" i="161"/>
  <c r="G10" i="161"/>
  <c r="G12" i="161"/>
  <c r="G13" i="161"/>
  <c r="G14" i="161"/>
  <c r="G15" i="161"/>
  <c r="G17" i="161"/>
  <c r="G18" i="161"/>
  <c r="G19" i="161"/>
  <c r="G20" i="161"/>
  <c r="G21" i="161"/>
  <c r="G22" i="161"/>
  <c r="G23" i="161"/>
  <c r="G24" i="161"/>
  <c r="G26" i="161"/>
  <c r="G27" i="161"/>
  <c r="G28" i="161"/>
  <c r="G30" i="161"/>
  <c r="G31" i="161"/>
  <c r="G32" i="161"/>
  <c r="G33" i="161"/>
  <c r="G34" i="161"/>
  <c r="G35" i="161"/>
  <c r="G36" i="161"/>
  <c r="G37" i="161"/>
  <c r="G38" i="161"/>
  <c r="G39" i="161"/>
  <c r="G40" i="161"/>
  <c r="G42" i="161"/>
  <c r="G43" i="161"/>
  <c r="G44" i="161"/>
  <c r="G45" i="161"/>
  <c r="G46" i="161"/>
  <c r="G47" i="161"/>
  <c r="G48" i="161"/>
  <c r="G49" i="161"/>
  <c r="G51" i="161"/>
  <c r="G52" i="161"/>
  <c r="G53" i="161"/>
  <c r="G54" i="161"/>
  <c r="G55" i="161"/>
  <c r="G56" i="161"/>
  <c r="G57" i="161"/>
  <c r="G58" i="161"/>
  <c r="G59" i="161"/>
  <c r="G60" i="161"/>
  <c r="G61" i="161"/>
  <c r="G62" i="161"/>
  <c r="G63" i="161"/>
  <c r="G64" i="161"/>
  <c r="G65" i="161"/>
  <c r="G67" i="161"/>
  <c r="G68" i="161"/>
  <c r="G69" i="161"/>
  <c r="G70" i="161"/>
  <c r="G71" i="161"/>
  <c r="G72" i="161"/>
  <c r="G73" i="161"/>
  <c r="G74" i="161"/>
  <c r="G75" i="161"/>
  <c r="G76" i="161"/>
  <c r="G77" i="161"/>
  <c r="G78" i="161"/>
  <c r="G80" i="161"/>
  <c r="G81" i="161"/>
  <c r="G82" i="161"/>
  <c r="G83" i="161"/>
  <c r="G84" i="161"/>
  <c r="G85" i="161"/>
  <c r="G86" i="161"/>
  <c r="G87" i="161"/>
  <c r="G88" i="161"/>
  <c r="G90" i="161"/>
  <c r="G91" i="161"/>
  <c r="G92" i="161"/>
  <c r="G93" i="161"/>
  <c r="G94" i="161"/>
  <c r="G95" i="161"/>
  <c r="G96" i="161"/>
  <c r="G97" i="161"/>
  <c r="G98" i="161"/>
  <c r="G99" i="161"/>
  <c r="D5" i="23"/>
  <c r="D42" i="162"/>
  <c r="E42" i="162"/>
  <c r="F42" i="162"/>
  <c r="C42" i="162"/>
  <c r="D45" i="162"/>
  <c r="H45" i="162" s="1"/>
  <c r="E45" i="162"/>
  <c r="F45" i="162"/>
  <c r="C45" i="162"/>
  <c r="G41" i="161" l="1"/>
  <c r="D66" i="161"/>
  <c r="E66" i="161"/>
  <c r="F66" i="161"/>
  <c r="C66" i="161"/>
  <c r="D79" i="161"/>
  <c r="E79" i="161"/>
  <c r="F79" i="161"/>
  <c r="H79" i="161" s="1"/>
  <c r="C79" i="161"/>
  <c r="H66" i="161" l="1"/>
  <c r="G79" i="161"/>
  <c r="G66" i="161"/>
  <c r="D16" i="161"/>
  <c r="E16" i="161"/>
  <c r="F16" i="161"/>
  <c r="C16" i="161"/>
  <c r="H16" i="161" l="1"/>
  <c r="G16" i="161"/>
  <c r="E9" i="61"/>
  <c r="I13" i="171"/>
  <c r="D20" i="146"/>
  <c r="C20" i="146"/>
  <c r="D26" i="23"/>
  <c r="E26" i="23" s="1"/>
  <c r="C26" i="23"/>
  <c r="C22" i="23"/>
  <c r="E22" i="23" s="1"/>
  <c r="D22" i="23"/>
  <c r="D16" i="23"/>
  <c r="D25" i="23"/>
  <c r="D18" i="23"/>
  <c r="D10" i="23"/>
  <c r="D6" i="23"/>
  <c r="D29" i="23" l="1"/>
  <c r="C6" i="23" l="1"/>
  <c r="E6" i="23" s="1"/>
  <c r="F96" i="162" l="1"/>
  <c r="F94" i="162" s="1"/>
  <c r="E96" i="162"/>
  <c r="E94" i="162" s="1"/>
  <c r="D96" i="162"/>
  <c r="D94" i="162" s="1"/>
  <c r="C96" i="162"/>
  <c r="C94" i="162" s="1"/>
  <c r="D89" i="162"/>
  <c r="E89" i="162"/>
  <c r="G89" i="162" s="1"/>
  <c r="F89" i="162"/>
  <c r="H89" i="162" s="1"/>
  <c r="C89" i="162"/>
  <c r="D82" i="162"/>
  <c r="E82" i="162"/>
  <c r="F82" i="162"/>
  <c r="H82" i="162" s="1"/>
  <c r="C82" i="162"/>
  <c r="D27" i="162"/>
  <c r="E27" i="162"/>
  <c r="F27" i="162"/>
  <c r="C27" i="162"/>
  <c r="D89" i="161"/>
  <c r="E89" i="161"/>
  <c r="G89" i="161" s="1"/>
  <c r="F89" i="161"/>
  <c r="H89" i="161" s="1"/>
  <c r="D50" i="161"/>
  <c r="E50" i="161"/>
  <c r="F50" i="161"/>
  <c r="H50" i="161" s="1"/>
  <c r="D29" i="161"/>
  <c r="D100" i="161" s="1"/>
  <c r="E29" i="161"/>
  <c r="F29" i="161"/>
  <c r="D25" i="161"/>
  <c r="E25" i="161"/>
  <c r="F25" i="161"/>
  <c r="H25" i="161" s="1"/>
  <c r="D11" i="161"/>
  <c r="E11" i="161"/>
  <c r="F11" i="161"/>
  <c r="H11" i="161" s="1"/>
  <c r="D6" i="161"/>
  <c r="E6" i="161"/>
  <c r="F6" i="161"/>
  <c r="C89" i="161"/>
  <c r="G82" i="162" l="1"/>
  <c r="H29" i="161"/>
  <c r="D21" i="146"/>
  <c r="C21" i="146"/>
  <c r="C12" i="146"/>
  <c r="D17" i="146"/>
  <c r="C17" i="146"/>
  <c r="D6" i="146"/>
  <c r="C6" i="146"/>
  <c r="A6" i="146"/>
  <c r="A7" i="146" s="1"/>
  <c r="A8" i="146" s="1"/>
  <c r="A9" i="146" s="1"/>
  <c r="A10" i="146" s="1"/>
  <c r="A11" i="146" s="1"/>
  <c r="A12" i="146" s="1"/>
  <c r="A13" i="146" s="1"/>
  <c r="A15" i="146" s="1"/>
  <c r="A16" i="146" s="1"/>
  <c r="A17" i="146" s="1"/>
  <c r="A18" i="146" s="1"/>
  <c r="A19" i="146" s="1"/>
  <c r="A20" i="146" s="1"/>
  <c r="A21" i="146" s="1"/>
  <c r="H100" i="161" l="1"/>
  <c r="D10" i="146"/>
  <c r="D12" i="146" s="1"/>
  <c r="D9" i="146" s="1"/>
  <c r="D5" i="146" s="1"/>
  <c r="D16" i="146" s="1"/>
  <c r="C9" i="146"/>
  <c r="C5" i="146" s="1"/>
  <c r="C16" i="146" s="1"/>
  <c r="C16" i="154" l="1"/>
  <c r="D16" i="154"/>
  <c r="C11" i="161" l="1"/>
  <c r="G11" i="161" s="1"/>
  <c r="D68" i="162" l="1"/>
  <c r="D66" i="162" s="1"/>
  <c r="E68" i="162"/>
  <c r="E66" i="162" s="1"/>
  <c r="F68" i="162"/>
  <c r="F66" i="162" s="1"/>
  <c r="C5" i="154" l="1"/>
  <c r="C29" i="161"/>
  <c r="G29" i="161" l="1"/>
  <c r="D5" i="154"/>
  <c r="C68" i="162" l="1"/>
  <c r="C66" i="162" s="1"/>
  <c r="H7" i="145" l="1"/>
  <c r="E15" i="172" l="1"/>
  <c r="C15" i="172"/>
  <c r="E12" i="172"/>
  <c r="C12" i="172"/>
  <c r="M13" i="171"/>
  <c r="G13" i="171"/>
  <c r="E13" i="171"/>
  <c r="C13" i="171"/>
  <c r="C8" i="64" l="1"/>
  <c r="C11" i="164" l="1"/>
  <c r="E9" i="164" l="1"/>
  <c r="E11" i="164" s="1"/>
  <c r="A7" i="164"/>
  <c r="A8" i="164" s="1"/>
  <c r="A9" i="164" s="1"/>
  <c r="A10" i="164" s="1"/>
  <c r="E12" i="109"/>
  <c r="C12" i="109"/>
  <c r="E9" i="109"/>
  <c r="E11" i="109" s="1"/>
  <c r="A7" i="109"/>
  <c r="A8" i="109" s="1"/>
  <c r="A9" i="109" s="1"/>
  <c r="A10" i="109" s="1"/>
  <c r="E7" i="170" l="1"/>
  <c r="H7" i="170" s="1"/>
  <c r="K7" i="170" s="1"/>
  <c r="E8" i="170"/>
  <c r="H8" i="170" s="1"/>
  <c r="K8" i="170" s="1"/>
  <c r="E9" i="170"/>
  <c r="H9" i="170" s="1"/>
  <c r="K9" i="170" s="1"/>
  <c r="E10" i="170"/>
  <c r="H10" i="170" s="1"/>
  <c r="K10" i="170" s="1"/>
  <c r="E11" i="170"/>
  <c r="H11" i="170" s="1"/>
  <c r="K11" i="170" s="1"/>
  <c r="E6" i="170"/>
  <c r="H6" i="170" s="1"/>
  <c r="K6" i="170" s="1"/>
  <c r="F12" i="170" l="1"/>
  <c r="G12" i="170"/>
  <c r="I12" i="170"/>
  <c r="J12" i="170"/>
  <c r="D12" i="170"/>
  <c r="C12" i="170" l="1"/>
  <c r="E12" i="170" s="1"/>
  <c r="H12" i="170" s="1"/>
  <c r="K12" i="170" s="1"/>
  <c r="A7" i="170"/>
  <c r="A8" i="170" s="1"/>
  <c r="C24" i="154" l="1"/>
  <c r="I22" i="155"/>
  <c r="E18" i="166" l="1"/>
  <c r="E17" i="166"/>
  <c r="E5" i="168" l="1"/>
  <c r="D16" i="166" l="1"/>
  <c r="D13" i="166"/>
  <c r="C13" i="166"/>
  <c r="E14" i="166"/>
  <c r="E15" i="166"/>
  <c r="D10" i="166" l="1"/>
  <c r="C10" i="166"/>
  <c r="E9" i="166"/>
  <c r="E6" i="166"/>
  <c r="D7" i="166"/>
  <c r="C7" i="166"/>
  <c r="D11" i="166" l="1"/>
  <c r="C11" i="166"/>
  <c r="C16" i="166"/>
  <c r="E8" i="166"/>
  <c r="E7" i="166"/>
  <c r="A6" i="166"/>
  <c r="A7" i="166" s="1"/>
  <c r="A8" i="166" s="1"/>
  <c r="A9" i="166" s="1"/>
  <c r="E5" i="166"/>
  <c r="E16" i="166" l="1"/>
  <c r="E13" i="166"/>
  <c r="D12" i="166"/>
  <c r="E10" i="166"/>
  <c r="C12" i="166" l="1"/>
  <c r="D22" i="166"/>
  <c r="E11" i="166"/>
  <c r="E12" i="166" l="1"/>
  <c r="C22" i="166"/>
  <c r="E22" i="166" s="1"/>
  <c r="F19" i="145" l="1"/>
  <c r="I7" i="97" l="1"/>
  <c r="H7" i="97"/>
  <c r="I6" i="97"/>
  <c r="H6" i="97"/>
  <c r="H107" i="162" l="1"/>
  <c r="G107" i="162"/>
  <c r="F106" i="162"/>
  <c r="E106" i="162"/>
  <c r="D106" i="162"/>
  <c r="C106" i="162"/>
  <c r="H97" i="162"/>
  <c r="G97" i="162"/>
  <c r="H95" i="162"/>
  <c r="G95" i="162"/>
  <c r="H76" i="162"/>
  <c r="G76" i="162"/>
  <c r="F75" i="162"/>
  <c r="E75" i="162"/>
  <c r="D75" i="162"/>
  <c r="C75" i="162"/>
  <c r="H69" i="162"/>
  <c r="G69" i="162"/>
  <c r="H67" i="162"/>
  <c r="G67" i="162"/>
  <c r="H51" i="162"/>
  <c r="G51" i="162"/>
  <c r="F50" i="162"/>
  <c r="E50" i="162"/>
  <c r="D50" i="162"/>
  <c r="C50" i="162"/>
  <c r="H43" i="162"/>
  <c r="G43" i="162"/>
  <c r="H35" i="162"/>
  <c r="G35" i="162"/>
  <c r="F34" i="162"/>
  <c r="E34" i="162"/>
  <c r="D34" i="162"/>
  <c r="C34" i="162"/>
  <c r="H28" i="162"/>
  <c r="G28" i="162"/>
  <c r="F19" i="162"/>
  <c r="E19" i="162"/>
  <c r="D19" i="162"/>
  <c r="C19" i="162"/>
  <c r="H7" i="162"/>
  <c r="F6" i="162"/>
  <c r="F120" i="162" s="1"/>
  <c r="E6" i="162"/>
  <c r="D6" i="162"/>
  <c r="D120" i="162" s="1"/>
  <c r="C6" i="162"/>
  <c r="E120" i="162" l="1"/>
  <c r="C120" i="162"/>
  <c r="G19" i="162"/>
  <c r="H19" i="162"/>
  <c r="H66" i="162"/>
  <c r="H42" i="162"/>
  <c r="H68" i="162"/>
  <c r="G68" i="162"/>
  <c r="G34" i="162"/>
  <c r="H6" i="162"/>
  <c r="G6" i="162"/>
  <c r="H34" i="162"/>
  <c r="H96" i="162"/>
  <c r="G42" i="162"/>
  <c r="G75" i="162"/>
  <c r="H94" i="162"/>
  <c r="G27" i="162"/>
  <c r="G50" i="162"/>
  <c r="H75" i="162"/>
  <c r="H27" i="162"/>
  <c r="H50" i="162"/>
  <c r="G66" i="162"/>
  <c r="H106" i="162"/>
  <c r="G106" i="162"/>
  <c r="G94" i="162"/>
  <c r="G96" i="162"/>
  <c r="C50" i="161"/>
  <c r="C25" i="161"/>
  <c r="G25" i="161" s="1"/>
  <c r="G9" i="161"/>
  <c r="G8" i="161"/>
  <c r="G7" i="161"/>
  <c r="C6" i="161"/>
  <c r="G50" i="161" l="1"/>
  <c r="C100" i="161"/>
  <c r="G100" i="161" s="1"/>
  <c r="G120" i="162"/>
  <c r="D121" i="162"/>
  <c r="G6" i="161"/>
  <c r="H6" i="161"/>
  <c r="F121" i="162" l="1"/>
  <c r="F101" i="161"/>
  <c r="H120" i="162"/>
  <c r="D101" i="161"/>
  <c r="H28" i="160" l="1"/>
  <c r="H26" i="160" s="1"/>
  <c r="G27" i="160"/>
  <c r="G26" i="160"/>
  <c r="F26" i="160"/>
  <c r="E26" i="160"/>
  <c r="D26" i="160"/>
  <c r="C26" i="160"/>
  <c r="H25" i="160"/>
  <c r="H23" i="160" s="1"/>
  <c r="G23" i="160"/>
  <c r="F23" i="160"/>
  <c r="E23" i="160"/>
  <c r="D23" i="160"/>
  <c r="C23" i="160"/>
  <c r="H22" i="160"/>
  <c r="H20" i="160" s="1"/>
  <c r="G21" i="160"/>
  <c r="G20" i="160" s="1"/>
  <c r="F20" i="160"/>
  <c r="E20" i="160"/>
  <c r="D20" i="160"/>
  <c r="C20" i="160"/>
  <c r="H17" i="160"/>
  <c r="G16" i="160"/>
  <c r="F15" i="160"/>
  <c r="E15" i="160"/>
  <c r="D15" i="160"/>
  <c r="C15" i="160"/>
  <c r="H14" i="160"/>
  <c r="G13" i="160"/>
  <c r="F12" i="160"/>
  <c r="E12" i="160"/>
  <c r="D12" i="160"/>
  <c r="C12" i="160"/>
  <c r="H11" i="160"/>
  <c r="G10" i="160"/>
  <c r="F9" i="160"/>
  <c r="E9" i="160"/>
  <c r="D9" i="160"/>
  <c r="C9" i="160"/>
  <c r="H8" i="160"/>
  <c r="A8" i="160"/>
  <c r="A9" i="160" s="1"/>
  <c r="A10" i="160" s="1"/>
  <c r="A11" i="160" s="1"/>
  <c r="G7" i="160"/>
  <c r="F6" i="160"/>
  <c r="E6" i="160"/>
  <c r="D6" i="160"/>
  <c r="C6" i="160"/>
  <c r="F19" i="160" l="1"/>
  <c r="G9" i="160"/>
  <c r="D18" i="160"/>
  <c r="D19" i="160"/>
  <c r="H19" i="160" s="1"/>
  <c r="F18" i="160"/>
  <c r="F35" i="160" s="1"/>
  <c r="E19" i="160"/>
  <c r="E18" i="160"/>
  <c r="C19" i="160"/>
  <c r="H12" i="160"/>
  <c r="C18" i="160"/>
  <c r="H9" i="160"/>
  <c r="G12" i="160"/>
  <c r="G6" i="160"/>
  <c r="H6" i="160"/>
  <c r="G15" i="160"/>
  <c r="H15" i="160"/>
  <c r="G18" i="160" l="1"/>
  <c r="H18" i="160"/>
  <c r="H35" i="160" s="1"/>
  <c r="G19" i="160"/>
  <c r="G35" i="160" s="1"/>
  <c r="E35" i="160"/>
  <c r="D35" i="160"/>
  <c r="C35" i="160"/>
  <c r="C14" i="116" l="1"/>
  <c r="H19" i="145"/>
  <c r="I16" i="91"/>
  <c r="D10" i="91"/>
  <c r="D23" i="91" s="1"/>
  <c r="E10" i="91"/>
  <c r="E23" i="91" s="1"/>
  <c r="F10" i="91"/>
  <c r="F23" i="91" s="1"/>
  <c r="G10" i="91"/>
  <c r="G23" i="91" s="1"/>
  <c r="H10" i="91"/>
  <c r="H23" i="91" s="1"/>
  <c r="I11" i="91"/>
  <c r="I12" i="91"/>
  <c r="I13" i="91"/>
  <c r="I14" i="91"/>
  <c r="I15" i="91"/>
  <c r="C10" i="91"/>
  <c r="C23" i="91" s="1"/>
  <c r="D22" i="144"/>
  <c r="E22" i="144"/>
  <c r="F22" i="144"/>
  <c r="C22" i="144"/>
  <c r="I22" i="91"/>
  <c r="E6" i="159"/>
  <c r="E7" i="159" s="1"/>
  <c r="D7" i="159"/>
  <c r="C7" i="159"/>
  <c r="E5" i="159"/>
  <c r="D9" i="157"/>
  <c r="F6" i="157" s="1"/>
  <c r="F9" i="157" s="1"/>
  <c r="D19" i="144"/>
  <c r="E19" i="144"/>
  <c r="F19" i="144"/>
  <c r="D16" i="144"/>
  <c r="E16" i="144"/>
  <c r="F16" i="144"/>
  <c r="D13" i="144"/>
  <c r="E13" i="144"/>
  <c r="F13" i="144"/>
  <c r="D10" i="144"/>
  <c r="E10" i="144"/>
  <c r="E7" i="144"/>
  <c r="F10" i="144"/>
  <c r="D7" i="144"/>
  <c r="F7" i="144"/>
  <c r="M6" i="97"/>
  <c r="C10" i="23"/>
  <c r="E10" i="23" s="1"/>
  <c r="C7" i="144"/>
  <c r="C10" i="144"/>
  <c r="C16" i="144"/>
  <c r="C19" i="144"/>
  <c r="C13" i="144"/>
  <c r="C9" i="157"/>
  <c r="E6" i="157" s="1"/>
  <c r="E9" i="157" s="1"/>
  <c r="D24" i="154"/>
  <c r="J29" i="155"/>
  <c r="F29" i="155"/>
  <c r="K29" i="155" s="1"/>
  <c r="J28" i="155"/>
  <c r="F28" i="155"/>
  <c r="F27" i="155"/>
  <c r="F22" i="155" s="1"/>
  <c r="K22" i="155" s="1"/>
  <c r="J26" i="155"/>
  <c r="F26" i="155"/>
  <c r="K26" i="155" s="1"/>
  <c r="J25" i="155"/>
  <c r="F25" i="155"/>
  <c r="K25" i="155" s="1"/>
  <c r="J24" i="155"/>
  <c r="F24" i="155"/>
  <c r="K24" i="155" s="1"/>
  <c r="J23" i="155"/>
  <c r="F23" i="155"/>
  <c r="K23" i="155" s="1"/>
  <c r="H22" i="155"/>
  <c r="G22" i="155"/>
  <c r="E22" i="155"/>
  <c r="D22" i="155"/>
  <c r="C22" i="155"/>
  <c r="J21" i="155"/>
  <c r="F21" i="155"/>
  <c r="J20" i="155"/>
  <c r="F20" i="155"/>
  <c r="J19" i="155"/>
  <c r="F19" i="155"/>
  <c r="K19" i="155" s="1"/>
  <c r="J18" i="155"/>
  <c r="F18" i="155"/>
  <c r="J17" i="155"/>
  <c r="F17" i="155"/>
  <c r="I16" i="155"/>
  <c r="H16" i="155"/>
  <c r="G16" i="155"/>
  <c r="E16" i="155"/>
  <c r="D16" i="155"/>
  <c r="C16" i="155"/>
  <c r="J15" i="155"/>
  <c r="F15" i="155"/>
  <c r="K15" i="155" s="1"/>
  <c r="J13" i="155"/>
  <c r="F13" i="155"/>
  <c r="J12" i="155"/>
  <c r="F12" i="155"/>
  <c r="J11" i="155"/>
  <c r="F11" i="155"/>
  <c r="K11" i="155" s="1"/>
  <c r="J10" i="155"/>
  <c r="F10" i="155"/>
  <c r="K10" i="155" s="1"/>
  <c r="J9" i="155"/>
  <c r="F9" i="155"/>
  <c r="J8" i="155"/>
  <c r="F8" i="155"/>
  <c r="I7" i="155"/>
  <c r="H7" i="155"/>
  <c r="G7" i="155"/>
  <c r="E7" i="155"/>
  <c r="D7" i="155"/>
  <c r="C7" i="155"/>
  <c r="F23" i="76"/>
  <c r="K23" i="76" s="1"/>
  <c r="D19" i="3"/>
  <c r="E27" i="3"/>
  <c r="F39" i="133"/>
  <c r="F38" i="133"/>
  <c r="N15" i="145"/>
  <c r="M15" i="145"/>
  <c r="M18" i="145"/>
  <c r="N18" i="145"/>
  <c r="N16" i="145"/>
  <c r="M16" i="145"/>
  <c r="N12" i="145"/>
  <c r="M12" i="145"/>
  <c r="N11" i="145"/>
  <c r="M11" i="145"/>
  <c r="M8" i="145"/>
  <c r="N8" i="145"/>
  <c r="M6" i="145"/>
  <c r="G7" i="145"/>
  <c r="G17" i="145" s="1"/>
  <c r="H6" i="145" s="1"/>
  <c r="N14" i="145"/>
  <c r="M14" i="145"/>
  <c r="N13" i="145"/>
  <c r="M13" i="145"/>
  <c r="N10" i="145"/>
  <c r="M10" i="145"/>
  <c r="N9" i="145"/>
  <c r="M9" i="145"/>
  <c r="L7" i="145"/>
  <c r="K7" i="145"/>
  <c r="K17" i="145" s="1"/>
  <c r="L6" i="145" s="1"/>
  <c r="J7" i="145"/>
  <c r="I7" i="145"/>
  <c r="F7" i="145"/>
  <c r="E7" i="145"/>
  <c r="E17" i="145" s="1"/>
  <c r="F6" i="145" s="1"/>
  <c r="D7" i="145"/>
  <c r="C7" i="145"/>
  <c r="C17" i="145" s="1"/>
  <c r="D6" i="145" s="1"/>
  <c r="I21" i="91"/>
  <c r="I20" i="91"/>
  <c r="I19" i="91"/>
  <c r="I18" i="91"/>
  <c r="I17" i="91"/>
  <c r="I9" i="91"/>
  <c r="I8" i="91"/>
  <c r="I6" i="91"/>
  <c r="G6" i="97"/>
  <c r="J23" i="76"/>
  <c r="J24" i="76"/>
  <c r="J25" i="76"/>
  <c r="J26" i="76"/>
  <c r="F24" i="76"/>
  <c r="F25" i="76"/>
  <c r="F26" i="76"/>
  <c r="K26" i="76" s="1"/>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D39" i="134"/>
  <c r="E39" i="134"/>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D36" i="133"/>
  <c r="E36" i="133"/>
  <c r="C6" i="61"/>
  <c r="D6" i="61"/>
  <c r="A7" i="61"/>
  <c r="A8" i="61" s="1"/>
  <c r="A9" i="61" s="1"/>
  <c r="A10" i="61" s="1"/>
  <c r="E7" i="61"/>
  <c r="E8" i="61"/>
  <c r="E10" i="61"/>
  <c r="E12" i="61"/>
  <c r="E13" i="61"/>
  <c r="C15" i="61"/>
  <c r="D15" i="61"/>
  <c r="E16" i="61"/>
  <c r="A7" i="90"/>
  <c r="A8" i="90" s="1"/>
  <c r="A9" i="90" s="1"/>
  <c r="A10" i="90" s="1"/>
  <c r="A11" i="90" s="1"/>
  <c r="A12" i="90" s="1"/>
  <c r="A13" i="90" s="1"/>
  <c r="A14" i="90" s="1"/>
  <c r="A15" i="90" s="1"/>
  <c r="A17" i="90" s="1"/>
  <c r="A18" i="90" s="1"/>
  <c r="A19" i="90" s="1"/>
  <c r="A20" i="90" s="1"/>
  <c r="C7" i="90"/>
  <c r="D7" i="90"/>
  <c r="D14" i="90" s="1"/>
  <c r="D20" i="90" s="1"/>
  <c r="A7" i="116"/>
  <c r="E8" i="116"/>
  <c r="C18" i="116" s="1"/>
  <c r="F8" i="116"/>
  <c r="D18" i="116" s="1"/>
  <c r="A9" i="116"/>
  <c r="A10" i="116" s="1"/>
  <c r="A11" i="116" s="1"/>
  <c r="A12" i="116" s="1"/>
  <c r="A13" i="116" s="1"/>
  <c r="A14" i="116" s="1"/>
  <c r="A15" i="116" s="1"/>
  <c r="A16" i="116" s="1"/>
  <c r="A17" i="116" s="1"/>
  <c r="A18" i="116" s="1"/>
  <c r="C13" i="116"/>
  <c r="D13" i="116"/>
  <c r="D17" i="116" s="1"/>
  <c r="D14" i="116"/>
  <c r="C7" i="76"/>
  <c r="D7" i="76"/>
  <c r="E7" i="76"/>
  <c r="G7" i="76"/>
  <c r="G16" i="76"/>
  <c r="H7" i="76"/>
  <c r="I7" i="76"/>
  <c r="F8" i="76"/>
  <c r="K8" i="76" s="1"/>
  <c r="J8" i="76"/>
  <c r="F9" i="76"/>
  <c r="J9" i="76"/>
  <c r="F10" i="76"/>
  <c r="J10" i="76"/>
  <c r="F11" i="76"/>
  <c r="J11" i="76"/>
  <c r="F12" i="76"/>
  <c r="J12" i="76"/>
  <c r="F13" i="76"/>
  <c r="J13" i="76"/>
  <c r="F15" i="76"/>
  <c r="J15" i="76"/>
  <c r="C16" i="76"/>
  <c r="E16" i="76"/>
  <c r="D16" i="76"/>
  <c r="H16" i="76"/>
  <c r="I16" i="76"/>
  <c r="F17" i="76"/>
  <c r="J17" i="76"/>
  <c r="F18" i="76"/>
  <c r="J18" i="76"/>
  <c r="F19" i="76"/>
  <c r="J19" i="76"/>
  <c r="F20" i="76"/>
  <c r="J20" i="76"/>
  <c r="F21" i="76"/>
  <c r="J21" i="76"/>
  <c r="C22" i="76"/>
  <c r="D22" i="76"/>
  <c r="E22" i="76"/>
  <c r="G22" i="76"/>
  <c r="H22" i="76"/>
  <c r="I22" i="76"/>
  <c r="F27" i="76"/>
  <c r="F22" i="76" s="1"/>
  <c r="K22" i="76" s="1"/>
  <c r="F28" i="76"/>
  <c r="K28" i="76" s="1"/>
  <c r="J28" i="76"/>
  <c r="F29" i="76"/>
  <c r="K29" i="76" s="1"/>
  <c r="J29" i="76"/>
  <c r="D5" i="3"/>
  <c r="E6" i="3"/>
  <c r="E7" i="3"/>
  <c r="C15" i="3"/>
  <c r="D15" i="3"/>
  <c r="E42" i="3"/>
  <c r="C5" i="23"/>
  <c r="C16" i="23"/>
  <c r="E16" i="23" s="1"/>
  <c r="C18" i="23"/>
  <c r="E18" i="23" s="1"/>
  <c r="L18" i="155"/>
  <c r="K28" i="155" l="1"/>
  <c r="K21" i="155"/>
  <c r="K20" i="155"/>
  <c r="K18" i="155"/>
  <c r="K17" i="155"/>
  <c r="K13" i="155"/>
  <c r="K12" i="155"/>
  <c r="K9" i="155"/>
  <c r="K8" i="155"/>
  <c r="D30" i="155"/>
  <c r="K18" i="76"/>
  <c r="I30" i="76"/>
  <c r="E19" i="3"/>
  <c r="E15" i="3"/>
  <c r="E6" i="61"/>
  <c r="K21" i="76"/>
  <c r="K20" i="76"/>
  <c r="K13" i="76"/>
  <c r="K12" i="76"/>
  <c r="K10" i="76"/>
  <c r="K9" i="76"/>
  <c r="C25" i="23"/>
  <c r="C29" i="23" s="1"/>
  <c r="E5" i="23"/>
  <c r="L15" i="155"/>
  <c r="D43" i="3"/>
  <c r="C17" i="116"/>
  <c r="H17" i="145"/>
  <c r="J16" i="76"/>
  <c r="J22" i="76"/>
  <c r="J7" i="76"/>
  <c r="L20" i="155"/>
  <c r="L17" i="155"/>
  <c r="E30" i="76"/>
  <c r="L11" i="155"/>
  <c r="G30" i="155"/>
  <c r="L25" i="155"/>
  <c r="L28" i="155"/>
  <c r="F7" i="76"/>
  <c r="E30" i="155"/>
  <c r="F16" i="76"/>
  <c r="I30" i="155"/>
  <c r="L12" i="155"/>
  <c r="C14" i="90"/>
  <c r="C20" i="90" s="1"/>
  <c r="H30" i="155"/>
  <c r="D37" i="133"/>
  <c r="D40" i="133" s="1"/>
  <c r="D18" i="61"/>
  <c r="E15" i="61"/>
  <c r="E18" i="61" s="1"/>
  <c r="L8" i="155"/>
  <c r="H30" i="76"/>
  <c r="I10" i="91"/>
  <c r="D17" i="145"/>
  <c r="L13" i="155"/>
  <c r="D30" i="76"/>
  <c r="E37" i="133"/>
  <c r="E40" i="133" s="1"/>
  <c r="L21" i="155"/>
  <c r="J22" i="155"/>
  <c r="J16" i="155"/>
  <c r="L29" i="155"/>
  <c r="L19" i="155"/>
  <c r="F36" i="133"/>
  <c r="L17" i="145"/>
  <c r="K11" i="76"/>
  <c r="F16" i="155"/>
  <c r="F39" i="134"/>
  <c r="G30" i="76"/>
  <c r="C30" i="76"/>
  <c r="L26" i="155"/>
  <c r="L24" i="155"/>
  <c r="C30" i="155"/>
  <c r="L9" i="155"/>
  <c r="C43" i="3"/>
  <c r="F17" i="145"/>
  <c r="I23" i="91"/>
  <c r="F7" i="155"/>
  <c r="K17" i="76"/>
  <c r="L10" i="155"/>
  <c r="K25" i="76"/>
  <c r="L23" i="155"/>
  <c r="K19" i="76"/>
  <c r="E5" i="3"/>
  <c r="K24" i="76"/>
  <c r="F6" i="144"/>
  <c r="N7" i="145"/>
  <c r="D6" i="144"/>
  <c r="M7" i="145"/>
  <c r="K15" i="76"/>
  <c r="L22" i="155"/>
  <c r="J7" i="155"/>
  <c r="C6" i="144"/>
  <c r="C18" i="61"/>
  <c r="E6" i="144"/>
  <c r="I17" i="145"/>
  <c r="M17" i="145" s="1"/>
  <c r="K16" i="155" l="1"/>
  <c r="J30" i="76"/>
  <c r="E43" i="3"/>
  <c r="K7" i="76"/>
  <c r="E25" i="23"/>
  <c r="E29" i="23" s="1"/>
  <c r="F30" i="76"/>
  <c r="K30" i="76" s="1"/>
  <c r="F40" i="133"/>
  <c r="K16" i="76"/>
  <c r="F37" i="133"/>
  <c r="J30" i="155"/>
  <c r="L16" i="155"/>
  <c r="F30" i="155"/>
  <c r="K7" i="155"/>
  <c r="L7" i="155"/>
  <c r="J6" i="145"/>
  <c r="N6" i="145" s="1"/>
  <c r="J17" i="145" l="1"/>
  <c r="N17" i="145" s="1"/>
  <c r="L30" i="155"/>
  <c r="K30" i="155"/>
</calcChain>
</file>

<file path=xl/sharedStrings.xml><?xml version="1.0" encoding="utf-8"?>
<sst xmlns="http://schemas.openxmlformats.org/spreadsheetml/2006/main" count="2184" uniqueCount="1445">
  <si>
    <t>Tabuľka 9</t>
  </si>
  <si>
    <t>Tabuľka 10</t>
  </si>
  <si>
    <t>Tabuľka 11</t>
  </si>
  <si>
    <t>Tabuľka 12</t>
  </si>
  <si>
    <t>Tabuľka 13</t>
  </si>
  <si>
    <t>Tabuľka 16</t>
  </si>
  <si>
    <t>Tabuľka 18</t>
  </si>
  <si>
    <t>Tabuľka 19</t>
  </si>
  <si>
    <t>Tabuľka 20</t>
  </si>
  <si>
    <t>Tabuľka 21</t>
  </si>
  <si>
    <t xml:space="preserve">pozn.1): rozdiel medzi údajom, vykazovaným v stĺpci T6_R18_SH a údajom v T5_R56_(SC+SD) uviesť v komentári  </t>
  </si>
  <si>
    <t>Vysvetlivky</t>
  </si>
  <si>
    <t xml:space="preserve">      - dohody o vykonaní práce - externí účitelia (účet 521 009)</t>
  </si>
  <si>
    <t xml:space="preserve"> - Podprogram 05T 08 </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</si>
  <si>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</si>
  <si>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</si>
  <si>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</si>
  <si>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</si>
  <si>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</si>
  <si>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</si>
  <si>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</si>
  <si>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T3_V1</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</si>
  <si>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</si>
  <si>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</si>
  <si>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</si>
  <si>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</si>
  <si>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</si>
  <si>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</si>
  <si>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</si>
  <si>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</si>
  <si>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</si>
  <si>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</si>
  <si>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</si>
  <si>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</si>
  <si>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</si>
  <si>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</si>
  <si>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T13_V3</t>
  </si>
  <si>
    <t>T13_V5</t>
  </si>
  <si>
    <t>T13_V4</t>
  </si>
  <si>
    <t>T13_V6</t>
  </si>
  <si>
    <t>Kontrola</t>
  </si>
  <si>
    <t>Poznámky</t>
  </si>
  <si>
    <t xml:space="preserve">  - poskytnuté jednorázovo</t>
  </si>
  <si>
    <r>
      <t>Zdroje na obstaranie a technické zhodnotenie majetku  z fondu reprodukcie</t>
    </r>
    <r>
      <rPr>
        <sz val="12"/>
        <rFont val="Times New Roman"/>
        <family val="1"/>
      </rPr>
      <t xml:space="preserve"> [R1+R2]</t>
    </r>
  </si>
  <si>
    <t>- nákup softvéru</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</si>
  <si>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</si>
  <si>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</si>
  <si>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</si>
  <si>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</si>
  <si>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</si>
  <si>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</si>
  <si>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</si>
  <si>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</si>
  <si>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Tabuľka 17</t>
  </si>
  <si>
    <t>T13_SG(SH)</t>
  </si>
  <si>
    <t>V stĺpci G uvedie vysoká škola objem nákladov na mzdy krytých z iných zdrojov ako je štátny rozpočet.</t>
  </si>
  <si>
    <t>T9_R2</t>
  </si>
  <si>
    <t>z EÚ</t>
  </si>
  <si>
    <r>
      <t xml:space="preserve">Niektoré polia tabuliek sa počítajú alebo inak odvodzujú z iných polí. Tieto polia sú označené </t>
    </r>
    <r>
      <rPr>
        <b/>
        <sz val="12"/>
        <rFont val="Times New Roman"/>
        <family val="1"/>
        <charset val="238"/>
      </rPr>
      <t xml:space="preserve">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</si>
  <si>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t>T16_V2</t>
  </si>
  <si>
    <r>
      <t>Dotácie z rozpočtov obcí a z rozpočtov vyšších územných celkov</t>
    </r>
    <r>
      <rPr>
        <sz val="12"/>
        <rFont val="Times New Roman"/>
        <family val="1"/>
      </rPr>
      <t xml:space="preserve"> [SUM(R2a:R2...)]</t>
    </r>
  </si>
  <si>
    <t>Prostriedky zo zahraničných projektov na budúce aktivity</t>
  </si>
  <si>
    <t>finančné fondy</t>
  </si>
  <si>
    <t>stav bankových účtov</t>
  </si>
  <si>
    <t>štrukturálne fondy EÚ</t>
  </si>
  <si>
    <t>dotácie mimo dotačnej zmluvy a mimo dotácií zo štrukturálnych fondov EÚ</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</si>
  <si>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</si>
  <si>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</si>
  <si>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</si>
  <si>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</si>
  <si>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 z ubytovania študentov (účet 602 001)</t>
  </si>
  <si>
    <t>- zo stravných lístkov študentov a doktorandov (účet 602 009)</t>
  </si>
  <si>
    <t>T1_R12 a T1_R13</t>
  </si>
  <si>
    <t>- používanie plavárne (účet 518 019)</t>
  </si>
  <si>
    <t>- výnosy z duševného vlastníctva (účet 649 011)</t>
  </si>
  <si>
    <t>- oprava výnosov minulých účtovných období (účet 649 013)</t>
  </si>
  <si>
    <t>- použitie prostriedkov fondov (účet 649 014)</t>
  </si>
  <si>
    <t>- dobropisy minulých období (účet 649 017)</t>
  </si>
  <si>
    <t>- štipendijného fondu (účet 656 200)</t>
  </si>
  <si>
    <t>- DHM - nábytok (účet 501 012)</t>
  </si>
  <si>
    <t>- ostatná údržba a opravy (účet 511 099)</t>
  </si>
  <si>
    <t>- prenájom zariadení (účet 518 002)</t>
  </si>
  <si>
    <t>- revízie zariadení (účet 518 010)</t>
  </si>
  <si>
    <t>- čistenie verejných priestranstiev (účet 518 011)</t>
  </si>
  <si>
    <t xml:space="preserve"> - bankové poplatky (účet 549 002)</t>
  </si>
  <si>
    <t xml:space="preserve"> - úhrada výnosov z úrokov na dotačnom účte (účet 549 003)</t>
  </si>
  <si>
    <t>T11_R11</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</si>
  <si>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</si>
  <si>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</si>
  <si>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</si>
  <si>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dlhodobého finančného majetku (účet 652)</t>
  </si>
  <si>
    <t>Prijaté príspevky od iných organizácií (účet 662)</t>
  </si>
  <si>
    <t>T10_R5_SA (SB)</t>
  </si>
  <si>
    <t xml:space="preserve">   - Prvok 077 12 05</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</si>
  <si>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</si>
  <si>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</si>
  <si>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</si>
  <si>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</si>
  <si>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</si>
  <si>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</si>
  <si>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</si>
  <si>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</si>
  <si>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</si>
  <si>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</si>
  <si>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</si>
  <si>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</si>
  <si>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</si>
  <si>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</si>
  <si>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</si>
  <si>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</si>
  <si>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</si>
  <si>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Sumárny riadok osobitne financovaných súčastí verejnej vysokej školy (špecifiká).</t>
  </si>
  <si>
    <t>T8_R5</t>
  </si>
  <si>
    <t>V stĺpci A uvedie vysoká škola nevyčerpanú dotáciu (+)/nedoplatok dotácie (-) na stravu študentov k 31. 12. príslušného kalendárneho roka.</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</si>
  <si>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</si>
  <si>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</si>
  <si>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</si>
  <si>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</si>
  <si>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</si>
  <si>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</si>
  <si>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</si>
  <si>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</si>
  <si>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</si>
  <si>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</si>
  <si>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</si>
  <si>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Tabuľka 8</t>
  </si>
  <si>
    <t>- zostatok nevyčerpanej dotácie (+)/ nedoplatok dotácie (-) z predchádzajúcich rokov [R6_SB=R8_SA]</t>
  </si>
  <si>
    <t>spolufinanco-
vanie zo ŠR</t>
  </si>
  <si>
    <t xml:space="preserve">Počet študentov  poberajúcich štipendium </t>
  </si>
  <si>
    <t>Počet študentov  poberajúcich štipendium</t>
  </si>
  <si>
    <t>T10_V2</t>
  </si>
  <si>
    <t>V týchto riadkoch sa uvedú sumy zodpovedajúce čerpaniu podľa štandardných podpoložiek položky 713 ekonomickej klasifikácie.</t>
  </si>
  <si>
    <r>
      <t xml:space="preserve">Stav fondu k 1.1. kalendárneho roku </t>
    </r>
    <r>
      <rPr>
        <sz val="12"/>
        <rFont val="Times New Roman"/>
        <family val="1"/>
        <charset val="238"/>
      </rPr>
      <t>[R1_SB = R12_SA ...]</t>
    </r>
  </si>
  <si>
    <t>Čerpanie fondu k 31. 12. kalendárneho roku</t>
  </si>
  <si>
    <t>Spolu</t>
  </si>
  <si>
    <t>Dotácia / program</t>
  </si>
  <si>
    <t>Číslo riadku</t>
  </si>
  <si>
    <t>Tabuľka 2</t>
  </si>
  <si>
    <t>Tabuľka 3</t>
  </si>
  <si>
    <t>Tabuľka 4</t>
  </si>
  <si>
    <t>Tabuľka 5</t>
  </si>
  <si>
    <t>Tabuľka 6</t>
  </si>
  <si>
    <t>Tabuľka 7</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</si>
  <si>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</si>
  <si>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</si>
  <si>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</si>
  <si>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</si>
  <si>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</si>
  <si>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</si>
  <si>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</si>
  <si>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</si>
  <si>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</si>
  <si>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</si>
  <si>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</si>
  <si>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</si>
  <si>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</si>
  <si>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</si>
  <si>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</si>
  <si>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</si>
  <si>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</si>
  <si>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</si>
  <si>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</si>
  <si>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</si>
  <si>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</si>
  <si>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</si>
  <si>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</si>
  <si>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</si>
  <si>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</si>
  <si>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</si>
  <si>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</si>
  <si>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</si>
  <si>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    - dohody o brigádnickej práci študentov (účet 521 011)</t>
  </si>
  <si>
    <t>T9_V2</t>
  </si>
  <si>
    <t>4a</t>
  </si>
  <si>
    <t xml:space="preserve">Základ pre prídel do štipendijného fondu </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</si>
  <si>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</si>
  <si>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</si>
  <si>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</si>
  <si>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</si>
  <si>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</si>
  <si>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</si>
  <si>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</si>
  <si>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</si>
  <si>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</si>
  <si>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</si>
  <si>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</si>
  <si>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t>Zdroje na obstaranie a technické zhodnotenie dlhodobého majetku z úverov</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</si>
  <si>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</si>
  <si>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</si>
  <si>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T10_R6_SA</t>
  </si>
  <si>
    <t>- Podprogram 077 11</t>
  </si>
  <si>
    <t xml:space="preserve">   - Prvok 077 12 01</t>
  </si>
  <si>
    <t xml:space="preserve">   - Prvok 077 12 02</t>
  </si>
  <si>
    <r>
      <t xml:space="preserve">Priemerný  prepočítaný počet ubytovaných študentov </t>
    </r>
    <r>
      <rPr>
        <sz val="12"/>
        <rFont val="Times New Roman"/>
        <family val="1"/>
        <charset val="238"/>
      </rPr>
      <t>[(R2</t>
    </r>
    <r>
      <rPr>
        <sz val="12"/>
        <rFont val="Times New Roman"/>
        <family val="1"/>
        <charset val="238"/>
      </rPr>
      <t>/12]</t>
    </r>
  </si>
  <si>
    <t xml:space="preserve">T18_V1 </t>
  </si>
  <si>
    <t xml:space="preserve">Počet študentov poberajúcich sociálne štipendium </t>
  </si>
  <si>
    <t>- vysokoškolské podniky</t>
  </si>
  <si>
    <t>Výskumní pracovníci alebo umeleckí pracovníci</t>
  </si>
  <si>
    <t>15a</t>
  </si>
  <si>
    <t>T21_V1</t>
  </si>
  <si>
    <t>Nákup budov a stavieb</t>
  </si>
  <si>
    <t>A</t>
  </si>
  <si>
    <t>B</t>
  </si>
  <si>
    <t>C</t>
  </si>
  <si>
    <t>E</t>
  </si>
  <si>
    <t>F</t>
  </si>
  <si>
    <t>G</t>
  </si>
  <si>
    <t>H</t>
  </si>
  <si>
    <t>I</t>
  </si>
  <si>
    <t>Vysvetlivka</t>
  </si>
  <si>
    <t>D</t>
  </si>
  <si>
    <t>Bankový účet</t>
  </si>
  <si>
    <t>T10_V1</t>
  </si>
  <si>
    <t>T4_V1</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</si>
  <si>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</si>
  <si>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</si>
  <si>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</si>
  <si>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</si>
  <si>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</si>
  <si>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</si>
  <si>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</si>
  <si>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</si>
  <si>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</si>
  <si>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</si>
  <si>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Tabuľka 1</t>
  </si>
  <si>
    <t>T6_SA, SB, SC</t>
  </si>
  <si>
    <t>T16_R1</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</si>
  <si>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</si>
  <si>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</si>
  <si>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</si>
  <si>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</si>
  <si>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</si>
  <si>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</si>
  <si>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</si>
  <si>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</si>
  <si>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t>Tržby z predaja materiálu (účet 654)</t>
  </si>
  <si>
    <t>Spotreba ostatných neskladovateľných dodávok (účet 503)</t>
  </si>
  <si>
    <t>Fondy spolu</t>
  </si>
  <si>
    <t>T13_V2</t>
  </si>
  <si>
    <t>Položka</t>
  </si>
  <si>
    <t>Hlavná činnosť</t>
  </si>
  <si>
    <t>Podnikateľská činnosť</t>
  </si>
  <si>
    <t>Rezervný fond</t>
  </si>
  <si>
    <t>Fond reprodukcie</t>
  </si>
  <si>
    <t>Štipendijný fond</t>
  </si>
  <si>
    <t>Návrh na prídel do štipendijného fondu</t>
  </si>
  <si>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</si>
  <si>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</si>
  <si>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</si>
  <si>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</si>
  <si>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</si>
  <si>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</si>
  <si>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</si>
  <si>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Počty ubytovaných</t>
  </si>
  <si>
    <t>Ostatné výnosy zo študentských domovov</t>
  </si>
  <si>
    <t>Výnosy z poplatkov za ubytovanie od študentov počas výučbového obdobia (10 mesiacov)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</si>
  <si>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</si>
  <si>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</si>
  <si>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</si>
  <si>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Dotácia na uskutočňovanie akreditovaných študijných programov</t>
    </r>
    <r>
      <rPr>
        <sz val="12"/>
        <rFont val="Times New Roman"/>
        <family val="1"/>
      </rPr>
      <t xml:space="preserve"> [R2]</t>
    </r>
  </si>
  <si>
    <t>T10_V3</t>
  </si>
  <si>
    <t xml:space="preserve">sociálne štipendiá </t>
  </si>
  <si>
    <t>študentské domovy</t>
  </si>
  <si>
    <t>študentské jedálne</t>
  </si>
  <si>
    <t xml:space="preserve">zdroje obstarania a technického zhodnotenia majetku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</si>
  <si>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</si>
  <si>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</si>
  <si>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</si>
  <si>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</si>
  <si>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</si>
  <si>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</si>
  <si>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</si>
  <si>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                                                                                                                                                                                                                                                                                                                                                                                                                                                                                                                                                                                                                                                                                                                                                                                                                                                                                                                                                                                                                                                                                                                                                                                                                                                                                                                                                                                                                                                                                                                                                                                                                                                                                                                                                                                                                                                                                                                                                                                                                                                                                                                                                                                                                                                                                                                                                                                                                                                                                                                                                                                                                                                                                                                                                                                                                                                                                                                                                                                                                                                                                                                                                                                                                                                                                                                                                                                                                                                                                                                                                                                                                                                                                                                                                                                                                                                                                                                                                                                                                                                                                                                                                                                                                                                                                                                                                                                                                                                                                                                                                                                          </t>
  </si>
  <si>
    <t xml:space="preserve">  </t>
  </si>
  <si>
    <t>- tvorba fondu prevodom z rezervného fondu (účet  413 114)</t>
  </si>
  <si>
    <t>- tvorba fondu z darov a z dedičstva (účet 413 112)</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</si>
  <si>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</si>
  <si>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</si>
  <si>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</si>
  <si>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</si>
  <si>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</si>
  <si>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</si>
  <si>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</si>
  <si>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</si>
  <si>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</si>
  <si>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T10_R10</t>
  </si>
  <si>
    <t>bez zmien</t>
  </si>
  <si>
    <t>Priemerný mesačný náklad na doktoranda</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</si>
  <si>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</si>
  <si>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</si>
  <si>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</si>
  <si>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</si>
  <si>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</si>
  <si>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</si>
  <si>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</si>
  <si>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</si>
  <si>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</si>
  <si>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</si>
  <si>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</si>
  <si>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</si>
  <si>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</si>
  <si>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</si>
  <si>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</si>
  <si>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</si>
  <si>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</si>
  <si>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</si>
  <si>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</si>
  <si>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</si>
  <si>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</si>
  <si>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</si>
  <si>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</si>
  <si>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</si>
  <si>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</si>
  <si>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</si>
  <si>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</si>
  <si>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</si>
  <si>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</si>
  <si>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</si>
  <si>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</si>
  <si>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</si>
  <si>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</si>
  <si>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</si>
  <si>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</si>
  <si>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</si>
  <si>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</si>
  <si>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</si>
  <si>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</si>
  <si>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</si>
  <si>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</si>
  <si>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</si>
  <si>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</si>
  <si>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</si>
  <si>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</si>
  <si>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</si>
  <si>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</si>
  <si>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</si>
  <si>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</si>
  <si>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</si>
  <si>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</si>
  <si>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</si>
  <si>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</si>
  <si>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</si>
  <si>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</si>
  <si>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</si>
  <si>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</si>
  <si>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</si>
  <si>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</si>
  <si>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</si>
  <si>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</si>
  <si>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</si>
  <si>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</si>
  <si>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</si>
  <si>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</si>
  <si>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</si>
  <si>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</si>
  <si>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</si>
  <si>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</si>
  <si>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</si>
  <si>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</si>
  <si>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</si>
  <si>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</si>
  <si>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</si>
  <si>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</si>
  <si>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</si>
  <si>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</si>
  <si>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</si>
  <si>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</si>
  <si>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</si>
  <si>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</si>
  <si>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</si>
  <si>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</si>
  <si>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</si>
  <si>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</si>
  <si>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</si>
  <si>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</si>
  <si>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</si>
  <si>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</si>
  <si>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</si>
  <si>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</si>
  <si>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</si>
  <si>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</si>
  <si>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</si>
  <si>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</si>
  <si>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</si>
  <si>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</si>
  <si>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</si>
  <si>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</si>
  <si>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</si>
  <si>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</si>
  <si>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</si>
  <si>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</si>
  <si>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</si>
  <si>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</si>
  <si>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</si>
  <si>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</si>
  <si>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</si>
  <si>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</si>
  <si>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</si>
  <si>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</si>
  <si>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</si>
  <si>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</si>
  <si>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</si>
  <si>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</si>
  <si>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</si>
  <si>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</si>
  <si>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</si>
  <si>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</si>
  <si>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</si>
  <si>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</si>
  <si>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</si>
  <si>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</si>
  <si>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</si>
  <si>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</si>
  <si>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</si>
  <si>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</si>
  <si>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</si>
  <si>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</si>
  <si>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</si>
  <si>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</si>
  <si>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T22_V1</t>
  </si>
  <si>
    <t>T23_V1</t>
  </si>
  <si>
    <t>Tabuľka 22</t>
  </si>
  <si>
    <t>Tabuľka 23</t>
  </si>
  <si>
    <t>Tabuľka č. 6 poskytuje informácie o počte a štruktúre zamestnancov a objeme nákladov na mzdy verejnej vysokej školy (bez odvodov).</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</si>
  <si>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</si>
  <si>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</si>
  <si>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</si>
  <si>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</si>
  <si>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</si>
  <si>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</si>
  <si>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</si>
  <si>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</si>
  <si>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</si>
  <si>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</si>
  <si>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</si>
  <si>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</si>
  <si>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</si>
  <si>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</si>
  <si>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</si>
  <si>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</si>
  <si>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</si>
  <si>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</si>
  <si>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</si>
  <si>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</si>
  <si>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</si>
  <si>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</si>
  <si>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</si>
  <si>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</si>
  <si>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</si>
  <si>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</si>
  <si>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</si>
  <si>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</si>
  <si>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</si>
  <si>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</si>
  <si>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</si>
  <si>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</si>
  <si>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</si>
  <si>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</si>
  <si>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</si>
  <si>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</si>
  <si>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</si>
  <si>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</si>
  <si>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</si>
  <si>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</si>
  <si>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</si>
  <si>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</si>
  <si>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</si>
  <si>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</si>
  <si>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</si>
  <si>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</si>
  <si>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</si>
  <si>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</si>
  <si>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</si>
  <si>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</si>
  <si>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</si>
  <si>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</si>
  <si>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</si>
  <si>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</si>
  <si>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</si>
  <si>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29</t>
  </si>
  <si>
    <t>Tvorba fondov</t>
  </si>
  <si>
    <t>30</t>
  </si>
  <si>
    <t xml:space="preserve">Náklady na precenenie cen.pap. </t>
  </si>
  <si>
    <t>31</t>
  </si>
  <si>
    <t>32</t>
  </si>
  <si>
    <t>33</t>
  </si>
  <si>
    <t>34</t>
  </si>
  <si>
    <t>Poskyt. príspevky z verejnej zbierky</t>
  </si>
  <si>
    <t>Tržby za vlastné výrobky</t>
  </si>
  <si>
    <t>Tržby z predaja služieb</t>
  </si>
  <si>
    <t>Tržby za predaný tovar</t>
  </si>
  <si>
    <t>Zmena stavu zásob polotovarov</t>
  </si>
  <si>
    <t>Zmena stavu zásob výrobkov</t>
  </si>
  <si>
    <t>Zmena stavu zásob zvierat</t>
  </si>
  <si>
    <t>Aktivácia materiálu a tovaru</t>
  </si>
  <si>
    <t>Aktivácia vnútroorganizačných služieb</t>
  </si>
  <si>
    <t>Platby za odpísané pohľadávky</t>
  </si>
  <si>
    <t>Kurzové zisky</t>
  </si>
  <si>
    <t>Prijaté dary</t>
  </si>
  <si>
    <t>Iné ostatné výnosy</t>
  </si>
  <si>
    <t>Tržby z predaja cenných papierov a pod.</t>
  </si>
  <si>
    <t>Tržby z predaja materiálu</t>
  </si>
  <si>
    <t>Výnosy z použitia fondu</t>
  </si>
  <si>
    <t>Výnosy z precenenia cenných papierov</t>
  </si>
  <si>
    <t>Výnosy z nájmu majetku</t>
  </si>
  <si>
    <t>Prijaté príspevky od fyzických osôb</t>
  </si>
  <si>
    <t>Príspevky z podielu zaplatenej dane</t>
  </si>
  <si>
    <t>Dotácie</t>
  </si>
  <si>
    <t>Daň z príjmov</t>
  </si>
  <si>
    <t>Dodatočné odvody dane z príjmov</t>
  </si>
  <si>
    <t>výdavky na obstaranie a technické zhodnotenie majetku</t>
  </si>
  <si>
    <t>štipendiá z vlastných zdrojov</t>
  </si>
  <si>
    <t xml:space="preserve">motivačné štipendiá  </t>
  </si>
  <si>
    <t>štruktúra účtu 384 - výnosy budúcich období</t>
  </si>
  <si>
    <r>
      <t>Spolu</t>
    </r>
    <r>
      <rPr>
        <sz val="12"/>
        <rFont val="Times New Roman"/>
        <family val="1"/>
      </rPr>
      <t xml:space="preserve"> [R1+R6+R7+R8]</t>
    </r>
  </si>
  <si>
    <t>Súvzťažnosti</t>
  </si>
  <si>
    <t>T13_R11_SE(SF)</t>
  </si>
  <si>
    <t>T1_R1:R15</t>
  </si>
  <si>
    <t>Všeobecná poznámka č. 1</t>
  </si>
  <si>
    <t>doktorandi a doktorandské štipendiá</t>
  </si>
  <si>
    <t>Projektovaná lôžková kapacita študentského domova k 31. 12. kalendárneho roka (v počte miest)</t>
  </si>
  <si>
    <t>T9_R6_SA_AB</t>
  </si>
  <si>
    <t>F = A+B+C+D+E</t>
  </si>
  <si>
    <t>J</t>
  </si>
  <si>
    <t>K</t>
  </si>
  <si>
    <t>10a</t>
  </si>
  <si>
    <t>G=A+B+C+D+E+F</t>
  </si>
  <si>
    <t>Zost. cena predaného DNM a DHM</t>
  </si>
  <si>
    <t>T4_R4</t>
  </si>
  <si>
    <t xml:space="preserve">zabezpečenie mobilít v súlade s medzinárodnými zmluvami </t>
  </si>
  <si>
    <t>Peniaze na ceste (účet 261)</t>
  </si>
  <si>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</si>
  <si>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</si>
  <si>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</si>
  <si>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</si>
  <si>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</si>
  <si>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T11_R10</t>
  </si>
  <si>
    <t>T11_R10a</t>
  </si>
  <si>
    <t>T11_R13</t>
  </si>
  <si>
    <t>T2_R3</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</si>
  <si>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</si>
  <si>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</si>
  <si>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</si>
  <si>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</si>
  <si>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</si>
  <si>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</si>
  <si>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</si>
  <si>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</si>
  <si>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</si>
  <si>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Náklady na mzdy  poskytované z prostriedkov štátneho rozpočtu   (v Eur)</t>
  </si>
  <si>
    <t>Náklady na mzdy poskytované z iných zdrojov 
 (v Eur)</t>
  </si>
  <si>
    <t>Náklady na mzdy spolu
 (v Eur)</t>
  </si>
  <si>
    <t>Finančné prostriedky  
 (v Eur)</t>
  </si>
  <si>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</si>
  <si>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</si>
  <si>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</si>
  <si>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</si>
  <si>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</si>
  <si>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</si>
  <si>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</si>
  <si>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</si>
  <si>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</si>
  <si>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</si>
  <si>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výnosy VVŠ</t>
  </si>
  <si>
    <t>výnosy VVŠ zo školného a poplatkov</t>
  </si>
  <si>
    <t>náklady VVŠ</t>
  </si>
  <si>
    <t>náklady na mzdy</t>
  </si>
  <si>
    <t xml:space="preserve">T10_R14 </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</si>
  <si>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</si>
  <si>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r>
      <t xml:space="preserve">Nárok na príspevok zo štátneho rozpočtu na jedlá podľa metodiky </t>
    </r>
    <r>
      <rPr>
        <sz val="12"/>
        <rFont val="Times New Roman"/>
        <family val="1"/>
      </rPr>
      <t xml:space="preserve">                                     </t>
    </r>
  </si>
  <si>
    <t>Fond na podporu štúdia študentov so špecifickými potrebami</t>
  </si>
  <si>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</si>
  <si>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</si>
  <si>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</si>
  <si>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</si>
  <si>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</si>
  <si>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</si>
  <si>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x</t>
  </si>
  <si>
    <t>Náklady spolu</t>
  </si>
  <si>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</si>
  <si>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</si>
  <si>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Pozn.</t>
  </si>
  <si>
    <t>(uviesť zoznam všetkých dotácií, každú na zvláštny riadok, napr. podprogram 026 05)</t>
  </si>
  <si>
    <t>T8_R1</t>
  </si>
  <si>
    <t>T19_V2</t>
  </si>
  <si>
    <t>Kód</t>
  </si>
  <si>
    <t>Názov</t>
  </si>
  <si>
    <t>Platné od</t>
  </si>
  <si>
    <t>motivačné štipendium - vybrané odbory (§ 96a ods.1 písm. a))</t>
  </si>
  <si>
    <t>sociálne štipendium</t>
  </si>
  <si>
    <t>štipendium poskytuje EVI</t>
  </si>
  <si>
    <t>štipendium z vlastných zdrojov vysokej školy</t>
  </si>
  <si>
    <t>vládny štipendista</t>
  </si>
  <si>
    <t>z mimo dotačných zdrojov</t>
  </si>
  <si>
    <t>zvýšenie PhD. štipendia z UD MSSR</t>
  </si>
  <si>
    <t>Kódy z Centrálneho registra študentov</t>
  </si>
  <si>
    <t>Kódy z CRŠ</t>
  </si>
  <si>
    <t>DrŠ</t>
  </si>
  <si>
    <t>T4_R3</t>
  </si>
  <si>
    <t>T4_R5</t>
  </si>
  <si>
    <t>Priemerné platy</t>
  </si>
  <si>
    <t>I=H/D/12</t>
  </si>
  <si>
    <t>*) medzi profesorov sa započítava aj funkčné zaradenie "hosťujúci profesor"</t>
  </si>
  <si>
    <t>Tabuľka 6a</t>
  </si>
  <si>
    <t>náklady na mzdy žien</t>
  </si>
  <si>
    <t>T4_R2</t>
  </si>
  <si>
    <t>Tabuľka č. 6a poskytuje informácie o počte a štruktúre žien a objeme nákladov na mzdy verejnej vysokej školy (bez odvodov).</t>
  </si>
  <si>
    <t>T6a_V1</t>
  </si>
  <si>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</si>
  <si>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</si>
  <si>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</si>
  <si>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T11_R2_SA (SB) = T13_R2_SC (SD)</t>
  </si>
  <si>
    <t>V stĺpci SA, resp. SC sa uvedú výdavky z dotácie na sociálne štipendiá poskytnuté študentom v danom kalendárnom roku, uvedené v Centrálnom registri študentov pod kódom 1.</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</si>
  <si>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</si>
  <si>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</si>
  <si>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t>Výpočet</t>
  </si>
  <si>
    <t>Priemerné platy žien</t>
  </si>
  <si>
    <t>súčet HČ+PČ</t>
  </si>
  <si>
    <t>súčet HČ+PČ-daň z príjmov</t>
  </si>
  <si>
    <t>L= G+H+I+J+K</t>
  </si>
  <si>
    <t>-za dosiahnutie vynikajúceho výsledku v oblasti štúdia [R6+R7]</t>
  </si>
  <si>
    <t>-za dosiahnutie vynikajúceho výsledku vo výskume a vývoji [R9+R10]</t>
  </si>
  <si>
    <t>T12_SE</t>
  </si>
  <si>
    <t>Zmeny stavu zásob vlastnej výroby (účtová skupina 611-614)</t>
  </si>
  <si>
    <t>Príspevky z podielu zaplatenej dane (účet 665)</t>
  </si>
  <si>
    <t>- náklady na tvorbu fondu reprodukcie (účet 556 400) (z predaja a likvidácie majetku)</t>
  </si>
  <si>
    <t>- tvorba fondu z výnosov z predaja (a likvidácie) majetku (účet 413 117)</t>
  </si>
  <si>
    <t xml:space="preserve">V riadku 2 uvedie vysoká škola celkový objem príjmov z dotácií z rozpočtu obcí a VÚC. V riadkoch R2a ... rozpíše podrobnejšie jednotlivé druhy týchto dotácií, každú na osobitný riadok. </t>
  </si>
  <si>
    <t>V týchto riadkoch uvedie verejná vysoká škola všetky osobitne financované súčasti (špecifiká), každú na osobitný riadok.</t>
  </si>
  <si>
    <r>
      <t xml:space="preserve">Uveďte </t>
    </r>
    <r>
      <rPr>
        <b/>
        <sz val="12"/>
        <color indexed="8"/>
        <rFont val="Times New Roman"/>
        <family val="1"/>
        <charset val="238"/>
      </rPr>
      <t xml:space="preserve">len náklady na jedlá </t>
    </r>
    <r>
      <rPr>
        <sz val="12"/>
        <color indexed="8"/>
        <rFont val="Times New Roman"/>
        <family val="1"/>
        <charset val="238"/>
      </rPr>
      <t xml:space="preserve">vydané študentom v kalendárnom roku </t>
    </r>
    <r>
      <rPr>
        <b/>
        <sz val="12"/>
        <color indexed="8"/>
        <rFont val="Times New Roman"/>
        <family val="1"/>
        <charset val="238"/>
      </rPr>
      <t>vo vlastných jedálňach a stravovacích zariadeniach</t>
    </r>
    <r>
      <rPr>
        <sz val="12"/>
        <color indexed="8"/>
        <rFont val="Times New Roman"/>
        <family val="1"/>
        <charset val="238"/>
      </rPr>
      <t>.</t>
    </r>
  </si>
  <si>
    <t>T11_SB_R10 ≥ T1_SB_R15</t>
  </si>
  <si>
    <t>T13_V7</t>
  </si>
  <si>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</si>
  <si>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</si>
  <si>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r>
      <t xml:space="preserve">mot. štipendiá podľa 
§ 96a, ods.1, písm. a)
</t>
    </r>
    <r>
      <rPr>
        <b/>
        <sz val="12"/>
        <rFont val="Times New Roman"/>
        <family val="1"/>
        <charset val="238"/>
      </rPr>
      <t>(kód v CRŠ: 19)</t>
    </r>
    <r>
      <rPr>
        <vertAlign val="superscript"/>
        <sz val="12"/>
        <rFont val="Times New Roman"/>
        <family val="1"/>
        <charset val="238"/>
      </rPr>
      <t>2)</t>
    </r>
  </si>
  <si>
    <t>K=A+C+E+G+I</t>
  </si>
  <si>
    <t>L=B+D+F+H+J</t>
  </si>
  <si>
    <t>Výnos z dotácie zo štátneho rozpočtu na študentské domovy (vrátane zmluvných zariadení a valorizácie miezd ŠJ)</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</si>
  <si>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</si>
  <si>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</si>
  <si>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C = A+B</t>
  </si>
  <si>
    <t>z  dotácií 
(ostatné kódy okrem kódu 13)</t>
  </si>
  <si>
    <t xml:space="preserve">- za prijímacie konanie (§ 92 ods. 12 zákona) (účet 648 003) </t>
  </si>
  <si>
    <t xml:space="preserve">- za rigorózne konanie (§ 92 ods. 13 zákona) (účet 648 004) </t>
  </si>
  <si>
    <t>- za vydanie dokladov o štúdiu a ich kópií (§ 92 ods. 15 zákona) (účet 648 006)</t>
  </si>
  <si>
    <t>- za vydanie dokladov o absolvovaní štúdia v štátnom jazyku a v jazyku požadovanom študentom a ich kópií  (§ 92 ods. 15 zákona) (účet 648 024)</t>
  </si>
  <si>
    <t xml:space="preserve">T5_V3
</t>
  </si>
  <si>
    <t>kvartil q1 25%</t>
  </si>
  <si>
    <t>kvartil q3 75%</t>
  </si>
  <si>
    <t>medián *) = stredná hodnota</t>
  </si>
  <si>
    <t>zdroj 1AA + 3AA spolu</t>
  </si>
  <si>
    <t>zdroj 1AC + 3AC spolu</t>
  </si>
  <si>
    <t>zdroj 1AA1; 3AA1</t>
  </si>
  <si>
    <t>zdroj 1AA2; 3AA2</t>
  </si>
  <si>
    <t>Iné nezaradené</t>
  </si>
  <si>
    <t>- iné nezaradené</t>
  </si>
  <si>
    <t>z iných zdrojov
 kód 13</t>
  </si>
  <si>
    <t xml:space="preserve">Kategória zamestnancov - žien
</t>
  </si>
  <si>
    <t>kvartil q2 50%
medián *)</t>
  </si>
  <si>
    <r>
      <t>Spotreba materiálu (účet 501)</t>
    </r>
    <r>
      <rPr>
        <sz val="12"/>
        <color theme="1"/>
        <rFont val="Times New Roman"/>
        <family val="1"/>
      </rPr>
      <t xml:space="preserve"> [SUM(R2:R13)]</t>
    </r>
  </si>
  <si>
    <r>
      <t>Spotreba energie (účet 502)</t>
    </r>
    <r>
      <rPr>
        <sz val="12"/>
        <color theme="1"/>
        <rFont val="Times New Roman"/>
        <family val="1"/>
      </rPr>
      <t xml:space="preserve"> [SUM(R15:R20)]</t>
    </r>
  </si>
  <si>
    <t>R11_R3</t>
  </si>
  <si>
    <t>Ak má verejná vysoká škola zriadené účty aj mimo Štátnu pokladnicu (napr. dobiehajúce účty na riešenie zahraničných výskumných projektov), uvedie súhrnný údaj o nich v tomto riadku. V komentári uvedie podrobnejšiu charakteristiku týchto účtov.</t>
  </si>
  <si>
    <r>
      <t>Dotácia na kapitálové výdavky z prostriedkov EÚ (štrukturálnych fondov</t>
    </r>
    <r>
      <rPr>
        <b/>
        <sz val="12"/>
        <rFont val="Times New Roman"/>
        <family val="1"/>
        <charset val="238"/>
      </rPr>
      <t xml:space="preserve"> vrátane spolufinancovania)</t>
    </r>
  </si>
  <si>
    <t>*)</t>
  </si>
  <si>
    <t>T12_SA</t>
  </si>
  <si>
    <t>Nákup strojov, prístrojov, zariadení, techniky a náradia [SUM(R5:R10)]</t>
  </si>
  <si>
    <t>Výdavky na obstaranie a technické zhodnotenie dlhobého majetku spolu [R1+SUM(R3:R4)+SUM(R11:R16)]</t>
  </si>
  <si>
    <t>Čerpanie z iných zdrojov (napr. z 131x, ...)</t>
  </si>
  <si>
    <t>zdroj 11S  + 13S spolu</t>
  </si>
  <si>
    <t>zdroj 11T  + 13T spolu</t>
  </si>
  <si>
    <r>
      <t xml:space="preserve">Štipendiá z vlastných zdrojov vysokej školy (§ 97 zákona) spolu </t>
    </r>
    <r>
      <rPr>
        <sz val="12"/>
        <color theme="1"/>
        <rFont val="Times New Roman"/>
        <family val="1"/>
        <charset val="238"/>
      </rPr>
      <t xml:space="preserve">[R2+R5+R8+R11+R14+R17] </t>
    </r>
  </si>
  <si>
    <r>
      <t xml:space="preserve">- prospechové </t>
    </r>
    <r>
      <rPr>
        <sz val="12"/>
        <color theme="1"/>
        <rFont val="Times New Roman"/>
        <family val="1"/>
        <charset val="238"/>
      </rPr>
      <t xml:space="preserve">[R3+R4] </t>
    </r>
  </si>
  <si>
    <r>
      <t xml:space="preserve">  - poskytované mesačne </t>
    </r>
    <r>
      <rPr>
        <vertAlign val="superscript"/>
        <sz val="12"/>
        <color theme="1"/>
        <rFont val="Times New Roman"/>
        <family val="1"/>
        <charset val="238"/>
      </rPr>
      <t>1)</t>
    </r>
  </si>
  <si>
    <r>
      <t xml:space="preserve">- za umeleckú alebo športovú činnosť </t>
    </r>
    <r>
      <rPr>
        <sz val="12"/>
        <color theme="1"/>
        <rFont val="Times New Roman"/>
        <family val="1"/>
        <charset val="238"/>
      </rPr>
      <t xml:space="preserve">[R11+R12]  </t>
    </r>
    <r>
      <rPr>
        <b/>
        <sz val="12"/>
        <color theme="1"/>
        <rFont val="Times New Roman"/>
        <family val="1"/>
        <charset val="238"/>
      </rPr>
      <t xml:space="preserve">                                                     </t>
    </r>
  </si>
  <si>
    <r>
      <t xml:space="preserve">- na sociálnu podporu </t>
    </r>
    <r>
      <rPr>
        <sz val="12"/>
        <color theme="1"/>
        <rFont val="Times New Roman"/>
        <family val="1"/>
        <charset val="238"/>
      </rPr>
      <t>[R15+R16]</t>
    </r>
  </si>
  <si>
    <t>T12_R5:R10</t>
  </si>
  <si>
    <t>T12_R16</t>
  </si>
  <si>
    <t>v r.2019 sa nepoužíval</t>
  </si>
  <si>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</si>
  <si>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t xml:space="preserve">Čerpanie 
z ostatných zdrojov prostredníctvom fondu reprodukcie </t>
  </si>
  <si>
    <t>Uvedie sa rozsah ubytovania študentov v osobomesiacoch. Napríklad, študent, ktorý býval v študentskom domove 10 mesiacov, prispeje do počtu osobomesiacov údajom 10.</t>
  </si>
  <si>
    <t xml:space="preserve">    - bežné účty pre študentské domovy</t>
  </si>
  <si>
    <t xml:space="preserve">    - bežné účty pre študentské jedálne</t>
  </si>
  <si>
    <t xml:space="preserve">    - bežné účety na riešenie úloh vedy a
      výskumu  zo SR, resp.zahraničia </t>
  </si>
  <si>
    <t>účty rezervného fondu</t>
  </si>
  <si>
    <t>účty fondu reprodukcie</t>
  </si>
  <si>
    <t>účty štipendijného fondu</t>
  </si>
  <si>
    <t>účty fondov na podporu štúdia študentov so špecifickými potrebami</t>
  </si>
  <si>
    <t>účty ostatných fondov</t>
  </si>
  <si>
    <t>dotačný účet VVŠ</t>
  </si>
  <si>
    <t>devízové účty</t>
  </si>
  <si>
    <t>účty sociálneho fondu</t>
  </si>
  <si>
    <t>účty podnikateľskej činnosti</t>
  </si>
  <si>
    <t xml:space="preserve">   účty termínovaných vkladov</t>
  </si>
  <si>
    <t>bežné účty - zábezpeka</t>
  </si>
  <si>
    <t xml:space="preserve">   účty mimo Štátnej pokladnice spolu</t>
  </si>
  <si>
    <t>ostatné bankové účty v Štátnej pokladnici 
mimo účtov uvedených v R2:R16</t>
  </si>
  <si>
    <t>- bežné účty okrem účtov uvedených v 
  R4:R6</t>
  </si>
  <si>
    <t>Účty v Štátnej pokladnici spolu [SUM(R2:R16)]</t>
  </si>
  <si>
    <t>Stav bankových účtov v ŠP spolu [R1+R18+R19]</t>
  </si>
  <si>
    <t xml:space="preserve">Verejná vysoká škola tu uvedie stavy na jednotlivých účtoch. </t>
  </si>
  <si>
    <t>Verejná vysoká škola tu uvedie stavy na účtoch, na ktoré uchádzači  počas procesu verejného obstarávania vkladajú finančnú zábezpeku.</t>
  </si>
  <si>
    <t>V tomto riadku uvedie verejná vysoká škola všetky ostatné stavy na bankových účtov v Štátnej pokladnici, ktoré neboli zaradené ani do jednej skupiny účtov.</t>
  </si>
  <si>
    <t>T16_R2</t>
  </si>
  <si>
    <t>zdroj 1AB + 3AB spolu</t>
  </si>
  <si>
    <t>zdroj 11S1; 13S1</t>
  </si>
  <si>
    <t>zdroj 11S2; 13S2</t>
  </si>
  <si>
    <t>zdroj 11T1; 13T1</t>
  </si>
  <si>
    <t>zdroj 11T2; 13T2</t>
  </si>
  <si>
    <t>zdroj 1AC1; 3AC1</t>
  </si>
  <si>
    <t>zdroj 1AB1; 3AB1</t>
  </si>
  <si>
    <t>zdroj 1AB2; 3AB2</t>
  </si>
  <si>
    <t>zdroj 1AM + 3AM spolu</t>
  </si>
  <si>
    <t>zdroj 1AM1; 3AM1</t>
  </si>
  <si>
    <t>zdroj 1AM2; 3AM2</t>
  </si>
  <si>
    <t>zdroj 1AJ + 3AJ spolu</t>
  </si>
  <si>
    <t>zdroj 1AJ1; 3AJ1</t>
  </si>
  <si>
    <t>zdroj 1AJ2; 3AJ2</t>
  </si>
  <si>
    <r>
      <t>Dotácie z iných kapitol spolu [</t>
    </r>
    <r>
      <rPr>
        <sz val="12"/>
        <color theme="1"/>
        <rFont val="Times New Roman"/>
        <family val="1"/>
        <charset val="238"/>
      </rPr>
      <t>R15+R18+R21+....] *)</t>
    </r>
  </si>
  <si>
    <t>za riadok 23 uveďte ďalšie zdroje, ktoré boli poskytnuté z EÚ a z iných kapitol</t>
  </si>
  <si>
    <r>
      <t>Dotácie z prostriedkov EÚ spolu</t>
    </r>
    <r>
      <rPr>
        <sz val="12"/>
        <color indexed="8"/>
        <rFont val="Times New Roman"/>
        <family val="1"/>
      </rPr>
      <t xml:space="preserve"> [R13+R14]</t>
    </r>
  </si>
  <si>
    <t>23a</t>
  </si>
  <si>
    <t>23b</t>
  </si>
  <si>
    <t>Náklady na štipendiá doktorandov v dennej forme štúdia spolu</t>
  </si>
  <si>
    <t>T16_R2:R16</t>
  </si>
  <si>
    <t>T16_R3</t>
  </si>
  <si>
    <t>Verejná vysoká škola tu uvedie stavy na bežných účtoch neuvedených v riadkoch R4:R6.</t>
  </si>
  <si>
    <t>T16_R16</t>
  </si>
  <si>
    <t>T16_ R17</t>
  </si>
  <si>
    <t>T16_R18</t>
  </si>
  <si>
    <t>T16_R19</t>
  </si>
  <si>
    <t>T17_R15</t>
  </si>
  <si>
    <t>T16_R20_SB = výkazníctvo, súvaha, časť Aktíva, riadok 053,</t>
  </si>
  <si>
    <t xml:space="preserve">Vysoká škola uvedie v samostatnom riadku objem výnosov zo školného za súbežné štúdium v dennej forme. </t>
  </si>
  <si>
    <t>Uvedie sa objem na obstaranie a technické zhodnotenie dlhodobého majetku z iných zdrojov v danom roku vrátane zostatkov na týchto zdrojoch (patria sem aj prostriedky zo zdroja 11E1, 11E2 - Finančný mechanizmus EHP; 11E3, 11E4 - Nórsky finančný mechanizmus a 121 - Všeobecná pokladničná správa vrátane ich zostatkov z predchádzajúcich rokov).</t>
  </si>
  <si>
    <t>T13_SG(SH) uvádzajte tvorbu fondu podľa §16a bod d) zákona 131/2002 Z. z., t.j. fondu na podporu štúdia študentov so špecifickými potrebami.</t>
  </si>
  <si>
    <t>Údaje v T5 sú rozšírené o tvorbu fondov.</t>
  </si>
  <si>
    <t xml:space="preserve"> - MZDY (účty 521 001-008, 521 012, 521 013)</t>
  </si>
  <si>
    <t xml:space="preserve">- Ostatné náklady účty 541 až 548 </t>
  </si>
  <si>
    <r>
      <t>Vnútroorganizačné prevody nákladov</t>
    </r>
    <r>
      <rPr>
        <sz val="12"/>
        <color theme="1"/>
        <rFont val="Times New Roman"/>
        <family val="1"/>
      </rPr>
      <t xml:space="preserve"> </t>
    </r>
    <r>
      <rPr>
        <b/>
        <sz val="12"/>
        <color theme="1"/>
        <rFont val="Times New Roman"/>
        <family val="1"/>
      </rPr>
      <t>(účtová skupina 57)</t>
    </r>
  </si>
  <si>
    <t>tehotenské štipendiá</t>
  </si>
  <si>
    <t>uvádzajú sa štipendiá vyplatené zo štátneho rozpočtu, kód v CRŠ: 21</t>
  </si>
  <si>
    <t>Počet študentov poberajúcich tehotenské štipendium</t>
  </si>
  <si>
    <t>T8a_V1</t>
  </si>
  <si>
    <t>T8a_R1</t>
  </si>
  <si>
    <t>T8a_R5</t>
  </si>
  <si>
    <t>V stĺpci SA, resp. SC sa uvedú výdavky z dotácie na tehotenské štipendiá poskytnuté študentom v danom kalendárnom roku, uvedené v Centrálnom registri študentov pod kódom 21.</t>
  </si>
  <si>
    <t>)*</t>
  </si>
  <si>
    <t>Tabuľka 8a</t>
  </si>
  <si>
    <t>Tabuľka 15</t>
  </si>
  <si>
    <t>T15_V1</t>
  </si>
  <si>
    <t>Vysoká škola uvedie v samostatnom riadku objem výnosov za štúdium v cudzom jazyku.</t>
  </si>
  <si>
    <t>Vysoká škola uvedie v samostatnom riadku objem výnosov zo školného za prekročenie štandardnej dĺžky štúdia v dennej forme.</t>
  </si>
  <si>
    <t>Vysoká škola uvedie v samostatnom riadku objem výnosov zo školného za štúdium v externej forme štúdia.</t>
  </si>
  <si>
    <t xml:space="preserve">   - Prvok 077 15 01)*</t>
  </si>
  <si>
    <t>motivačné štipendium (§ 96a ods. 1 písm. b)) vynikajúce plnenie študijných povinností</t>
  </si>
  <si>
    <t>motivačné štipendium - (§ 96a ods. 1 písm. b)) - mimoriadny študijný výsledok</t>
  </si>
  <si>
    <t>motivačné štipendium - (§ 96a ods. 1 písm. b)) mimoriadny výsledok vo výskume/vývoji</t>
  </si>
  <si>
    <t>motivačné štipendium - (§ 96a ods. 1 písm. b)) mimoriadny výsledok v umeleckej činnosti</t>
  </si>
  <si>
    <t>motivačné štipendium - (§ 96a ods. 1 písm. b)) mimoriadny výsledok v športovej činnosti</t>
  </si>
  <si>
    <t>podnikové štipendium (§ 97a zákona o vš)</t>
  </si>
  <si>
    <t>mimoriadne štipendium z vlastných zdrojov vysokej školy</t>
  </si>
  <si>
    <t>štipendium - Plán obnovy a odolnosti - talentovaní študenti (a)</t>
  </si>
  <si>
    <t>štipendium - Plán obnovy a odolnosti - znevýhodnení študenti (c)</t>
  </si>
  <si>
    <t>štipendium z rozvojových projektov na zmiernenie negatívnych dôsledkov vojny na Ukrajine - zdroj: 11UA</t>
  </si>
  <si>
    <r>
      <t>Dotácie z POO spolu</t>
    </r>
    <r>
      <rPr>
        <sz val="12"/>
        <color indexed="8"/>
        <rFont val="Times New Roman"/>
        <family val="1"/>
      </rPr>
      <t xml:space="preserve"> [R13+R14]</t>
    </r>
  </si>
  <si>
    <t xml:space="preserve">Počet študentov poberajúcich štipendium z POO </t>
  </si>
  <si>
    <t>zdroj 1P01</t>
  </si>
  <si>
    <t>zdroj 1P02</t>
  </si>
  <si>
    <t>zdroj 3P01</t>
  </si>
  <si>
    <t>zdroj 3P02</t>
  </si>
  <si>
    <t>zdroj 3P01  + 3P02 spolu</t>
  </si>
  <si>
    <t>zdroj 1P01  + 1P02 spolu</t>
  </si>
  <si>
    <r>
      <t xml:space="preserve">Dotácie z kapitoly MŠVVaŠ SR spolu </t>
    </r>
    <r>
      <rPr>
        <sz val="12"/>
        <color theme="1"/>
        <rFont val="Times New Roman"/>
        <family val="1"/>
        <charset val="238"/>
      </rPr>
      <t xml:space="preserve">[R1+R2+R4+R5] </t>
    </r>
  </si>
  <si>
    <t>Tabuľka 20a</t>
  </si>
  <si>
    <t>T20a_V1</t>
  </si>
  <si>
    <t>zdroj 1P01 + 1P02 spolu</t>
  </si>
  <si>
    <t>zdroj 3P01 + 3P02 spolu</t>
  </si>
  <si>
    <t>Bežné dotácie z POO</t>
  </si>
  <si>
    <t>Kapitálové dotácie z POO</t>
  </si>
  <si>
    <t>za riadok 21 uveďte ďalšie zdroje, ktoré boli poskytnuté z POO a z iných kapitol</t>
  </si>
  <si>
    <t>Čísla účtov v tvare IBAN</t>
  </si>
  <si>
    <t>T14_V1</t>
  </si>
  <si>
    <t>Tabuľka 14</t>
  </si>
  <si>
    <t>Tabuľka 20b</t>
  </si>
  <si>
    <t>T20b_V1</t>
  </si>
  <si>
    <t>zdroj 11UA</t>
  </si>
  <si>
    <t xml:space="preserve">2) V stĺpcoch B sa uvádza celkový (fyzický) počet študentov, ktorým bolo v príslušnom kalendárnom roku poskytnuté štipendium z rozvojového projektu UA bez ohľadu na počet mesiacov. </t>
  </si>
  <si>
    <r>
      <t xml:space="preserve">V R_12 sa uvádza </t>
    </r>
    <r>
      <rPr>
        <b/>
        <sz val="12"/>
        <color theme="1"/>
        <rFont val="Times New Roman"/>
        <family val="1"/>
        <charset val="238"/>
      </rPr>
      <t>skutočne poskytnutá</t>
    </r>
    <r>
      <rPr>
        <sz val="12"/>
        <color theme="1"/>
        <rFont val="Times New Roman"/>
        <family val="1"/>
        <charset val="238"/>
      </rPr>
      <t xml:space="preserve"> dotácia na </t>
    </r>
    <r>
      <rPr>
        <b/>
        <sz val="12"/>
        <color theme="1"/>
        <rFont val="Times New Roman"/>
        <family val="1"/>
        <charset val="238"/>
      </rPr>
      <t>sociálne a tehotenské</t>
    </r>
    <r>
      <rPr>
        <sz val="12"/>
        <color theme="1"/>
        <rFont val="Times New Roman"/>
        <family val="1"/>
        <charset val="238"/>
      </rPr>
      <t xml:space="preserve"> štipendiá (spolu) a v R_13 sa uvádza skutočne poskytnutá dotácia </t>
    </r>
    <r>
      <rPr>
        <b/>
        <sz val="12"/>
        <color theme="1"/>
        <rFont val="Times New Roman"/>
        <family val="1"/>
        <charset val="238"/>
      </rPr>
      <t>motivačné</t>
    </r>
    <r>
      <rPr>
        <sz val="12"/>
        <color theme="1"/>
        <rFont val="Times New Roman"/>
        <family val="1"/>
        <charset val="238"/>
      </rPr>
      <t xml:space="preserve"> štipendiá. </t>
    </r>
  </si>
  <si>
    <t>Tabuľka č. 7 poskytuje informácie o počte osobomesiacov doktorandov v dennej forme štúdia, o nákladoch vysokej školy na štipendiá doktorandov.</t>
  </si>
  <si>
    <t>Tabuľka č. 8 poskytuje informácie o príjmoch a výdavkoch (cash) na sociálne štipendiá zo štátneho rozpočtu podľa § 96 zákona a o počte študentov poberajúcich sociálne štipendiá.</t>
  </si>
  <si>
    <t>Tabuľka č. 8a poskytuje informácie o príjmoch a výdavkoch (cash) na tehotenské štipendiá zo štátneho rozpočtu podľa § 96b zákona a o počte študentiek poberajúcich tehotenské štipendiá.</t>
  </si>
  <si>
    <r>
      <t xml:space="preserve">Uveďte počet vydaných jedál študentom </t>
    </r>
    <r>
      <rPr>
        <sz val="12"/>
        <color indexed="8"/>
        <rFont val="Times New Roman"/>
        <family val="1"/>
        <charset val="238"/>
      </rPr>
      <t xml:space="preserve">v kalendárnom roku </t>
    </r>
    <r>
      <rPr>
        <b/>
        <sz val="12"/>
        <color indexed="8"/>
        <rFont val="Times New Roman"/>
        <family val="1"/>
        <charset val="238"/>
      </rPr>
      <t>spolu vo vlastných jedálňach a stravovacích zariadeniach</t>
    </r>
    <r>
      <rPr>
        <sz val="12"/>
        <color indexed="8"/>
        <rFont val="Times New Roman"/>
        <family val="1"/>
        <charset val="238"/>
      </rPr>
      <t>.</t>
    </r>
  </si>
  <si>
    <r>
      <t xml:space="preserve">Uveďte počet vydaných jedál študentom </t>
    </r>
    <r>
      <rPr>
        <sz val="12"/>
        <color indexed="8"/>
        <rFont val="Times New Roman"/>
        <family val="1"/>
        <charset val="238"/>
      </rPr>
      <t xml:space="preserve">v kalendárnom roku </t>
    </r>
    <r>
      <rPr>
        <b/>
        <sz val="12"/>
        <color indexed="8"/>
        <rFont val="Times New Roman"/>
        <family val="1"/>
        <charset val="238"/>
      </rPr>
      <t>spolu v prenajatých stravovacích zariadeniach</t>
    </r>
    <r>
      <rPr>
        <sz val="12"/>
        <color indexed="8"/>
        <rFont val="Times New Roman"/>
        <family val="1"/>
        <charset val="238"/>
      </rPr>
      <t>.</t>
    </r>
  </si>
  <si>
    <t>Stav fondu k 1. 1. kalendárneho roku v R1 sa rovná stavu fondu k 31.12. predchádzajúceho roku v R12.</t>
  </si>
  <si>
    <t>Tabuľka č.19 poskytuje informácie o objeme a štruktúre štipendií vyplácaných verejnou vysokou školou z vlastných zdrojov podľa § 97 zákona. Neobsahuje údaje o "normálnych" štipendiách vyplatených doktorandom (t.j. podľa §54, ods.18 zákona).</t>
  </si>
  <si>
    <t>Tabuľka č.19 poskytuje informácie o objeme a štruktúre mot. štipendií vyplácaných verejnou vysokou školou z vlastných zdrojov uvedených v Centrálnom registri študentov s kódom 9.</t>
  </si>
  <si>
    <t>Tabuľka č. 20 poskytuje informácie o príjmoch a výdavkoch vysokej školy na motivačné štipendiá a o počte študentov, ktorí ich poberajú v zmysle § 96a zákona.</t>
  </si>
  <si>
    <r>
      <t xml:space="preserve">Tabuľka č. 22 poskytuje informácie o výkaze ziskov a strát sumár za VVŠ </t>
    </r>
    <r>
      <rPr>
        <b/>
        <sz val="12"/>
        <rFont val="Times New Roman"/>
        <family val="1"/>
        <charset val="238"/>
      </rPr>
      <t xml:space="preserve">za oblasť sociálnej podpory študentov </t>
    </r>
    <r>
      <rPr>
        <sz val="12"/>
        <rFont val="Times New Roman"/>
        <family val="1"/>
        <charset val="238"/>
      </rPr>
      <t xml:space="preserve">časť </t>
    </r>
    <r>
      <rPr>
        <b/>
        <sz val="12"/>
        <rFont val="Times New Roman"/>
        <family val="1"/>
        <charset val="238"/>
      </rPr>
      <t xml:space="preserve">"Výnosy". </t>
    </r>
    <r>
      <rPr>
        <sz val="12"/>
        <rFont val="Times New Roman"/>
        <family val="1"/>
        <charset val="238"/>
      </rPr>
      <t>Údaje sa uvádzajú s presnosťou na dve desatinné miesta.</t>
    </r>
  </si>
  <si>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</si>
  <si>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t>uvádza sa skutočne poskytnutá dotácia na sociálne a tehotenské štipendiá (spolu)</t>
  </si>
  <si>
    <t>- náklady študentských domovov (bez zmluvných zariadení) - mzdy a odvody</t>
  </si>
  <si>
    <t>- náklady študentských domovov (bez zmluvných zariadení) - ostatné</t>
  </si>
  <si>
    <t>- interiérové vybavenie (713 001)</t>
  </si>
  <si>
    <t>- telekomunikačná technika (713 003)</t>
  </si>
  <si>
    <t>- výpočtová technika (713 002)</t>
  </si>
  <si>
    <t>- prevádzkové stroje, prístroje, zariadenia, technika a náradie (713 004)</t>
  </si>
  <si>
    <t>- špeciálne stroje, prístroje, zariadenia, technika, náradie a materiál  (713 005)</t>
  </si>
  <si>
    <t>- komunikačná infraštruktúra (713 006)</t>
  </si>
  <si>
    <t>- tvorba fondu z predaja alebo likvidácie majetku</t>
  </si>
  <si>
    <r>
      <t>Dotácia na kapitálové výdavky zo štátneho rozpočtu (111</t>
    </r>
    <r>
      <rPr>
        <b/>
        <sz val="12"/>
        <rFont val="Times New Roman"/>
        <family val="1"/>
      </rPr>
      <t>)</t>
    </r>
  </si>
  <si>
    <t>V prípade, že časť dotácie škola posúva na zmluvné zariadenia, uveďte objem posunutej dotácie do poznámky pod tabuľkou.</t>
  </si>
  <si>
    <r>
      <t xml:space="preserve">   V stĺpci A uvádzajte pre KV (príjem na 322 001)</t>
    </r>
    <r>
      <rPr>
        <b/>
        <sz val="12"/>
        <rFont val="Times New Roman"/>
        <family val="1"/>
      </rPr>
      <t>.</t>
    </r>
  </si>
  <si>
    <r>
      <t xml:space="preserve">V riadku 4 uvedie vysoká škola celkový objem príjmov </t>
    </r>
    <r>
      <rPr>
        <b/>
        <sz val="12"/>
        <color indexed="8"/>
        <rFont val="Times New Roman"/>
        <family val="1"/>
        <charset val="238"/>
      </rPr>
      <t xml:space="preserve">zo zahraničných zdrojov (zo zahraničných účtov) </t>
    </r>
    <r>
      <rPr>
        <sz val="12"/>
        <color indexed="8"/>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t>
    </r>
  </si>
  <si>
    <t xml:space="preserve">                                                                                        </t>
  </si>
  <si>
    <t>Uvedie sa objem prijatej kapitálovej dotácie z prostriedkov EÚ vrátane spolufinancovania (účty 346005 – 346008 strana DAL,  napr. zdroje 11S1, 11S2, 11T1, 11T2, (všetky zdroje EŠF na ktorých VVŠ účtuje, aj všetky analytické účty) okrem 11E1, 11E2, 11E3, 11E4 a 121 – viď riadok 13).</t>
  </si>
  <si>
    <t>- z ubytovania a stravovania iných fyzických osôb (účty 602 008 a 602 010)</t>
  </si>
  <si>
    <t>Pokuty a penále (účty 641+642)</t>
  </si>
  <si>
    <t>Platby za odpísané pohľadávky (účet 643)</t>
  </si>
  <si>
    <t>- z dotačného účtu (účet 644 001)</t>
  </si>
  <si>
    <t>- z ostatných účtov (účet 644 002)</t>
  </si>
  <si>
    <t>- školné za prekročenie štandardnej dĺžky štúdia (účet 648 001)</t>
  </si>
  <si>
    <t>- za cudzojazyčné štúdium dennou formou (účet 648 010)</t>
  </si>
  <si>
    <t>- školné od externých študentov (§ 92 ods. 4 zákona) (účty 648 020, 648 011)</t>
  </si>
  <si>
    <t>- poplatky za súbežné štúdium (§ 92, ods. 5) (účet 648 026)</t>
  </si>
  <si>
    <t>- školné od cudzincov (§ 92 ods. 9 zákona) (účty 648 002, 648 023)</t>
  </si>
  <si>
    <t>- poplatky za rigorózne konanie (§ 92, ods. 11) (účet 648 004)</t>
  </si>
  <si>
    <t>- poplatky za rigorózne konanie - vydanie diplomu (účet 648 005)</t>
  </si>
  <si>
    <t>- poplatky za vydanie dokladov o štúdiu (účet 648 006)</t>
  </si>
  <si>
    <t>- poplatky za vydanie dokladov o absolvovaní štúdia (§92, ods. 15) (účet 648 024)</t>
  </si>
  <si>
    <t>- poplatky za uznávanie rovnocennosti dokladov o štúdiu (§92, ods. 15) (účet 648 025)</t>
  </si>
  <si>
    <t>- poplatky za prijímacie konanie (§ 92, ods. 10) (účet 648 003)</t>
  </si>
  <si>
    <t>- dary (účty 649 009, 646 001, 646 002)</t>
  </si>
  <si>
    <t>- výnosy z dedičstva (účet 649 010)</t>
  </si>
  <si>
    <t>- použitie prostriedkov výnosov budúcich období - projekty (účet 649 015)</t>
  </si>
  <si>
    <t>- príspevok na úhradu výdavkov zahraničných študentov/lektorov (účet 649 016)</t>
  </si>
  <si>
    <t>- vložné na konferencie (účet 649 018)</t>
  </si>
  <si>
    <t>Výnosy z krátkodobého finančného majetku (účet 655)</t>
  </si>
  <si>
    <t>- fondu na podporu štúdia študentov so špecifickými potrebami (účet 656 300)</t>
  </si>
  <si>
    <t>Výnosy z nájmu majetku (účet 658)</t>
  </si>
  <si>
    <t>Prijaté príspevky od fyzických osôb (účet 663)</t>
  </si>
  <si>
    <t>- za súbežné štúdium v dennej forme (§ 92 ods. 5) (účet 648 026)</t>
  </si>
  <si>
    <t>- za prekročenie štandardnej dĺžky štúdia v dennej forme (§ 92 ods. 6) (účet 648 001)</t>
  </si>
  <si>
    <t>- za cudzojazyčné štúdium dennou formou (§ 92 ods. 8 a 9) (účty 648 002, 648 010, 648 023)</t>
  </si>
  <si>
    <t>- za externú formu štúdia (§ 92 ods. 4) (účty 648 020, 648 011)</t>
  </si>
  <si>
    <t xml:space="preserve">- za vydanie diplomu za rigorózne konanie (§ 92 ods. 14 zákona) (účet 648 005) </t>
  </si>
  <si>
    <r>
      <t xml:space="preserve">- za uznávanie rovnocennosti dokladov o štúdiu (§ 92 ods. 15 zákona) (účet 648 025) </t>
    </r>
    <r>
      <rPr>
        <vertAlign val="superscript"/>
        <sz val="12"/>
        <rFont val="Times New Roman"/>
        <family val="1"/>
        <charset val="238"/>
      </rPr>
      <t/>
    </r>
  </si>
  <si>
    <t>- knihy, časopisy a noviny (účty 501 001, 501 051)</t>
  </si>
  <si>
    <t>- chemikálie a ostatný materiál pre zabezpečenie experimentálnej výučby (účty 501 002, 501 052)</t>
  </si>
  <si>
    <t>- kancelárske potreby a materiál (účty 501 003, 501 053)</t>
  </si>
  <si>
    <t>- papier (účty 501 004, 501 054)</t>
  </si>
  <si>
    <t>- pohonné hmoty a ostatný materiál na dopravu (účty 501 007, 501 057)</t>
  </si>
  <si>
    <t>- stavebný, vodoinštalačný a elektroinštalačný materiál (účet 501 009)</t>
  </si>
  <si>
    <t>- DHM - prístroje a zariadenia laboratórií, výpočtová technika (účet 501 011)</t>
  </si>
  <si>
    <t>- iné analyticky sledované náklady (účty 501 005-006, 501 013-018, 501 019, 501 077)</t>
  </si>
  <si>
    <t>- elektrická energia (účty 502 001, 502 051)</t>
  </si>
  <si>
    <t>- tepelná energia (účty 502 002, 502 052)</t>
  </si>
  <si>
    <t>- vodné a stočné (účty 502 003, 502 053)</t>
  </si>
  <si>
    <t>- plyn (účty 502 004, 502 054)</t>
  </si>
  <si>
    <t>- palivá (účty 502 005, 502 055)</t>
  </si>
  <si>
    <t>- ostatné energie (účet 502 099)</t>
  </si>
  <si>
    <t>- opravy a udržiavanie stavieb (účet 511 001)</t>
  </si>
  <si>
    <t>- opravy a udržiavanie strojov, prístrojov, zariadení a inventára (účty 511 002, 511 052)</t>
  </si>
  <si>
    <t>- opravy a udržiavanie dopravných prostriedkov (účet 511 003)</t>
  </si>
  <si>
    <t>- opravy a udržiavanie prostriedkov IT (účet 511 004)</t>
  </si>
  <si>
    <t>- iné analyticky sledované náklady (účty 511 006-008, 511 056)</t>
  </si>
  <si>
    <t>- údržba a opravy meracej techniky, telových.zariadení ... (účet 511 005)</t>
  </si>
  <si>
    <t>- domáce cestovné (účty 512 001, 512 051)</t>
  </si>
  <si>
    <t>- zahraničné cestovné (účty 512 002, 512 003, 512 004, 512 005, 512 052)</t>
  </si>
  <si>
    <t>- prenájom priestorov (účet 518 001)</t>
  </si>
  <si>
    <t>- vložné na konferencie (účty 518 004, 518 054)</t>
  </si>
  <si>
    <t>- ďalšie vzdelávanie zamestnancov (účet 518 005)</t>
  </si>
  <si>
    <t>- telefón, fax (účty 518 006, 518 056)</t>
  </si>
  <si>
    <t>- poštovné (účty 518 008, 518 058)</t>
  </si>
  <si>
    <t>- odvoz odpadu (účty 518 009, 518 059)</t>
  </si>
  <si>
    <t>- dopravné služby (účty 518 012, 518 512)</t>
  </si>
  <si>
    <t>- drobný nehmotný majetok (účet 518 014)</t>
  </si>
  <si>
    <t>- ostatné služby (účet 518 035)</t>
  </si>
  <si>
    <t xml:space="preserve">      - dohody o vykonaní práce, dohody o pracovnej činnosti (účet 521 010)</t>
  </si>
  <si>
    <t>- tvorba sociálneho fondu (účet 527 001)</t>
  </si>
  <si>
    <t>- príspevok zamestnancom na stravovanie (účty 527 002, 527 052)</t>
  </si>
  <si>
    <t>- zákonné odstupné, odchodné (účet 527 003)</t>
  </si>
  <si>
    <t>- náhrada príjmu pri PN (účet 527 004)</t>
  </si>
  <si>
    <t xml:space="preserve">- ochranné pracovné pomôcky podľa Zákonníka práce (účet 527 005) </t>
  </si>
  <si>
    <t xml:space="preserve"> - štipendiá doktorandov (účty 549 001, 549 016, 549 017)</t>
  </si>
  <si>
    <t xml:space="preserve"> - podpora štud. so špecifickými potrebami podľa §100 (účet 549 018) </t>
  </si>
  <si>
    <t xml:space="preserve"> - iné analyticky sledované náklady (účty 549 005-006, 549 012)</t>
  </si>
  <si>
    <t>- náklady na tvorbu fondu na podporu štúdia študentov so špecifickými potrebami (účet 556 300)</t>
  </si>
  <si>
    <t>- vysokoškolskí učitelia s funkčným zaradením "profesor"   *)</t>
  </si>
  <si>
    <t>Pod pojmom "interný doktorand" sa rozumie doktorand, ktorému vysoká škola vypláca štipendium v zmysle § 54 zák. č.131/2002 Z.z. o vysokých školách a o zmene a doplnení niektorých zákonov.</t>
  </si>
  <si>
    <t>1) Výnosy a náklady z podnikateľskej činnosti sa neuvádzajú.</t>
  </si>
  <si>
    <t>2) Uvádzajte počet denných študentov I. a II. stupňa štúdia počas výučbového obdobia, najviac však 10 mesiacov a denných študentov III. stupňa štúdia (doktorandov) vrátane hlavných prázdnin maximálne 12 mesiacov.</t>
  </si>
  <si>
    <r>
      <t xml:space="preserve">Náklady študentských domovov spolu </t>
    </r>
    <r>
      <rPr>
        <sz val="12"/>
        <rFont val="Times New Roman"/>
        <family val="1"/>
      </rPr>
      <t>[R10+R11]</t>
    </r>
  </si>
  <si>
    <r>
      <t xml:space="preserve">- tvorba fondu z hospodárskeho výsledku (účet 413 111) </t>
    </r>
    <r>
      <rPr>
        <vertAlign val="superscript"/>
        <sz val="12"/>
        <rFont val="Times New Roman"/>
        <family val="1"/>
        <charset val="238"/>
      </rPr>
      <t xml:space="preserve">1) </t>
    </r>
  </si>
  <si>
    <t>1) Vrátane tvorby z nerozdeleného zisku z minulých rokov.</t>
  </si>
  <si>
    <t>2) Ostatná tvorba fondu reprodukcie v zmysle § 16a ods. 8 zákona č. 131/2002 Z. z.o vysokých školách v znení neskorších predpisov (kreditné úroky a kurzové zisky).</t>
  </si>
  <si>
    <t>2) Len ak umožňuje zákon.</t>
  </si>
  <si>
    <t>3) Uvádza sa v prípade, ak si vysoká škola vytvorila osobitný bankový účet na krytie fondu - napríklad  fondu reprodukcie.</t>
  </si>
  <si>
    <r>
      <t>1) V stĺpcoch B a D sa uvádza prepočítaný počet študentov určený ako počet osobomesiacov, počas ktorých bolo poskytované štipendium</t>
    </r>
    <r>
      <rPr>
        <b/>
        <sz val="10"/>
        <rFont val="Times New Roman"/>
        <family val="1"/>
        <charset val="238"/>
      </rPr>
      <t>.</t>
    </r>
    <r>
      <rPr>
        <sz val="10"/>
        <rFont val="Times New Roman"/>
        <family val="1"/>
        <charset val="238"/>
      </rPr>
      <t xml:space="preserve"> </t>
    </r>
  </si>
  <si>
    <r>
      <t>2) V stĺpcoch B a D sa uvádza celkový (fyzický) počet študentov, ktorým bolo v príslušnom roku poskytované štipendium</t>
    </r>
    <r>
      <rPr>
        <b/>
        <sz val="10"/>
        <rFont val="Times New Roman"/>
        <family val="1"/>
        <charset val="238"/>
      </rPr>
      <t>.</t>
    </r>
  </si>
  <si>
    <r>
      <t xml:space="preserve">Počet študentov poberajúcich  štipendiá z vlastných zdrojov </t>
    </r>
    <r>
      <rPr>
        <b/>
        <vertAlign val="superscript"/>
        <sz val="12"/>
        <color theme="1"/>
        <rFont val="Times New Roman"/>
        <family val="1"/>
        <charset val="238"/>
      </rPr>
      <t xml:space="preserve">2) </t>
    </r>
  </si>
  <si>
    <t>1) V riadku 5 sa uvedie celkový fyzický počet študentov (pričom 1 študent sa počíta za 1 fyzickú osobu), ktorým bolo vyplatené motivačné štipendium v kalendárnom roku.</t>
  </si>
  <si>
    <t>2) Uvádzajú sa len motivačné štipendiá vyplatené podľa § 96a, ods.1, písm. a) (kód CRŠ 19).</t>
  </si>
  <si>
    <t>3) Uvádzajú sa len motivačné štipendiá vyplatené podľa § 96a, ods.1, písm. b) (kódy v CRŠ: 4, 5, 6, 7, 8).</t>
  </si>
  <si>
    <t>1) V stĺpci B sa uvádza prepočítaný počet študentov určený ako počet osobomesiacov, počas ktorých bolo poskytované štipendium z rozvojového projektu UA.</t>
  </si>
  <si>
    <t>Zmena stavu zásob ned. výroby</t>
  </si>
  <si>
    <t>Zákonné soc.poistenie a zdrav.poistenie</t>
  </si>
  <si>
    <t>Aktivácia dlhodobého nehmotného majetku</t>
  </si>
  <si>
    <t>Aktivácia dlhodobého hmotného majetku</t>
  </si>
  <si>
    <t>Výnosy z dlhodobého finančného majetku</t>
  </si>
  <si>
    <t>Výnosy z krátkodobého finančného majetku</t>
  </si>
  <si>
    <t>Poskytnuté príspevky fyzickým osobám</t>
  </si>
  <si>
    <t>Poskytnuté príspevky iným účtovným jednotkám</t>
  </si>
  <si>
    <t>Tvorba a zúčtovanie opravných položiek</t>
  </si>
  <si>
    <t xml:space="preserve">2) Výnosy z Fondu reprodukcie možno účtovať len v súvislosti s krytím nákladov na vedenie príslušného bankového účtu a nákladov vyplývajúcich z kurzových strát v zmysle 16a ods. 8 zákona. </t>
  </si>
  <si>
    <r>
      <t xml:space="preserve">Pre účely výpočtu počtu zamestnancov bola použitá metóda </t>
    </r>
    <r>
      <rPr>
        <sz val="11"/>
        <color indexed="8"/>
        <rFont val="Times New Roman"/>
        <family val="1"/>
        <charset val="238"/>
      </rPr>
      <t xml:space="preserve">- </t>
    </r>
    <r>
      <rPr>
        <b/>
        <sz val="11"/>
        <color indexed="8"/>
        <rFont val="Times New Roman"/>
        <family val="1"/>
        <charset val="238"/>
      </rPr>
      <t>Priemerný evidenčný počet zamestnancov - prepočítaný počet</t>
    </r>
    <r>
      <rPr>
        <sz val="11"/>
        <color indexed="8"/>
        <rFont val="Times New Roman"/>
        <family val="1"/>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t>
    </r>
  </si>
  <si>
    <r>
      <t xml:space="preserve">Priemerné štipendium na 1 študenta na mesiac </t>
    </r>
    <r>
      <rPr>
        <sz val="12"/>
        <rFont val="Times New Roman"/>
        <family val="1"/>
        <charset val="238"/>
      </rPr>
      <t xml:space="preserve">[R1_SA/R2_SB resp. R1_SC/R2_SD] </t>
    </r>
  </si>
  <si>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Riadky tabuľky s hlavnými údajmi za sledovanú oblasť sú vyznačené tučným písmom. Ak v riadkoch nasledujúcich za takýmto riadkom je uvedený podrobnejší</t>
    </r>
    <r>
      <rPr>
        <b/>
        <sz val="12"/>
        <rFont val="Times New Roman"/>
        <family val="1"/>
        <charset val="238"/>
      </rPr>
      <t xml:space="preserve">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</si>
  <si>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Ak položke požadovanej v tabuľke zodpovedá podľa predpísanej analytickej evidencie na príslušnom syntetickom účte nejaký špecifický kód (napríklad kód ekonomickej klasifikácie), uvedie sa tento kód za názvom položky.</t>
  </si>
  <si>
    <t>V tomto riadku uvádzajte všetky ďalšie výdavky nezaradené v predchádzajúcich riadkoch.</t>
  </si>
  <si>
    <t>Finančný mechanizmus EHP a Nórsky finančný mechanizmus patria do R3 (ide o prostriedky poskytnuté Úradom vlády SR, na inom zdroji 111)</t>
  </si>
  <si>
    <t>Aktivácia (účtovná skupina 621-624)</t>
  </si>
  <si>
    <t>zdroj 1AC2; 3AC2; 1AC3; 3AC3</t>
  </si>
  <si>
    <t>uvádzajú sa len štipendiá vyplatené z vlastných zdrojov, v CRŠ kód 9 a kód 23</t>
  </si>
  <si>
    <t xml:space="preserve">Ostatné*) </t>
  </si>
  <si>
    <t>Ostatné*)</t>
  </si>
  <si>
    <t xml:space="preserve"> - štipendiá z vlastných zdrojov (účty 549 007-010, 549 019, 549 020, 549 022-023) </t>
  </si>
  <si>
    <t xml:space="preserve"> - odpisy DN a HM nadobudnutého z kapitálových dotácií zo ŠR 
(účty 551 001, 551 003, 551 100, 551 121, 551 123)</t>
  </si>
  <si>
    <t xml:space="preserve"> - odpisy DN a HM nadobudnutého z kapitálových dotácií z EÚ (zo štrukturálnych fondov) (účty 551 004, 551 300, 551 321, 551 323)</t>
  </si>
  <si>
    <t xml:space="preserve">  - odpisy ostatného DN a HM (účty 551 130, 551 131, 551 133, 551 400, 551 421, 551 423, 551 500, 551 521) </t>
  </si>
  <si>
    <r>
      <t xml:space="preserve">Do tabuľky sa uvádzajú aj </t>
    </r>
    <r>
      <rPr>
        <b/>
        <sz val="10"/>
        <rFont val="Times New Roman"/>
        <family val="1"/>
      </rPr>
      <t>motivačné štipendiá doktorandov</t>
    </r>
    <r>
      <rPr>
        <sz val="10"/>
        <rFont val="Times New Roman"/>
        <family val="1"/>
      </rPr>
      <t>, nie však "normálne" štipendiá doktorandov podľa platovej tabuľky !!!</t>
    </r>
  </si>
  <si>
    <t>*) napr. 384 vytvorená z bežnej dotácie na kapitálovú, dary, časové rozlíšenie</t>
  </si>
  <si>
    <t xml:space="preserve"> - potraviny (účty 501 010)</t>
  </si>
  <si>
    <t xml:space="preserve">Pri vypĺňaní tabuľky je potrebné dodržiavať "Manuál k vedeniu účtovníctva od 1. januára 2019 pre verejné vysoké školy používajúce finančný informačný systém SOFIA (verzia2)". </t>
  </si>
  <si>
    <t xml:space="preserve"> - ostatné zákonné sociálne náklady (účty 527 006, 527 099, 527 600)</t>
  </si>
  <si>
    <t>*) analytiky - odpisy, z ktorých sa tvorí fond reprodukcie</t>
  </si>
  <si>
    <t>Tabuľka 24</t>
  </si>
  <si>
    <t>T24_V1</t>
  </si>
  <si>
    <t>Názov rozvojového projektu</t>
  </si>
  <si>
    <t>Štipendiá z POO</t>
  </si>
  <si>
    <t>príjmy a výdavky (v Eur) v rokoch</t>
  </si>
  <si>
    <t xml:space="preserve">Údaje v tabuľke v stĺpcoch A,D a G sa kotrolujú na dotačnú zmluvu, údaje v R1 až R6 v stĺpci J sa kontrolojú na rozpočtový informačný systém, modul MUR a údaje v stĺpcoch B, E a H sa kontrolujú na zúčtovanie finančných prostriedkov pre rozvojové projekty za príslušné roky (SVŠ). </t>
  </si>
  <si>
    <t>1) výnosy a náklady z podnikateľskej činnosti sa neuvádzajú, neuvádzajú sa ani výnosy a náklady súvisiace so stravovaním zamestnancov</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</si>
  <si>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</si>
  <si>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r>
      <t xml:space="preserve"> - náklady na jedlá študentov</t>
    </r>
    <r>
      <rPr>
        <vertAlign val="superscript"/>
        <sz val="12"/>
        <rFont val="Times New Roman"/>
        <family val="1"/>
        <charset val="238"/>
      </rPr>
      <t>3)</t>
    </r>
  </si>
  <si>
    <r>
      <t xml:space="preserve">2) všetky údaje o výnosoch a nákladoch  sa uvádzajú </t>
    </r>
    <r>
      <rPr>
        <sz val="11"/>
        <rFont val="Times New Roman"/>
        <family val="1"/>
        <charset val="238"/>
      </rPr>
      <t>v Eur</t>
    </r>
  </si>
  <si>
    <t xml:space="preserve">Nevyčerpaná dotácia (+) / nedoplatok dotácie (-) k 31. 12. predchádzajúceho roka  
[R4_SC = R6_SA]                         </t>
  </si>
  <si>
    <t xml:space="preserve">Výdavky na tehotenské štipendiá (§ 96 zákona) za kalendárny rok </t>
  </si>
  <si>
    <r>
      <t>Počet študentov poberajúcich tehotenské štipendiá v osobomesiacoch</t>
    </r>
    <r>
      <rPr>
        <b/>
        <sz val="9"/>
        <rFont val="Times New Roman"/>
        <family val="1"/>
        <charset val="238"/>
      </rPr>
      <t xml:space="preserve"> </t>
    </r>
    <r>
      <rPr>
        <b/>
        <vertAlign val="superscript"/>
        <sz val="14"/>
        <rFont val="Times New Roman"/>
        <family val="1"/>
        <charset val="238"/>
      </rPr>
      <t>1)</t>
    </r>
  </si>
  <si>
    <r>
      <t xml:space="preserve">Počet študentov poberajúcich tehotenské štipendiá </t>
    </r>
    <r>
      <rPr>
        <b/>
        <vertAlign val="superscript"/>
        <sz val="14"/>
        <rFont val="Times New Roman"/>
        <family val="1"/>
        <charset val="238"/>
      </rPr>
      <t>2)</t>
    </r>
  </si>
  <si>
    <r>
      <t>1) V stĺpcoch B a D sa uvádza prepočítaný počet študentiek určený ako počet osobomesiacov, počas ktorých bolo poskytované tehotenské štipendium</t>
    </r>
    <r>
      <rPr>
        <b/>
        <sz val="11"/>
        <rFont val="Times New Roman"/>
        <family val="1"/>
        <charset val="238"/>
      </rPr>
      <t>.</t>
    </r>
    <r>
      <rPr>
        <sz val="11"/>
        <rFont val="Times New Roman"/>
        <family val="1"/>
        <charset val="238"/>
      </rPr>
      <t xml:space="preserve"> </t>
    </r>
  </si>
  <si>
    <t xml:space="preserve">2) V stĺpcoch B a D sa uvádza celkový (fyzický) počet študentiek, ktorým bolo v príslušnom kalendárnom roku poskytnuté motivačné štipendium bez ohľadu na počet mesiacov. </t>
  </si>
  <si>
    <t>T11_SB_R10a = T17_SC+SD_R24</t>
  </si>
  <si>
    <t>uvádzajú sa štipendiá vyplatené zo štátneho rozpočtu, kód v CRŠ: 1</t>
  </si>
  <si>
    <t xml:space="preserve">Výdavky na sociálne štipendiá (§ 96 zákona) za kalendárny rok </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</si>
  <si>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</si>
  <si>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 xml:space="preserve">Počet študentov poberajúcich sociálne štipendiá </t>
    </r>
    <r>
      <rPr>
        <b/>
        <vertAlign val="superscript"/>
        <sz val="14"/>
        <rFont val="Times New Roman"/>
        <family val="1"/>
        <charset val="238"/>
      </rPr>
      <t>2)</t>
    </r>
  </si>
  <si>
    <r>
      <t>1) V stĺpcoch B a D sa uvádza prepočítaný počet študentov určený ako počet osobomesiacov, počas ktorých bolo poskytované sociálne štipendium</t>
    </r>
    <r>
      <rPr>
        <b/>
        <sz val="11"/>
        <rFont val="Times New Roman"/>
        <family val="1"/>
        <charset val="238"/>
      </rPr>
      <t>.</t>
    </r>
  </si>
  <si>
    <t xml:space="preserve">2) V stĺpcoch B a D sa uvádza celkový (fyzický) počet študentov, ktorým bolo v príslušnom kalendárnom roku poskytnuté sociálne štipendium bez ohľadu na počet mesiacov. </t>
  </si>
  <si>
    <t xml:space="preserve">Počet študentov poberajúcich tehotenské štipendium </t>
  </si>
  <si>
    <t>Stav k 31.12.2023</t>
  </si>
  <si>
    <t>Náklady
hlavnej činnosti
2023</t>
  </si>
  <si>
    <t>príjmy z 077 13 v roku 2023</t>
  </si>
  <si>
    <t>výdavky z 077 13 v roku 2023</t>
  </si>
  <si>
    <t>štipendium - Plán obnovy a odolnosti - zahraniční študenti (b)</t>
  </si>
  <si>
    <t>uvádzajú sa iné štipendiá vyplatené z POO</t>
  </si>
  <si>
    <t>Príjem z dotácie poskytnutej na štipendiá z POO v rámci zmluvy k 31.12. - mimo komponent 10</t>
  </si>
  <si>
    <t xml:space="preserve">Výdavky na štipendiá z POO za kalendárny rok </t>
  </si>
  <si>
    <t>uvádzajú sa štipendiá vyplatené z POO, kód v CRŠ: 27 - zahraniční študenti</t>
  </si>
  <si>
    <t xml:space="preserve">bezpečnostný príplatok </t>
  </si>
  <si>
    <t xml:space="preserve">1) V stĺpcoch B, D, F a H sa uvádza prepočítaný počet študentov určený ako počet osobomesiacov, počas ktorých bolo poskytované štipendium z POO. </t>
  </si>
  <si>
    <t xml:space="preserve">2) V stĺpcoch B, D, F a H sa uvádza celkový (fyzický) počet študentov, ktorým bolo v príslušnom kalendárnom roku poskytnuté štipendium z POO bez ohľadu na počet mesiacov. </t>
  </si>
  <si>
    <t>uvádzajú sa štipendiá vyplatené z POO, kód v CRŠ: 24 - talentovaní študenti</t>
  </si>
  <si>
    <t>uvádzajú sa štipendiá vyplatené z POO, kód v CRŠ: 25 - znevýhodnení študenti</t>
  </si>
  <si>
    <t>uvádzajú sa štipendiá vyplatené zo ŠR - rozvojové projekty, kód v CRŠ: 26</t>
  </si>
  <si>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 0132 až po 0145 štatistického výkazu Škol (MŠ SR) 2-04).</t>
  </si>
  <si>
    <r>
      <t xml:space="preserve">V riadkoch 2 až 6 uvedie vysoká škola vysokoškolských učiteľov zaradených vo </t>
    </r>
    <r>
      <rPr>
        <u/>
        <sz val="12"/>
        <color theme="1"/>
        <rFont val="Times New Roman"/>
        <family val="1"/>
        <charset val="238"/>
      </rPr>
      <t>funkciách</t>
    </r>
    <r>
      <rPr>
        <sz val="12"/>
        <color theme="1"/>
        <rFont val="Times New Roman"/>
        <family val="1"/>
        <charset val="238"/>
      </rPr>
      <t xml:space="preserve"> profesor (vrátane hosťujúcich profesorov), docent, odborný asistent, asistent a lektor.</t>
    </r>
  </si>
  <si>
    <t>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t>
  </si>
  <si>
    <t>časové rozlíšenie</t>
  </si>
  <si>
    <t xml:space="preserve">Nevyčerpaná dotácia (+) / nedoplatok dotácie (-) k 31. 12. predchádzajúceho roka      </t>
  </si>
  <si>
    <t xml:space="preserve">Nevyčerpaná dotácia na štipendiá z RP (+) / nedoplatok dotácie (-) k 31. 12. predchádzajúceho roka      </t>
  </si>
  <si>
    <t>- tvorba fondu z odpisov (účet 413 116 , účet 413 916)</t>
  </si>
  <si>
    <t>zostatkový účet VVŠ</t>
  </si>
  <si>
    <t xml:space="preserve">T20a_R4 = zmluva o vykonaní časti úloh vykonávateľa sprostredkovateľom_účelová dotácia na štipendiá určená pre najlepších domácich a zahraničných študentov z Plánu obnovy a odolnosti
</t>
  </si>
  <si>
    <t>Údaje v R4 sú kontrolované na zmluvu o vykonaní časti úloh vykonávateľa sprostredkovateľom. Údaje v R6 sú kontrolované na údaje v CRŠ.</t>
  </si>
  <si>
    <t>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 T20a - štipendií z POO a T20b - štipendií z rozvojových projektov zo zdroja UA</t>
  </si>
  <si>
    <t>Údaje v R4 sú kontrolované na dotačnú zmluvu a na rozpis účelových dotácií na podprograme 077 13. Údaje v R5 sú kontrolované na údaje v CRŠ.</t>
  </si>
  <si>
    <t>Výdavky - vrátenie príjmov zo zostatku dotácie min. rokov</t>
  </si>
  <si>
    <t xml:space="preserve">Výdavky na štipendiá z RP určené na zmiernenie negatívnych dôsledkov vojny na Ukrajine za kalendárny rok </t>
  </si>
  <si>
    <t>Údaje v T13_ R2_SC (SD) - tvorba fondu reprodukcie sa musia rovnať údajom v T11_R2_SA (SB). 
Údaje v T13_R8_SE (SF) majú súvzťažnosť s údajmi v T8_R5 (sociálne štipendiá), s údajmi v T8a_R5 (tehotenské štipendiá), T20_R2_SC+SD (motivačné štipendiá), T20a_R4_SA (SC+SE) (POO- talentovaní, znevýhodnení a zahraniční), T20a_R5_SG (štipendiá z POO), a T20b_R4_SA (SC) (štipendiá z rozvojových projektov určené na zmiernenie negatívnych dôsledkov vojny na Ukrajine). Tvorba fondu z dotácie v T13_R8 má byť minimálne vo výške súčtu dotácie na sociálne štipendiá (T8_R5), tehotenské štipendiá (T8a_R5), motivačné štipendiá (T20_R2), štipendiá z POO (T20a_R4), iné štipendiá z POO (T20a_R5) znížené o výdavky - vrátenie príjmov zo zostatku dotácie (T20a_R7) a  štipendiá z rozvojových projektov určené na zmiernenie negatívnych dôsledkov vojny na Ukrajine (T20b_R4). 
Údaje v T13_R13_SD (SF) majú byť totožné s údajmi v T16, účet štipendijného fondu (R10), účet fondu reprodukcie (R9).</t>
  </si>
  <si>
    <t>Zúčtovanie zákonných opravných položiek (659)</t>
  </si>
  <si>
    <t>Zákonné poplatky</t>
  </si>
  <si>
    <t>Tržby z predaja DNM a DHM</t>
  </si>
  <si>
    <t>Prijaté príspevky od právnických osôb</t>
  </si>
  <si>
    <r>
      <t xml:space="preserve">- príspevok na úhradu výdavkov zahraničných študentov DZS (účet 648 016) </t>
    </r>
    <r>
      <rPr>
        <vertAlign val="superscript"/>
        <sz val="12"/>
        <rFont val="Times New Roman"/>
        <family val="1"/>
        <charset val="238"/>
      </rPr>
      <t/>
    </r>
  </si>
  <si>
    <t>- poplatky za ďalšie vzdelávanie (účet 648 007)</t>
  </si>
  <si>
    <t>- poplatky za kvalifikačné skúšky (účet 648 008)</t>
  </si>
  <si>
    <t>- poplatky za doplňujúce skúšky (účet 648 009)</t>
  </si>
  <si>
    <t>- vložné na konferencie, semináre organizované fakultou (účet 648 018)</t>
  </si>
  <si>
    <t>- samoplatci - doplnkové pedagogické štúdium pre absolventov (účet 648 019)</t>
  </si>
  <si>
    <t>- poplatky za habilitačné konanie (§76 ods. 9) (účet 648 022)</t>
  </si>
  <si>
    <t>- výnosy účtu 648 (účet 648 099)</t>
  </si>
  <si>
    <t>Obsah tabuľkovej prílohy výročnej správy o hospodárení verejnej vysokej školy za rok 2024</t>
  </si>
  <si>
    <t>Vysvetlivky k tabuľkám výročnej správy o hospodárení verejných vysokých škôl za rok 2024</t>
  </si>
  <si>
    <t>Súvzťažnosti tabuliek výročnej správy o hospodárení verejných vysokých škôl za rok 2024</t>
  </si>
  <si>
    <t>Výnosy verejnej vysokej školy zo školného a z poplatkov spojených so štúdiom v rokoch 2023 a 2024</t>
  </si>
  <si>
    <t>Náklady verejnej vysokej školy v rokoch 2023 a 2024</t>
  </si>
  <si>
    <t>Zamestnanci a náklady na mzdy verejnej vysokej školy v roku 2024</t>
  </si>
  <si>
    <t>Zamestnanci a náklady na mzdy verejnej vysokej školy v roku 2024 - len ženy</t>
  </si>
  <si>
    <t>Náklady verejnej vysokej školy na štipendiá doktorandov v dennej forme štúdia v roku 2024</t>
  </si>
  <si>
    <t>Údaje o systéme sociálnej podpory - časť sociálne štipendiá (§ 96 zákona) za roky 2023 a 2024</t>
  </si>
  <si>
    <t>Údaje o systéme sociálnej podpory - časť tehotenské štipendiá (§ 96 zákona) za roky 2023 a 2024</t>
  </si>
  <si>
    <t xml:space="preserve">Údaje o systéme sociálnej podpory - časť výnosy a náklady študentských domovov (bez zmluvných zariadení) za roky 2023 a 2024 </t>
  </si>
  <si>
    <t>Údaje o systéme sociálnej podpory - časť výnosy a náklady študentských jedální za roky 2023 a 2024</t>
  </si>
  <si>
    <t>Zdroje verejnej vysokej školy na obstaranie a technické zhodnotenie dlhodobého majetku v rokoch 2023 a 2024</t>
  </si>
  <si>
    <t>Výdavky verejnej vysokej školy na obstaranie a technické zhodnotenie dlhodobého majetku v roku 2024</t>
  </si>
  <si>
    <t>Stav a vývoj finančných fondov verejnej vysokej školy v rokoch 2023 a 2024</t>
  </si>
  <si>
    <t>Štruktúra a stav finančných prostriedkov na bankových účtoch verejnej vysokej školy k 31. decembru 2024</t>
  </si>
  <si>
    <t>Príjmy verejnej vysokej školy z prostriedkov EÚ a z prostriedkov na ich spolufinancovanie zo štátneho rozpočtu v roku 2024</t>
  </si>
  <si>
    <t>Štipendiá z vlastných zdrojov podľa § 97 zákona v rokoch 2023 a 2024</t>
  </si>
  <si>
    <t xml:space="preserve">Motivačné štipendiá v rokoch 2023 a 2024 (v zmysle § 96a  zákona) </t>
  </si>
  <si>
    <t>Štipendiá z Plánu obnovy a odolonosti - POO (§ 94a zákona) za rok 2024</t>
  </si>
  <si>
    <t>Štipendiá z rozvojových projektov (RP) a z iných zdrojov určené na zmiernenie negatívnych dôsledkov vojny na Ukrajine za rok 2024</t>
  </si>
  <si>
    <t>Štruktúra účtu 384 - výnosy budúcich období v rokoch 2023 a 2024</t>
  </si>
  <si>
    <t>Výnosy verejnej vysokej školy v roku 2024 v oblasti sociálnej podpory študentov</t>
  </si>
  <si>
    <t>Náklady verejnej vysokej školy v roku 2024 v oblasti sociálnej podpory študentov</t>
  </si>
  <si>
    <t xml:space="preserve">Príjmy a výdavky VVŠ určené na rozvojové projekty na podprograme 077 13 - Rozvoj vysokého školstva do roku 2023 a za roky 2023 a 2024 </t>
  </si>
  <si>
    <t>*) V tabuľkovej prílohe výročnej správy o hospodárení verejnej vysokej školy za rok 2024 sa používa už nový názov ministerstva, keďže sa výročná správa zostavuje za rok 2024 a od 1.2.2024 ministerstvo používalo názov: Ministerstvo školstva, výskumu, vývoja a mládeže SR, resp. skratku MŠVVaM SR</t>
  </si>
  <si>
    <t xml:space="preserve">Príjmy z dotácií verejnej vysokej škole zo štátneho rozpočtu z kapitoly MŠVVaM SR poskytnuté na základe Zmluvy o poskytnutí dotácie zo štátneho rozpočtu
prostredníctvom rozpočtu Ministerstva školstva, výskumu, vývoja a mládeže Slovenskej republiky*) na rok 2024 na programe 077 </t>
  </si>
  <si>
    <t xml:space="preserve">Príjmy verejnej vysokej školy v roku 2024 majúce charakter dotácie okrem príjmov z dotácií z kapitoly MŠVVaM SR*) a okrem štrukturálnych fondov EÚ </t>
  </si>
  <si>
    <t>Príjmy verejnej vysokej školy z prostriedkov Plánu obnovy a odolnosti z kapitoly MŠVVaM SR a z iných kapitol v roku 2024</t>
  </si>
  <si>
    <t>Príjmy z dotácií verejnej vysokej škole zo štátneho rozpočtu z kapitoly MŠVVaM SR poskytnuté mimo programu 077 a mimo príjmov z prostriedkov EÚ (zo štrukturálnych fondov) v roku 2024</t>
  </si>
  <si>
    <t xml:space="preserve">Tabuľka č. 1 poskytuje informácie o celkovom objeme a programovej štruktúre príjmov na základe Zmluvy o poskytnutí dotácií zo štátneho rozpočtu prostredníctvom kapitoly MŠVVaM na programe 077 na zdroji 111. Dotácie programov 021, 05T, 06K, resp. programov zo štrukturálnych fondov EÚ nie sú súčasťou tejto zmluvy. </t>
  </si>
  <si>
    <t xml:space="preserve">Tabuľka č. 2 poskytuje informácie o celkovom objeme a štruktúre príjmov z dotácií alebo príjmov majúcich charakter dotácií, ktoré neboli poskytnuté z kapitoly MŠVVaM SR. Uvedú sa tu aj dotácie z rozpočtovej kapitoly Úrad vlády SR určené na riešenie projektov v rámci Finančného mechanizmu EHP a Nórskeho finančného mechanizmu. </t>
  </si>
  <si>
    <t xml:space="preserve">V riadku 1 uvedie vysoká škola celkový objem príjmov z dotácií zo štátneho rozpočtu poskytnutých z iných kapitol ako je kapitola MŠVVaM SR. V riadkoch 1a ... rozpíše podrobnejšie jednotlivé druhy týchto dotácií. Príklady: 
1. dotácie z iných kapitol, 
2. dotácie z APVV pre VVŠ ako spoluriešiteľa, resp.dotácie, ak hlavným riešiteľom je iná právnická osoba ako VVŠ. </t>
  </si>
  <si>
    <t>Je súčtom príjmov VVŠ majúcich charakter dotácií okrem dotácií z kapitoly MŠVVaM SR.</t>
  </si>
  <si>
    <t xml:space="preserve">Údaje v celej tabuľke č.6 musia byť zhodné s údajmi uvedenými vo výkaze o práci vysokých škôl a ostatných organizácií priamo riadených MŠVVaM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</si>
  <si>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t>V stĺpci F uvedie vysoká škola osobitne zo stĺpca E objem nákladov na mzdy krytých z kapitoly MŠVVaM SR poskytnutých prostredníctvom dotačnej zmluvy.</t>
  </si>
  <si>
    <t>V stĺpci SA, resp. SC sa uvedú príjmy z dotácie na sociálne štipendiá poskytnuté prostredníctvom kapitoly MŠVVaM SR na základe dotačnej zmluvy v danom kalendárnom roku.</t>
  </si>
  <si>
    <t>V stĺpci SA, resp. SC sa uvedú príjmy z dotácie na tehotenské štipendiá poskytnuté prostredníctvom kapitoly MŠVVaM SR na základe dotačnej zmluvy v danom kalendárnom roku.</t>
  </si>
  <si>
    <t xml:space="preserve">Dotačný účet VVŠ, na ktorý MŠVVaM SR poskytuje dotáciu. </t>
  </si>
  <si>
    <t>Údaje sa kontrolujú na štatistické údaje MŠVVaM SR zasielané CVTI SR.</t>
  </si>
  <si>
    <t>V T11_SB_R10 sa uvádzajú kapitálové dotácie prijaté (cash) zo zdroja 111. Ide o dotácie z programu 077 (T1_SB_R15), z iných kapitol štátneho rozpočtu (T2_SB_R1), z kapitoly MŠVVaM  (T18_SB_R9).
Objem kapitálovej dotácie z iných kapitol žiadame osobitne uviesť do poznámky.</t>
  </si>
  <si>
    <t>medzinárodné bilaterálne zmluvy MŠVVaM SR, program CEEPUS, Akcia Rakúsko-Slovensko a pod.</t>
  </si>
  <si>
    <t>Dotácie z kapitol štátneho rozpočtu okrem kapitoly MŠVVaM SR  (na zdroji 111 a 11UA) [SUM(R1a:R1...)]</t>
  </si>
  <si>
    <t>Zamestnanci platení z dotácie MŠVVaM SR</t>
  </si>
  <si>
    <t>Náklady na mzdy poskytované z dotácie MŠVVaM SR  (v Eur)</t>
  </si>
  <si>
    <t>Ženy platené z dotácie MŠVVaM SR</t>
  </si>
  <si>
    <t>Príjem z dotácie poskytnutej na sociálne štipendiá v rámci dotačnej zmluvy z kapitoly MŠVVaM k 31.12.</t>
  </si>
  <si>
    <t>Príjem z dotácie poskytnutej na tehotenské štipendiá v rámci dotačnej zmluvy z kapitoly     MŠVVaM k 31.12.</t>
  </si>
  <si>
    <t>Príjmy VVŠ z kapitoly MŠVVaM SR</t>
  </si>
  <si>
    <t>Príjmy VVŠ z iných kapitol ako MŠVVaM SR</t>
  </si>
  <si>
    <t xml:space="preserve">Dotácie z kapitoly MŠVVaM SR spolu [R1+R4+R7+R10] </t>
  </si>
  <si>
    <t xml:space="preserve">Príjem z dotácie na motivačné štipendiá z kapitoly MŠVVaM SR v kalendárnom roku  </t>
  </si>
  <si>
    <t>Príjem z dotácie poskytnutej na štipendiá z POO v rámci zmluvy z kapitoly MŠVVaM k 31.12. - komponent 10</t>
  </si>
  <si>
    <t>uvádzajú sa štipendiá vyplatené zo ŠR - mimo kapitolu MŠVVaM SR</t>
  </si>
  <si>
    <t>Príjem z dotácie poskytnutej na štipendiá z RP v rámci zmluvy z kapitoly MŠVVaM k 31.12.</t>
  </si>
  <si>
    <t>zvýšenie PhD. štipendia z Neúčel D MŠVVaM SR</t>
  </si>
  <si>
    <t>Zmeny tabuliek výročnej správy o hospodárení za rok 2024 v porovnaní s rokom 2023</t>
  </si>
  <si>
    <t>príjmy z dotácie  na základe dotačnej zmluvy, len 077, v roku 2024</t>
  </si>
  <si>
    <t xml:space="preserve">príjmy verejnej vysokej školy v roku 2024 majúce charakter dotácie </t>
  </si>
  <si>
    <t>Príjmy verejnej vysokej školy z prostriedkov Plánu obnovy a odolnosti v roku 2024</t>
  </si>
  <si>
    <t>výnosy verejnej vysokej školy v roku 2024 v oblasti sociálnej podpory študentov</t>
  </si>
  <si>
    <t>náklady verejnej vysokej školy  v roku 2024 v oblasti sociálnej podpory študentov</t>
  </si>
  <si>
    <t xml:space="preserve">Príjmy a výdavky VVŠ určené na rozvojové projekty na podprograme 077 13 - Rozvoj vysokého školstva do roku 2024 a za roky 2024 a 2024 </t>
  </si>
  <si>
    <t>Vysvetlivky k tabuľkám výročnej správy o hospodárení verejnej vysokej školy za rok 2024</t>
  </si>
  <si>
    <t>V riadku 1 až 15 sa uvádzajú príjmy na programe 077 podľa programovej štruktúry na rok 2024.</t>
  </si>
  <si>
    <t>Údaje vychádzajú z platného analytického členenia účtov na rok 2024. Ak vysoká škola používa na niektoré položky nákladov viac analytických účtov (napr.ak analyticky rozlišuje náklady, ktoré budú refundované príp.refakturované) uvedie sa v príslušnom riadku stav všetkých účtov prislúchajúcich k príslušnej vecnej položke.</t>
  </si>
  <si>
    <t>Údaje vychádzajú z platného analytického členenia účtov na rok 2024.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t>
  </si>
  <si>
    <t xml:space="preserve">V stĺpcoch A, B, C uvedie vysoká škola priemerný evidenčný prepočítaný počet zamestnancov za rok 2024 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</si>
  <si>
    <t>V stĺpci B uvedie vysoká škola priemerný evidenčný prepočítaný počet zamestnancov za rok 2024 platených z dotácie MŠVVaM SR, t.j. z prostriedkov uvedených v stĺpci F.</t>
  </si>
  <si>
    <t xml:space="preserve">V stĺpci C uvedie vysoká škola priemerný evidenčný prepočítaný počet zamestnancov za rok 2024 platených z iných zdrojov, t. j.  z prostriedkov uvedených v stĺpci G. Príklad: Zamestnanci platení z podnikateľskej činnosti. </t>
  </si>
  <si>
    <t>Uvedie sa objem prijatej kapitálovej dotácie z rozpočtu kapitoly MŠVVaM SR a z iných rozpočtových kapitol v roku 2024 zo zdroja 111 (kapitálová dotácia, ktorá bola verejnej vysokej škole poukázaná na účet (cash) v sledovanom období, účet 346 002 - strana DAL)</t>
  </si>
  <si>
    <t>Tabuľka č. 12 poskytuje informácie o štruktúre a objeme výdavkov, ktoré verejná vysoká škola  použila na obstaranie a technické zhodnotenie dlhodobého majetku v roku 2024.</t>
  </si>
  <si>
    <t xml:space="preserve">Výdavky na obstaranie majetku kryté v priebehu roku 2024 z úveru. Pri čerpaní týchto prostriedkov uviesť v komentári aj rok získania úveru. </t>
  </si>
  <si>
    <t xml:space="preserve">Tabuľka č. 14 obsahuje informácie o celkovom objeme príjmov z dotácií, poskytnutých verejnej vysokej škole v roku 2024 z prostriedkov Plánu obnovy a odolnosti - POO. Osobitne sa sledujú dotácie, poskytnuté z MŠVVaM SR a osobitne dotácie z iných zdrojov POO. </t>
  </si>
  <si>
    <t xml:space="preserve">Tabuľka č. 16 poskytuje informácie o objeme a štruktúre finančných prostriedkov na bankových účtoch verejnej vysokej školy  k 31. 12. 2024 v členení podľa jednotlivých skupín účtov. Celkový objem finančných prostriedkov za všetky účty v Štátnej pokladnici musí byť v súlade s údajmi, ktoré vykazuje Štátna pokladnica za každého klienta ŠP osobitne. V stĺpci C vysoká škola uvedie čísla všetkých účtov v tvare IBAN. </t>
  </si>
  <si>
    <t xml:space="preserve">Ak má VVŠ finančné prostriedky zaúčtované na účte 261 - peniaze na ceste, uvedie ich v tomto riadku: z dôvodu kontroly stavu na bankových účtoch k 31.12.2024 na údaje zo súvahy. </t>
  </si>
  <si>
    <t xml:space="preserve">Tabuľka č. 17 obsahuje informácie o celkovom objeme príjmov z dotácií, poskytnutých verejnej vysokej škole v roku 2024 z prostriedkov EÚ (štrukturálnych fondov), vrátane spolufinancovania zo štátneho rozpočtu. Osobitne sa sledujú dotácie, poskytnuté z MŠVVaM SR a osobitne dotácie z iných kapitol štátneho rozpočtu. </t>
  </si>
  <si>
    <t>Ak VVŠ obdržala finančné prostriedky aj z inej kapitoly štátneho rozpočtu, uvádzajú sa osobitne. Tieto dotácie sa evidujú na zdrojoch podľa platnej rozpočtovej klasifikácie na rok 2024 a nie sú súčasťou dotácií, vykazovaných v T2_R1.  Pri dotáciách z MŠVVaM SR nevymenované, ale používané zdroje uveďte do riadkov R23a a nasledujúcich.</t>
  </si>
  <si>
    <t xml:space="preserve">Tabuľka č. 18 obsahuje informácie o celkovom objeme príjmov z dotácií poskytnutých verejnej vysokej škole z kapitoly MŠVVaM SR  mimo programu 077, t. j. mimo  Zmluvy o poskytnutí dotácie zo štátneho rozpočtu prostredníctvom rozpočtu MŠVVaM SR na rok 2024 a mimo príjmov z prostriedkov EÚ a to: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MŠVVaM SR, resp. APVV a  mimo  príjmov z prostriedkov EÚ v roku 2024. </t>
  </si>
  <si>
    <t>Tabuľka č. 20a: obsahuje informácie o príjmoch a výdavkoch verejnej vysokej školy na štipendiá v roku 2024 z prostriedkov Plánu obnovy a odolnosti - POO. Osobitne sa sledujú dotácie, poskytnuté z MŠVVaM SR a osobitne dotácie z iných zdrojov POO. Rozdelenie sa týka štipendií poskytnutých vysokou školou na talentovaných študentov, na znevýhodnených študentov, zahraničných študentov a iných štipendií z POO.</t>
  </si>
  <si>
    <t xml:space="preserve">Tabuľka č. 20b: obsahuje informácie o príjmoch a výdavkoch verejnej vysokej školy na štipendiá z rozvojových projektov a z iných zdrojov mimo kapitolu MŠVVaM SR poskytnutých študentom za účelom zmiernenia negatívnych dôsledkov vojny na Ukrajine za rok 2024. </t>
  </si>
  <si>
    <t>Ak nie je uvedené inak, všetky údaje o výške finančných prostriedkov z roku 2023 a 2024 sa uvádzajú v eurách s presnosťou na dve desatinné miesta. Dôvodom tohto pravidla je, aby pri sumarizácii nedochádzalo k väčším chybám zo zaokrúhľovania.</t>
  </si>
  <si>
    <t>Tabuľka č. 3 poskytuje informácie o objeme a štruktúre výnosov verejnej vysokej školy v rokoch 2023 a 2024. Osobitne sa uvedie prehľad o výnosoch v hlavnej činnosti a osobitne prehľad o výnosoch v podnikateľskej činnosti.</t>
  </si>
  <si>
    <t>Minimálna výška prídelu do štipendijného fondu v rokoch 2023 a 2024 je 20 % príjmov zo školného.</t>
  </si>
  <si>
    <t xml:space="preserve">Tabuľka č. 5 poskytuje informácie o objeme a štruktúre nákladov verejnej vysokej školy v rokoch 2023 a 2024. Osobitne sa uvedie prehľad o nákladoch v hlavnej činnosti a osobitne prehľad o nákladoch v podnikateľskej  činnosti. </t>
  </si>
  <si>
    <t>Uvedie sa zostatok kapitálovej dotácie na obstaranie a technické zhodnotenie dlhodobého majetku (nevyčerpané finančné  prostriedky k 31. 12. 2023 (stĺpec SA v R11), resp. k 31. 12. 2024 (stĺpec SB v R11) na zdrojoch 131x (131K, 131L), 13S1, 13S2, 13T1, 13T2.....(zostatky zo ŠR aj zo ŠF).</t>
  </si>
  <si>
    <t>Tabuľka č. 13 poskytuje informácie o stave a vývoji finančných fondov verejnej vysokej školy v rokoch 2023 a 2024.</t>
  </si>
  <si>
    <t>Uvedú sa sumárne stavy ostatných  fondov, ktoré vysoká škola vytvorila za roky 2023 a 2024 v zmysle §16a ods. 1 zákona č. 131/2002 Z. z. o vysokých školách v znení neskorších predpisov.</t>
  </si>
  <si>
    <t>Tabuľka č. 24: obsahuje informácie o príjmoch a výdavkoch verejnej vysokej školy z rozvojových projektov do roku 2023 a za roky 2023 a 2024.</t>
  </si>
  <si>
    <t>Súvzťažnosti medzi tabuľkami výročnej správy o hospodárení verejnej vysokej školy za rok 2024</t>
  </si>
  <si>
    <t>T1 = dotačná zmluva na 2024</t>
  </si>
  <si>
    <t>Bežná a kapitálová dotácia je kontrolovaná na Zmluvu o poskytnutí dotácií zo štátneho rozpočtu prostredníctvom kapitoly MŠVVaM (ďalej len "dotačná zmluva") a jej dodatkov na rok 2024 na  programe  077.</t>
  </si>
  <si>
    <t>T6_R1..R6, R7, R9, R13, R14, R16, R17 = Škol 2-04 za 2024, 
T6_R15a.. = dotačná zmluva na 2024, špecifiká</t>
  </si>
  <si>
    <t>T8a_R5_SC+T8_R5_SC = dotačná zmluva na rok 2024
T8a_R1_SA (SC)  ≤ T13_R11_SE (SF)</t>
  </si>
  <si>
    <t xml:space="preserve">
Údaj v T8_R6_SC+T8a_R6_SC predstavuje zostatok nevyčerpanej dotácie z predchádzajúceho roka, t. j. k 31. 12. 2024. Údaje v T8a_R1_SC by sa mal rovnať údajom z CRŠ kód 21.
</t>
  </si>
  <si>
    <t>T12_R17_SG = výkazníctvo 2024, kategória 700, všetky zdroje</t>
  </si>
  <si>
    <t>Stavy fondov k 1.1. a k 31.12.2024 za všetky fondy spolu sa kontrolujú na výkazníctvo, súvaha - časť Pasíva, riadky 064 + 065 + 069 + 070 + 068 "netto". 
Stavy fondov k 1.1. sa rovnajú stavom fondov k 31.12. predchádzajúceho roka.</t>
  </si>
  <si>
    <t xml:space="preserve">Údaje v T14 sú kontrolované na hodnoty z výkazníctva, finančné prostriedky z POO, zabezpečované prostredníctvom MŠVVaM SR v roku 2024. </t>
  </si>
  <si>
    <t xml:space="preserve">Údaje v T15 sú kontrolované na hodnoty z výkazníctva, finančné prostriedky zo zdroja 11UA, zabezpečované prostredníctvom MŠVVaM SR v roku 2024. </t>
  </si>
  <si>
    <t xml:space="preserve">Údaje v T17 sú kontrolované na hodnoty z výkazníctva, finančné prostriedky z EÚ (vrátane spolufinancovania zo štátneho rozpočtu), zabezpečované prostredníctvom MŠVVaM SR v roku 2024. </t>
  </si>
  <si>
    <t>Údaje v T18_R1 sú kontrolované na rozpis bežnej a kapitálovej dotácie na programe 06K v roku 2024 poskytnuté vysokým školám mimo "dotačnej zmluvy" prostredníctvom  APVV resp. sekcie vedy a techniky.
Údaje v T18_R6 a R7 sú kontrolované na rozpis bežnej dotácie na podrograme 05T 08 a prvku 021 02 03 v roku 2024, poskytnuté vysokým školám mimo "dotačnej zmluvy" prostredníctvom sekcie medzinárodnej spolupráce.</t>
  </si>
  <si>
    <t xml:space="preserve">T20b_R4 = dotačná zmluva 2024_účelová dotácia na štipendiá určená na zmiernenie negatívnych dôsledkov vojny na Ukrajine
</t>
  </si>
  <si>
    <t>T8_R5_SA (SC)+T8a_R5_SA (SC) = dotačná zmluva na rok 2023 (2024), prvok 077 15 01 - účelové prostriedky na sociálne  a tehotenské štipendiá</t>
  </si>
  <si>
    <t xml:space="preserve">Údaje  sú kontrolované na  dotačné zmluvy a na účelovú dotáciu na rok 2023, 2024. Za rok 2024 na T1_R12_SA.
Údaje v T8_R1_SC by sa mali rovnať údajom z CRŠ kód 1. </t>
  </si>
  <si>
    <t>T8_R5_SC+T8a_R5_SC = T1_R12_SA
T8_R4_SC = zostatok k 31.12.2023
T8_R6_SA = T8_R4_SC 
T8_R1_SA (SC)  ≤ T13_R11_SE (SF)</t>
  </si>
  <si>
    <t>Údaj v T8_R4_SA predstavuje zostatok nevyčerpanej dotácie z predchádzajúceho roka, t. j. k 31. 12. 2023.  
Údaj v T8_R6_SA (SC)+T8a_R6_SA (SC) predstavuje zostatok nevyčerpanej dotácie k 31. 12. príslušného roka (2023, resp. 2024) a ich hodnoty sa vypočítajú z ostatných uvedených údajov. Zostatok nevyčerpanej dotácie k 31.12.2023 je totožný s údajmi vykazovanými v tabuľke T8 výročnej správy za rok 2023.</t>
  </si>
  <si>
    <t>T9_R1 = štatistické výkazy MŠVVaM SR 2023 (2024)</t>
  </si>
  <si>
    <t>Údaje o projektovanej lôžkovej kapacite v T9_R1 sa kontrolujú na štatistické výkazy MŠVVaM SR (posielané na CVTI SR) 2023, 2024.</t>
  </si>
  <si>
    <t xml:space="preserve">T9_R6_SA (SB) = dotačná zmluva 2023 (2024) - účelové prostriedky na študentské domovy (vrátane dotácie na valorizáciu miezd ŠJ) </t>
  </si>
  <si>
    <t>T10_R7_SA (SB) = dotačná zmluva 2023 (2024)_účelová dotácia na študentské jedálne</t>
  </si>
  <si>
    <t>Údaje v R7_SA (SB) sú kontrolované na dotačné zmluvy a na účelovú dotáciu na rok 2023, 2024, pričom rok 2023 je rozdelený na obdobie do 1.7.2023 (1,40 eur) a od 1.7.2023 (1,50 eur).</t>
  </si>
  <si>
    <t>T10_R13 + R14+R15+R16 = štatistické výkazy MŠVVaM SR 2023 (2024)</t>
  </si>
  <si>
    <t xml:space="preserve">Údaje v T11_R2 - tvorba fondu reprodukcie za roky 2023 a 2024 sa musia rovnať údajom v T13_R2_SC (SD). 
</t>
  </si>
  <si>
    <t xml:space="preserve">T20_R2 = dotačná zmluva 2023 (2024)_účelová dotácia na motivačné štipendiá
</t>
  </si>
  <si>
    <t xml:space="preserve">T21_R1_SF = výkazníctvo 2023 súvaha, časť pasíva, riadok 102 a 103, predchádzajúce účtovné obdobie
T21_R1_SL = výkazníctvo 2024, súvaha, časť pasíva, riadok 102 a103, bežné účtovné obdobie </t>
  </si>
  <si>
    <t xml:space="preserve">Celková hodnota účtu 384 za rok 2023 a 2024, uvedená v T21_SF a SL je kontrolovaná na výkaz Súvaha, časť Pasíva, r. 102 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(2023), resp. SI (2024). 
Údaje za rok 2023 musia byť totožné s údajmi, ktoré VVŠ predložili k výsledkom hospodárenia VVŠ za rok 2023. </t>
  </si>
  <si>
    <t xml:space="preserve">Tabuľka č. 1: Príjmy z dotácií verejnej vysokej škole zo štátneho rozpočtu z kapitoly MŠVVaM SR
 poskytnuté na základe Zmluvy o poskytnutí dotácie zo štátneho rozpočtu prostredníctvom rozpočtu Ministerstva školstva, vedy, výskumu a športu Slovenskej republiky na rok 2024 na programe 077 </t>
  </si>
  <si>
    <t>Tabuľka č. 2: Príjmy verejnej vysokej školy v roku 2024 majúce charakter dotácie okrem príjmov z dotácií 
 z  kapitoly MŠVVaM SR a okrem prostriedkov EÚ (štrukturálnych  fondov)</t>
  </si>
  <si>
    <t>Tabuľka č. 3: Výnosy verejnej vysokej školy v rokoch 2023 a 2024</t>
  </si>
  <si>
    <t>Rozdiel 2024-2023</t>
  </si>
  <si>
    <t xml:space="preserve">Tabuľka č. 4: Výnosy verejnej vysokej školy zo školného a z poplatkov spojených so štúdiom  
v rokoch 2023 a 2024 </t>
  </si>
  <si>
    <t>Tabuľka č. 5: Náklady verejnej vysokej školy v rokoch 2023 a 2024</t>
  </si>
  <si>
    <t>Tabuľka č. 6: Zamestnanci a náklady na mzdy verejnej vysokej školy v roku 2024</t>
  </si>
  <si>
    <t>Priemerný evidenčný prepočítaný počet zamestnancov za rok 2024</t>
  </si>
  <si>
    <t>Tabuľka č. 6a: Zamestnanci a náklady na mzdy verejnej vysokej školy v roku 2024 - len ženy a výpočet priemerného platu mužov</t>
  </si>
  <si>
    <t>Priemerný evidenčný prepočítaný počet žien za rok 2024</t>
  </si>
  <si>
    <t>Tabuľka č. 7: Náklady verejnej vysokej školy na štipendiá doktorandov v dennej forme štúdia v roku 2024</t>
  </si>
  <si>
    <t>Počet osobomesiacov interných doktorandov spolu za 2024</t>
  </si>
  <si>
    <t>Tabuľka č. 8: Údaje o systéme sociálnej podpory - časť sociálne štipendiá (§ 96 zákona) 
za roky 2023 a 2024</t>
  </si>
  <si>
    <t>Tabuľka č. 8a: Údaje o systéme sociálnej podpory - časť tehotenské štipendiá (§ 96b zákona) 
za roky 2023 a 2024</t>
  </si>
  <si>
    <t>Tabuľka č. 9: Údaje o systéme sociálnej podpory - časť výnosy a náklady1) študentských domovov 
(bez zmluvných zariadení) za roky 2023 a 2024</t>
  </si>
  <si>
    <t>Tabuľka č. 10: Údaje o systéme sociálnej podpory  - časť výnosy a náklady1) študentských jedální 
za roky 2023 a 2024</t>
  </si>
  <si>
    <t>Tabuľka č. 11: Zdroje verejnej vysokej školy na obstaranie a technické zhodnotenie dlhodobého majetku v rokoch 2023 a 2024</t>
  </si>
  <si>
    <t>Tabuľka č. 12: Výdavky verejnej vysokej školy na obstaranie a technické zhodnotenie dlhodobého majetku v roku 2024</t>
  </si>
  <si>
    <t>Čerpanie kapitálovej dotácie v roku 2024
zo štátneho rozpočtu (111)</t>
  </si>
  <si>
    <t>Čerpanie kapitálovej dotácie v roku 2024
z prostriedkov EÚ (štrukturálnych fondov)</t>
  </si>
  <si>
    <t xml:space="preserve">Čerpanie bežnej dotácie v roku 2024 prostredníctvom fondu reprodukcie </t>
  </si>
  <si>
    <t>Tabuľka č. 13: Stav a vývoj finančných fondov verejnej vysokej školy v rokoch 2023 a 2024</t>
  </si>
  <si>
    <t>Tabuľka č. 14: Príjmy verejnej vysokej školy z prostriedkov Plánu obnovy a odolnosti z kapitoly MŠVVaM SR a z iných kapitol v roku 2024</t>
  </si>
  <si>
    <t>Dotácie spolu bežné a kapitálové v roku 2024</t>
  </si>
  <si>
    <t>Dotácie spolu v roku 2024</t>
  </si>
  <si>
    <t>Tabuľka č. 16: Štruktúra a stav finančných prostriedkov na bankových účtoch verejnej vysokej školy
   k 31. decembru 2024</t>
  </si>
  <si>
    <t>Stav účtu k 31.12.2024</t>
  </si>
  <si>
    <t>Tabuľka č. 17: Príjmy verejnej vysokej školy z prostriedkov EÚ a z prostriedkov na ich spolufinancovanie 
zo štátneho rozpočtu v roku 2024</t>
  </si>
  <si>
    <t xml:space="preserve">Tabuľka č. 18: Príjmy z dotácií verejnej vysokej škole zo štátneho rozpočtu z kapitoly MŠVVaM SR 
poskytnuté mimo programu 077 a mimo príjmov z prostriedkov EÚ (zo štrukturálnych fondov) v roku 2024
</t>
  </si>
  <si>
    <t xml:space="preserve">Tabuľka č. 19: Štipendiá z vlastných zdrojov podľa § 97 zákona v rokoch 2023 a 2024 </t>
  </si>
  <si>
    <t xml:space="preserve">Tabuľka č. 20: Motivačné štipendiá  v rokoch 2023 a 2024 (v zmysle § 96a zákona )  </t>
  </si>
  <si>
    <t>Tabuľka č. 20a: Štipendiá z Plánu obnovy a odolnosti - POO 
za rok 2024</t>
  </si>
  <si>
    <t>Časové rozlíšenie - štipendiá za rok 2023,  vyplatené VVŠ v roku 2024</t>
  </si>
  <si>
    <t>Tabuľka č. 20b: Štipendiá z rozvojových projektov (RP) a iných zdrojov určené na zmiernenie negatívnych dôsledkov vojny na Ukrajine za rok 2024</t>
  </si>
  <si>
    <t>Stav k 31.12.2024</t>
  </si>
  <si>
    <t>Tabuľka č. 21: Štruktúra účtu 384 - výnosy budúcich období v rokoch 2023 a 2024</t>
  </si>
  <si>
    <t xml:space="preserve">Tabuľka č. 22: Výnosy verejnej vysokej školy v roku 2024 v oblasti sociálnej podpory študentov </t>
  </si>
  <si>
    <t>Výnosy
hlavnej činnosti
2024</t>
  </si>
  <si>
    <t>Výnosy
v hlavnej činnosti
2023</t>
  </si>
  <si>
    <t xml:space="preserve">Tabuľka č .23:  Náklady verejnej vysokej školy v roku 2024 v oblasti sociálnej podpory študentov </t>
  </si>
  <si>
    <t>Náklady
hlavnej činnosti
2024</t>
  </si>
  <si>
    <t>príjmy z 077 13 v roku 2024</t>
  </si>
  <si>
    <t>výdavky z 077 13 v roku 2024</t>
  </si>
  <si>
    <t>zostatok nevyčerpanej dotácie z predchádzajúceho roka, t. j. k 31.12.2024.</t>
  </si>
  <si>
    <t xml:space="preserve">pozn.: aktívne projekty, ktoré boli aktívne v roku 2024, príp. sa čerpali finačné zdroje v roku 2024 </t>
  </si>
  <si>
    <t>Tabuľka č. 24: Príjmy a výdavky VVŠ určené na rozvojové projekty na podprograme 077 13 - Rozvoj vysokého školstva do roku 2023 a za roky 2023 a 2024</t>
  </si>
  <si>
    <t>príjmy z 077 13 do roku 2023 spolu</t>
  </si>
  <si>
    <t>výdavky z 077 13 do roku 2023 spolu</t>
  </si>
  <si>
    <t>zostatok nevyčerpanej dotácie z 077 13 do roku 2023 spolu</t>
  </si>
  <si>
    <t>zostatok nevyčerpanej dotácie z 077 13 v roku 2023</t>
  </si>
  <si>
    <r>
      <t xml:space="preserve">Údaje v T2 nie je možné odkontrolovať na údaje z výkazníctva ani na údaje v iných tabuľkách, nakoľko ide o údaje účtované na rôznych účtoch (účty 691, 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color theme="1"/>
        <rFont val="Times New Roman"/>
        <family val="1"/>
      </rPr>
      <t>z APVV pre VVŠ ako hlavného riešiteľa (údaje patria do T18). Do tejto tabuľky sa uvádzajú  dotácie z APVV pre VVŠ ako spoluriešiteľa, resp.dotácie, ak hlavným riešiteľom je iná právnická osoba ako VVŠ. Nepatria sem prostriedky na zahraničné mobility na 05T 08 a 021 02 03.</t>
    </r>
  </si>
  <si>
    <r>
      <t xml:space="preserve">Uvedie sa dotácia z </t>
    </r>
    <r>
      <rPr>
        <b/>
        <sz val="12"/>
        <color theme="1"/>
        <rFont val="Times New Roman"/>
        <family val="1"/>
      </rPr>
      <t>Úradu vlády SR (na R3),</t>
    </r>
    <r>
      <rPr>
        <sz val="12"/>
        <color theme="1"/>
        <rFont val="Times New Roman"/>
        <family val="1"/>
      </rPr>
      <t xml:space="preserve"> poskytnutá na riešenie projektov v rámci </t>
    </r>
    <r>
      <rPr>
        <b/>
        <sz val="12"/>
        <color theme="1"/>
        <rFont val="Times New Roman"/>
        <family val="1"/>
      </rPr>
      <t>Finančného mechanizmu EHP</t>
    </r>
    <r>
      <rPr>
        <sz val="12"/>
        <color theme="1"/>
        <rFont val="Times New Roman"/>
        <family val="1"/>
      </rPr>
      <t xml:space="preserve"> a </t>
    </r>
    <r>
      <rPr>
        <b/>
        <sz val="12"/>
        <color theme="1"/>
        <rFont val="Times New Roman"/>
        <family val="1"/>
      </rPr>
      <t>Nórskeho finančného mechanizmu</t>
    </r>
    <r>
      <rPr>
        <sz val="12"/>
        <color theme="1"/>
        <rFont val="Times New Roman"/>
        <family val="1"/>
      </rPr>
      <t>. Údaje budú kontrolované na hodnoty z výkazníctva - bežné a kapitálové výdavky evidované na zdrojoch 11E1, 11E2, 11E3, 11E4 a 121.</t>
    </r>
  </si>
  <si>
    <r>
      <t>Náklady sú kontrolované na údaje z výkazníctva - tvorba fondu z likvidovaného / predaného majetku</t>
    </r>
    <r>
      <rPr>
        <b/>
        <sz val="12"/>
        <color theme="1"/>
        <rFont val="Times New Roman"/>
        <family val="1"/>
      </rPr>
      <t>.</t>
    </r>
  </si>
  <si>
    <r>
      <t>Údaje sa kontrolujú na poskytnutú dotáciu  na študentské domovy (vrátane zmluvných zariadení a dotácie na valorizáciu platov zamestnancov ŠJ)</t>
    </r>
    <r>
      <rPr>
        <b/>
        <sz val="12"/>
        <color theme="1"/>
        <rFont val="Times New Roman"/>
        <family val="1"/>
      </rPr>
      <t>.</t>
    </r>
    <r>
      <rPr>
        <sz val="12"/>
        <color theme="1"/>
        <rFont val="Times New Roman"/>
        <family val="1"/>
      </rPr>
      <t xml:space="preserve"> </t>
    </r>
  </si>
  <si>
    <r>
      <t xml:space="preserve">Údaje v R17, SG - celkové výdavky na obstaranie a technické zhodnotenie majetku sa musia rovnať hodnotám, vykazovaným vo výkaze "Príjmy a výdavky" v kategórii 700 za všetky zdroje (štátny rozpočet, vlastné zdroje, prostriedky EÚ, PČ, finančný mechanizmus EHP a Nórsky finančný mechanizmus...) </t>
    </r>
    <r>
      <rPr>
        <b/>
        <sz val="12"/>
        <color theme="1"/>
        <rFont val="Times New Roman"/>
        <family val="1"/>
      </rPr>
      <t xml:space="preserve"> spolu</t>
    </r>
    <r>
      <rPr>
        <sz val="12"/>
        <color theme="1"/>
        <rFont val="Times New Roman"/>
        <family val="1"/>
      </rPr>
      <t xml:space="preserve">. Ak tieto udaje nie sú v súlade, je potrebné v poznámke vysvetliť dôvod. </t>
    </r>
  </si>
  <si>
    <t>T13_R9_SF = T4_R21_SB</t>
  </si>
  <si>
    <t>Súvzťažnosť tvorby štipendijného fondu z výnosov zo školného v T13_R9_SF na T4_R21_SB.</t>
  </si>
  <si>
    <r>
      <t>T13_R1_</t>
    </r>
    <r>
      <rPr>
        <b/>
        <sz val="12"/>
        <color theme="1"/>
        <rFont val="Times New Roman"/>
        <family val="1"/>
      </rPr>
      <t>SK(SL)</t>
    </r>
    <r>
      <rPr>
        <sz val="12"/>
        <color theme="1"/>
        <rFont val="Times New Roman"/>
        <family val="1"/>
      </rPr>
      <t xml:space="preserve"> = výkazníctvo súvaha, časť Pasíva,  
riadky 064 + 065 + 069 + </t>
    </r>
    <r>
      <rPr>
        <b/>
        <sz val="12"/>
        <color theme="1"/>
        <rFont val="Times New Roman"/>
        <family val="1"/>
      </rPr>
      <t>070</t>
    </r>
    <r>
      <rPr>
        <sz val="12"/>
        <color theme="1"/>
        <rFont val="Times New Roman"/>
        <family val="1"/>
      </rPr>
      <t xml:space="preserve"> + 068
(k 1. 1.)
T13_R12_</t>
    </r>
    <r>
      <rPr>
        <b/>
        <sz val="12"/>
        <color theme="1"/>
        <rFont val="Times New Roman"/>
        <family val="1"/>
      </rPr>
      <t>SK(SL)</t>
    </r>
    <r>
      <rPr>
        <sz val="12"/>
        <color theme="1"/>
        <rFont val="Times New Roman"/>
        <family val="1"/>
      </rPr>
      <t xml:space="preserve"> = výkazníctvo súvaha, časť Pasíva,  
riadky 064 + 065 + 069 + </t>
    </r>
    <r>
      <rPr>
        <b/>
        <sz val="12"/>
        <color theme="1"/>
        <rFont val="Times New Roman"/>
        <family val="1"/>
      </rPr>
      <t>070</t>
    </r>
    <r>
      <rPr>
        <sz val="12"/>
        <color theme="1"/>
        <rFont val="Times New Roman"/>
        <family val="1"/>
      </rPr>
      <t xml:space="preserve"> + 068 
(k 31. 12.)
T13_R1_SL = T13_R12_SK</t>
    </r>
  </si>
  <si>
    <r>
      <t>Náklady sú kontrolované na údaje z výkazníctva - tvorba fondu z predaja a likvidácie majetku</t>
    </r>
    <r>
      <rPr>
        <b/>
        <sz val="12"/>
        <color theme="1"/>
        <rFont val="Times New Roman"/>
        <family val="1"/>
      </rPr>
      <t>.</t>
    </r>
  </si>
  <si>
    <r>
      <t>Čerpanie štipendijného fondu je vo výške čerpania soc. štipendií</t>
    </r>
    <r>
      <rPr>
        <b/>
        <sz val="12"/>
        <color theme="1"/>
        <rFont val="Times New Roman"/>
        <family val="1"/>
      </rPr>
      <t>,</t>
    </r>
    <r>
      <rPr>
        <sz val="12"/>
        <color theme="1"/>
        <rFont val="Times New Roman"/>
        <family val="1"/>
      </rPr>
      <t xml:space="preserve"> tehotenských štipendií, čerpania motivač. štipendií , čerpania štipendií z vlastných zdrojov, štipendií z POO a z rozvojových projektov v rámci kódu zdroja UA. </t>
    </r>
  </si>
  <si>
    <t xml:space="preserve">
Globálna hodnota na bankových účtoch z R20 sa kontroluje na Súvahu, časť Aktíva, r. 053.
</t>
  </si>
  <si>
    <t>Údaje v R2 sú kontrolované na dotačnú zmluvu a na rozpis účelových dotácií na podprograme 077 15 02. Údaje v R3 sú kontrolované na údaje v CRŠ.</t>
  </si>
  <si>
    <r>
      <t xml:space="preserve">Tržby za vlastné výrobky (účet 601) </t>
    </r>
    <r>
      <rPr>
        <sz val="12"/>
        <color theme="1"/>
        <rFont val="Times New Roman"/>
        <family val="1"/>
      </rPr>
      <t>[SUM(R2:R5)]</t>
    </r>
  </si>
  <si>
    <r>
      <t>Tržby z predaja služieb (účet 602)</t>
    </r>
    <r>
      <rPr>
        <sz val="12"/>
        <color theme="1"/>
        <rFont val="Times New Roman"/>
        <family val="1"/>
      </rPr>
      <t xml:space="preserve"> [SUM(R7:R10)] </t>
    </r>
  </si>
  <si>
    <r>
      <t>- iné analyticky sledované výnosy (účty 602 002-007, 602</t>
    </r>
    <r>
      <rPr>
        <sz val="12"/>
        <color theme="1"/>
        <rFont val="Times New Roman"/>
        <family val="1"/>
      </rPr>
      <t xml:space="preserve"> 011-</t>
    </r>
    <r>
      <rPr>
        <sz val="12"/>
        <color theme="1"/>
        <rFont val="Times New Roman"/>
        <family val="1"/>
        <charset val="238"/>
      </rPr>
      <t>021</t>
    </r>
    <r>
      <rPr>
        <sz val="12"/>
        <color theme="1"/>
        <rFont val="Times New Roman"/>
        <family val="1"/>
      </rPr>
      <t xml:space="preserve">, 602 099, 602 199, </t>
    </r>
    <r>
      <rPr>
        <sz val="12"/>
        <color theme="1"/>
        <rFont val="Times New Roman"/>
        <family val="1"/>
        <charset val="238"/>
      </rPr>
      <t>602 801-602 806</t>
    </r>
    <r>
      <rPr>
        <sz val="12"/>
        <color theme="1"/>
        <rFont val="Times New Roman"/>
        <family val="1"/>
      </rPr>
      <t>)</t>
    </r>
  </si>
  <si>
    <t xml:space="preserve"> '- ostatné výnosy (účty 649 001-8, 649 012, 649 019-027, 649 098, 649 099, 649 113)</t>
  </si>
  <si>
    <r>
      <t>- fondu reprodukcie (účet 656 400)</t>
    </r>
    <r>
      <rPr>
        <vertAlign val="superscript"/>
        <sz val="12"/>
        <color theme="1"/>
        <rFont val="Times New Roman"/>
        <family val="1"/>
        <charset val="238"/>
      </rPr>
      <t xml:space="preserve"> 2)</t>
    </r>
  </si>
  <si>
    <t>- ostatných fondov (účty 656 510, 656 520, 656 600)</t>
  </si>
  <si>
    <r>
      <t>Výnosy zo školného</t>
    </r>
    <r>
      <rPr>
        <sz val="12"/>
        <color theme="1"/>
        <rFont val="Times New Roman"/>
        <family val="1"/>
      </rPr>
      <t xml:space="preserve"> [SUM (R2:R11)]</t>
    </r>
  </si>
  <si>
    <r>
      <t>Výnosy z poplatkov spojených so štúdiom</t>
    </r>
    <r>
      <rPr>
        <sz val="12"/>
        <color theme="1"/>
        <rFont val="Times New Roman"/>
        <family val="1"/>
      </rPr>
      <t xml:space="preserve"> [SUM (R13:R18)]</t>
    </r>
  </si>
  <si>
    <r>
      <t>- čistiace, hygienické a dezinfekčné potreby (účty 501 008, 501 020, 501 058</t>
    </r>
    <r>
      <rPr>
        <sz val="12"/>
        <color theme="1"/>
        <rFont val="Times New Roman"/>
        <family val="1"/>
      </rPr>
      <t>)</t>
    </r>
  </si>
  <si>
    <r>
      <t>- počítačové siete a prenosy údajov (účet 518 007, 518 057</t>
    </r>
    <r>
      <rPr>
        <sz val="12"/>
        <color theme="1"/>
        <rFont val="Times New Roman"/>
        <family val="1"/>
      </rPr>
      <t>)</t>
    </r>
  </si>
  <si>
    <t xml:space="preserve">    - zamestnanci mimo pracovný pomer (účet 521 014)</t>
  </si>
  <si>
    <r>
      <t>- ostatné iné náklady (účty 549 011, 549 013, 549 021, 549 098-099, 549 512</t>
    </r>
    <r>
      <rPr>
        <sz val="12"/>
        <color theme="1"/>
        <rFont val="Times New Roman"/>
        <family val="1"/>
      </rPr>
      <t>)</t>
    </r>
  </si>
  <si>
    <r>
      <t xml:space="preserve"> - odpisy ostatného DN a HM (účty 551 002, 551 200, 551 221, 551 223, 551 900, 551 921, 551 923)</t>
    </r>
    <r>
      <rPr>
        <sz val="12"/>
        <color theme="1"/>
        <rFont val="Calibri"/>
        <family val="2"/>
        <charset val="238"/>
      </rPr>
      <t>*)</t>
    </r>
  </si>
  <si>
    <r>
      <t>- náklady na tvorbu ostatných fondov (účty 556 510, 556 520, 556 600</t>
    </r>
    <r>
      <rPr>
        <sz val="12"/>
        <color theme="1"/>
        <rFont val="Times New Roman"/>
        <family val="1"/>
      </rPr>
      <t xml:space="preserve">) </t>
    </r>
  </si>
  <si>
    <r>
      <t>Vysokoškolskí učitelia spolu</t>
    </r>
    <r>
      <rPr>
        <sz val="12"/>
        <color theme="1"/>
        <rFont val="Times New Roman"/>
        <family val="1"/>
      </rPr>
      <t xml:space="preserve"> [SUM(R2:R6)]</t>
    </r>
  </si>
  <si>
    <r>
      <t>Administratívni zamestnanci spolu</t>
    </r>
    <r>
      <rPr>
        <sz val="12"/>
        <color theme="1"/>
        <rFont val="Times New Roman"/>
        <family val="1"/>
      </rPr>
      <t xml:space="preserve"> [SUM(R10:R12)]                         </t>
    </r>
  </si>
  <si>
    <r>
      <t>Zamestnanci osobitne financovaných súčastí verejnej vysokej školy (špecifiká) z R1, R7, R9, R13, R14  spolu</t>
    </r>
    <r>
      <rPr>
        <sz val="12"/>
        <color theme="1"/>
        <rFont val="Times New Roman"/>
        <family val="1"/>
      </rPr>
      <t xml:space="preserve"> [SUM(R15a:R15...)]                                                </t>
    </r>
  </si>
  <si>
    <r>
      <t xml:space="preserve">Spolu </t>
    </r>
    <r>
      <rPr>
        <sz val="12"/>
        <color theme="1"/>
        <rFont val="Times New Roman"/>
        <family val="1"/>
      </rPr>
      <t>[R1+R7+R9+R13+R14+R16+R17]</t>
    </r>
  </si>
  <si>
    <r>
      <t xml:space="preserve">Priemerné platy </t>
    </r>
    <r>
      <rPr>
        <b/>
        <i/>
        <sz val="11"/>
        <color theme="1"/>
        <rFont val="Times New Roman"/>
        <family val="1"/>
      </rPr>
      <t>mužov</t>
    </r>
  </si>
  <si>
    <t>Počet žien platených z prostriedkov štátneho rozpočtu</t>
  </si>
  <si>
    <t>Počet žien platených z iných zdrojov</t>
  </si>
  <si>
    <t>Počet žien spolu</t>
  </si>
  <si>
    <r>
      <t>Počet študentov poberajúcich štipendiá z POO v osobomesiacoch</t>
    </r>
    <r>
      <rPr>
        <b/>
        <sz val="9"/>
        <color theme="1"/>
        <rFont val="Times New Roman"/>
        <family val="1"/>
      </rPr>
      <t xml:space="preserve"> </t>
    </r>
    <r>
      <rPr>
        <b/>
        <vertAlign val="superscript"/>
        <sz val="14"/>
        <color theme="1"/>
        <rFont val="Times New Roman"/>
        <family val="1"/>
      </rPr>
      <t>1)</t>
    </r>
  </si>
  <si>
    <r>
      <t xml:space="preserve">Počet študentov poberajúcich štipendiá z POO </t>
    </r>
    <r>
      <rPr>
        <b/>
        <vertAlign val="superscript"/>
        <sz val="14"/>
        <color theme="1"/>
        <rFont val="Times New Roman"/>
        <family val="1"/>
      </rPr>
      <t>2)</t>
    </r>
  </si>
  <si>
    <r>
      <t>Nevyčerpaná dotácia (+) / nedoplatok dotácie (-) k 31. 12. bežného roka</t>
    </r>
    <r>
      <rPr>
        <sz val="12"/>
        <color theme="1"/>
        <rFont val="Times New Roman"/>
        <family val="1"/>
      </rPr>
      <t xml:space="preserve"> [R3+R4-R6-R7]; [R3+R5-R6-R7]  pre SG a SH        </t>
    </r>
    <r>
      <rPr>
        <b/>
        <sz val="12"/>
        <color theme="1"/>
        <rFont val="Times New Roman"/>
        <family val="1"/>
      </rPr>
      <t xml:space="preserve">               </t>
    </r>
  </si>
  <si>
    <r>
      <t>Počet študentov poberajúcich štipendiá z RP na miernenie negatívnych dôsledkov vojny na Ukrajine za kalendárny rok v osobomesiacoch</t>
    </r>
    <r>
      <rPr>
        <b/>
        <sz val="9"/>
        <color theme="1"/>
        <rFont val="Times New Roman"/>
        <family val="1"/>
      </rPr>
      <t xml:space="preserve"> </t>
    </r>
    <r>
      <rPr>
        <b/>
        <vertAlign val="superscript"/>
        <sz val="14"/>
        <color theme="1"/>
        <rFont val="Times New Roman"/>
        <family val="1"/>
      </rPr>
      <t>1)</t>
    </r>
  </si>
  <si>
    <r>
      <t xml:space="preserve">Počet študentov poberajúcich štipendiá určených na zmiernenie negatívnych dôsledkov vojny na Ukrajine za kalendárny rok </t>
    </r>
    <r>
      <rPr>
        <b/>
        <vertAlign val="superscript"/>
        <sz val="14"/>
        <color theme="1"/>
        <rFont val="Times New Roman"/>
        <family val="1"/>
      </rPr>
      <t>2)</t>
    </r>
  </si>
  <si>
    <r>
      <t>Preplatok dotácie (+) / nedoplatok dotácie (-) k 31. 12. bežného roka</t>
    </r>
    <r>
      <rPr>
        <sz val="12"/>
        <color theme="1"/>
        <rFont val="Times New Roman"/>
        <family val="1"/>
      </rPr>
      <t xml:space="preserve"> [R3+R4-R5-R6]          </t>
    </r>
    <r>
      <rPr>
        <b/>
        <sz val="12"/>
        <color theme="1"/>
        <rFont val="Times New Roman"/>
        <family val="1"/>
      </rPr>
      <t xml:space="preserve">               </t>
    </r>
  </si>
  <si>
    <r>
      <t xml:space="preserve">Priemerné štipendium na 1 študenta na mesiac </t>
    </r>
    <r>
      <rPr>
        <sz val="12"/>
        <color theme="1"/>
        <rFont val="Times New Roman"/>
        <family val="1"/>
      </rPr>
      <t xml:space="preserve"> [R5_SA/R1_SB resp. R5_SC/R1_SD] </t>
    </r>
  </si>
  <si>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</si>
  <si>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</si>
  <si>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 počet vydaných jedál študentom vo vlastných stravovacích zariadeniach3)</t>
  </si>
  <si>
    <r>
      <t>- počet vydaných jedál študentom v zmluvných zariadeniach</t>
    </r>
    <r>
      <rPr>
        <vertAlign val="superscript"/>
        <sz val="12"/>
        <rFont val="Times New Roman"/>
        <family val="1"/>
        <charset val="238"/>
      </rPr>
      <t xml:space="preserve"> 4)</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</si>
  <si>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</si>
  <si>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Priemerné náklady  na jedlo študenta v Eur [</t>
    </r>
    <r>
      <rPr>
        <sz val="12"/>
        <rFont val="Times New Roman"/>
        <family val="1"/>
        <charset val="238"/>
      </rPr>
      <t>R10</t>
    </r>
    <r>
      <rPr>
        <sz val="12"/>
        <rFont val="Times New Roman"/>
        <family val="1"/>
      </rPr>
      <t>/R13]</t>
    </r>
  </si>
  <si>
    <t>Výnosy verejnej vysokej školy v rokoch 2023 a 2024</t>
  </si>
  <si>
    <r>
      <t>- ostatný materiál (účty 501 099, 501 030</t>
    </r>
    <r>
      <rPr>
        <sz val="12"/>
        <color theme="1"/>
        <rFont val="Times New Roman"/>
        <family val="1"/>
      </rPr>
      <t xml:space="preserve">, </t>
    </r>
    <r>
      <rPr>
        <sz val="12"/>
        <color rgb="FFFF0000"/>
        <rFont val="Times New Roman"/>
        <family val="1"/>
      </rPr>
      <t>501 513</t>
    </r>
    <r>
      <rPr>
        <sz val="12"/>
        <color theme="1"/>
        <rFont val="Times New Roman"/>
        <family val="1"/>
      </rPr>
      <t>, 501 516, 501 519, 501 599)</t>
    </r>
  </si>
  <si>
    <t>- poistné náklady majetku - refundácia (účet 549 054)</t>
  </si>
  <si>
    <t>- ostatné dane a poplatky - refundácia (538 053)</t>
  </si>
  <si>
    <t>- ostatné dane a poplatky (538 003)</t>
  </si>
  <si>
    <t>- odvod NÚP za nepln. Povin.pod.zam.obč. so ZPS (538 002)</t>
  </si>
  <si>
    <t xml:space="preserve">- vrátenie rozdielu daní za minulé roky (538 001) </t>
  </si>
  <si>
    <t xml:space="preserve">- odstupné a odchodné nad rámec osobitných predpisov (528 001) </t>
  </si>
  <si>
    <t>- náhrada škody pracovníkovi pri pracovnom úraze (528 002)</t>
  </si>
  <si>
    <t>- príspevok zamestnancom na rekreáciu nad rámec (528 003)</t>
  </si>
  <si>
    <t>- ostatné sociálne náklady (528 099)</t>
  </si>
  <si>
    <t>- ostatné náklady z účtovej skupiny 55 (účty 552, 553, 554, 557, 558)</t>
  </si>
  <si>
    <t>- náklady na reprezentáciu - zálohované obaly (513 600)</t>
  </si>
  <si>
    <t xml:space="preserve">- refundácia nákladov na reprezentáciu (513 500) </t>
  </si>
  <si>
    <t>- finančné bonusy, zľavy, skontá (504 100)</t>
  </si>
  <si>
    <t xml:space="preserve">- predaný tovar - reklamné predmety (504 050) </t>
  </si>
  <si>
    <r>
      <t xml:space="preserve">v </t>
    </r>
    <r>
      <rPr>
        <i/>
        <sz val="12"/>
        <color rgb="FFFF0000"/>
        <rFont val="Times New Roman"/>
        <family val="1"/>
      </rPr>
      <t>R107</t>
    </r>
    <r>
      <rPr>
        <i/>
        <sz val="12"/>
        <color theme="1"/>
        <rFont val="Times New Roman"/>
        <family val="1"/>
      </rPr>
      <t xml:space="preserve"> ide o náklady na tvorbu FR z predaja a likvidácie majetku = T11R5=T13R5</t>
    </r>
  </si>
  <si>
    <t>Účtová trieda 6 spolu r.1 až r. 31</t>
  </si>
  <si>
    <t>Výsledok hospodárenia pred zdanením r.32</t>
  </si>
  <si>
    <t xml:space="preserve">Výsledok hospod.  po zdanení r. 75-(r.34 + r.35) </t>
  </si>
  <si>
    <t>Účtová trieda 5 spolu r.01 až r.34</t>
  </si>
  <si>
    <t>Výmaz neexistujúcich účtov, úprava číslovania riadkov</t>
  </si>
  <si>
    <t>doplnenie analytických účtov a odstránenie neexistujúceho účtu</t>
  </si>
  <si>
    <t xml:space="preserve">- tržby  lekárne (604 030) </t>
  </si>
  <si>
    <t xml:space="preserve">- tržby lekárne na poisťovne (604 031) </t>
  </si>
  <si>
    <t>- tržby za predaný tovar - reklamné predmety (604 050)</t>
  </si>
  <si>
    <t>- stravné (670 001)</t>
  </si>
  <si>
    <t>- INT. Ostatné služby (670 005)</t>
  </si>
  <si>
    <t>- INT. Vlastné výrobky (670 006)</t>
  </si>
  <si>
    <t>- INT. Predaný tovar (670 007)</t>
  </si>
  <si>
    <t>- dotácie (691 001)</t>
  </si>
  <si>
    <t>- zúčtovanie kap. Dotácie vo výške odpisov DN a HM (691 002)</t>
  </si>
  <si>
    <t>- zúčt. Bežnej dotácie na KV vo výške odp. DN a HM (691 003)</t>
  </si>
  <si>
    <t>- zúčt. Kap. Dotácie vo výške odpisov DN a HM EF (691 004)</t>
  </si>
  <si>
    <t>- prevádzkové dotácie (691 100)</t>
  </si>
  <si>
    <t>- prevádzkové dotácie - zostatok z predch. roka (691 120)</t>
  </si>
  <si>
    <t>- prevádzkové dotácie - opr. min. období (691 130)</t>
  </si>
  <si>
    <t>- granty, projekty (691 200)</t>
  </si>
  <si>
    <t>- prevádzkové dotácie z POO (691 201)</t>
  </si>
  <si>
    <t>- zúčt. KV z POO vo výške odpisov (691 202)</t>
  </si>
  <si>
    <t>- ubytovanie (670 002)</t>
  </si>
  <si>
    <t xml:space="preserve">- ostatné  (670 003) </t>
  </si>
  <si>
    <t>- interná fakturácia kníh (670 004)</t>
  </si>
  <si>
    <t xml:space="preserve">- iné služby - aktivované (670 008) </t>
  </si>
  <si>
    <r>
      <t>T22_</t>
    </r>
    <r>
      <rPr>
        <sz val="12"/>
        <color rgb="FFFF0000"/>
        <rFont val="Times New Roman"/>
        <family val="1"/>
      </rPr>
      <t>R18</t>
    </r>
    <r>
      <rPr>
        <sz val="12"/>
        <color theme="1"/>
        <rFont val="Times New Roman"/>
        <family val="1"/>
      </rPr>
      <t xml:space="preserve">_SA (SB) = T4_R21_SA (SB)
</t>
    </r>
    <r>
      <rPr>
        <sz val="11"/>
        <color theme="1"/>
        <rFont val="Times New Roman"/>
        <family val="1"/>
      </rPr>
      <t>T22R_</t>
    </r>
    <r>
      <rPr>
        <sz val="11"/>
        <color rgb="FFFF0000"/>
        <rFont val="Times New Roman"/>
        <family val="1"/>
      </rPr>
      <t>R25</t>
    </r>
    <r>
      <rPr>
        <sz val="11"/>
        <color theme="1"/>
        <rFont val="Times New Roman"/>
        <family val="1"/>
      </rPr>
      <t>_SA_(SB) = T19_R1_SA_(SC)</t>
    </r>
  </si>
  <si>
    <r>
      <t>T23_R24_SA_(SB) ≥ T19_R1_SA_(SC)
T23_</t>
    </r>
    <r>
      <rPr>
        <sz val="12"/>
        <color rgb="FFFF0000"/>
        <rFont val="Times New Roman"/>
        <family val="1"/>
      </rPr>
      <t>R29</t>
    </r>
    <r>
      <rPr>
        <sz val="12"/>
        <color theme="1"/>
        <rFont val="Times New Roman"/>
        <family val="1"/>
      </rPr>
      <t>_SA_(SB) = T4_R21_SA_(SB)</t>
    </r>
  </si>
  <si>
    <t xml:space="preserve">Príspevok na jedno jedlo zo štátneho rozpočtu bol v roku 2023 vo výške 1,50 eur a v roku 2024 vo výške 2,00 eur. </t>
  </si>
  <si>
    <t xml:space="preserve">   - Prvok 077 11 01</t>
  </si>
  <si>
    <t xml:space="preserve">   - Prvok 077 11 02</t>
  </si>
  <si>
    <t xml:space="preserve">   - Prvok 077 11 03</t>
  </si>
  <si>
    <t xml:space="preserve">   - Prvok 077 12 06</t>
  </si>
  <si>
    <t xml:space="preserve">   - Prvok 077 12 09</t>
  </si>
  <si>
    <t xml:space="preserve">   - Prvok 077 19 01</t>
  </si>
  <si>
    <t xml:space="preserve">   - Prvok 077 1A 01</t>
  </si>
  <si>
    <t xml:space="preserve">   - Prvok 077 1A 03</t>
  </si>
  <si>
    <t xml:space="preserve">   - Prvok 077 19 03</t>
  </si>
  <si>
    <r>
      <t>Dotácia na výskumnú, vývojovú alebo umeleckú činnosť</t>
    </r>
    <r>
      <rPr>
        <sz val="12"/>
        <rFont val="Times New Roman"/>
        <family val="1"/>
      </rPr>
      <t xml:space="preserve"> [R7+R8+R9+R10+R11]</t>
    </r>
  </si>
  <si>
    <t xml:space="preserve">   - Prvok 077 13 01</t>
  </si>
  <si>
    <r>
      <t>Dotácia na rozvoj vysokej školy</t>
    </r>
    <r>
      <rPr>
        <sz val="12"/>
        <rFont val="Times New Roman"/>
        <family val="1"/>
      </rPr>
      <t xml:space="preserve"> [R13]</t>
    </r>
  </si>
  <si>
    <r>
      <t>Dotácia na sociálnu podporu študentov</t>
    </r>
    <r>
      <rPr>
        <sz val="12"/>
        <rFont val="Times New Roman"/>
        <family val="1"/>
      </rPr>
      <t xml:space="preserve"> [R15+R16+R17]</t>
    </r>
  </si>
  <si>
    <r>
      <t xml:space="preserve">Dotácia na NSVVI - OP 1.3.2.6, 2.1.1.2, 2.2.2.7 </t>
    </r>
    <r>
      <rPr>
        <sz val="12"/>
        <rFont val="Times New Roman"/>
        <family val="1"/>
      </rPr>
      <t>[R19+R20]</t>
    </r>
  </si>
  <si>
    <r>
      <t>Spolu bežné dotácie</t>
    </r>
    <r>
      <rPr>
        <sz val="12"/>
        <rFont val="Times New Roman"/>
        <family val="1"/>
      </rPr>
      <t xml:space="preserve"> [R1+R6+R12+R14+R18]</t>
    </r>
  </si>
  <si>
    <r>
      <t>Kapitálové dotácie pre oblasť vysokoškolského vzdelávania</t>
    </r>
    <r>
      <rPr>
        <sz val="12"/>
        <rFont val="Times New Roman"/>
        <family val="1"/>
      </rPr>
      <t xml:space="preserve"> [R23+R24]</t>
    </r>
  </si>
  <si>
    <r>
      <t xml:space="preserve">Spolu dotácie </t>
    </r>
    <r>
      <rPr>
        <sz val="12"/>
        <rFont val="Times New Roman"/>
        <family val="1"/>
      </rPr>
      <t>[R21+R22]</t>
    </r>
  </si>
  <si>
    <t>doplnenie programov, podprogramov a prvkov v rámci aktualizácie programovej štruktúry</t>
  </si>
  <si>
    <t>Časové rozlíšenie -  štipendiá za rok 2024, vyplatené VVŠ v roku 2025</t>
  </si>
  <si>
    <t>štipendium - Plán obnovy a odolnosti - nedostatkové povolania - talentovaní študenti</t>
  </si>
  <si>
    <t>štipendium - Plán obnovy a odolnosti – nedostatkové povolania – znevýhodnení študenti</t>
  </si>
  <si>
    <t>L</t>
  </si>
  <si>
    <t>uvádzajú sa štipendiá vyplatené z POO, kód v CRŠ: 29 - nedostatkové povolania – talentovaní študenti</t>
  </si>
  <si>
    <t>uvádzajú sa štipendiá vyplatené z POO, kód v CRŠ: 30 - nedostatkové povolania – znevýhodnení študenti</t>
  </si>
  <si>
    <t>tabuľka príspevok na jedlo vo výške 1,50 eur na celý rok 2023, vo výške 2,00 eur na celý rok 2024, úprava riadkov 13, 14 a 15</t>
  </si>
  <si>
    <t xml:space="preserve"> - Podprogram 06K 19            </t>
  </si>
  <si>
    <t>Tabuľka č. 15: Príjmy a výdavky verejnej vysokej školy v roku 2024 z rozvojových projektov na zmiernenie negatívnych dôsledkov vojny na Ukrajine</t>
  </si>
  <si>
    <t xml:space="preserve">Výdavky VVŠ </t>
  </si>
  <si>
    <r>
      <t xml:space="preserve">Príjmy a </t>
    </r>
    <r>
      <rPr>
        <sz val="12"/>
        <color rgb="FFFF0000"/>
        <rFont val="Times New Roman"/>
        <family val="1"/>
      </rPr>
      <t>výdavky</t>
    </r>
    <r>
      <rPr>
        <sz val="12"/>
        <rFont val="Times New Roman"/>
        <family val="1"/>
        <charset val="238"/>
      </rPr>
      <t xml:space="preserve"> verejnej vysokej školy v roku 2024 z rozvojových projektov na zmiernenie negatívnych dôsledkov vojny na Ukrajine</t>
    </r>
  </si>
  <si>
    <t xml:space="preserve">úprava tabuľky - doplnenie výdavkov VVŠ </t>
  </si>
  <si>
    <t xml:space="preserve">- tržby za tovar (604 000) </t>
  </si>
  <si>
    <t>- prevody výnosov (670 000)</t>
  </si>
  <si>
    <r>
      <t>Tržby za predaný tovar (účet 604)</t>
    </r>
    <r>
      <rPr>
        <b/>
        <sz val="12"/>
        <color rgb="FFFF0000"/>
        <rFont val="Times New Roman"/>
        <family val="1"/>
      </rPr>
      <t xml:space="preserve"> </t>
    </r>
    <r>
      <rPr>
        <sz val="12"/>
        <color rgb="FFFF0000"/>
        <rFont val="Times New Roman"/>
        <family val="1"/>
      </rPr>
      <t>[SUM(R12:R15)</t>
    </r>
    <r>
      <rPr>
        <b/>
        <sz val="12"/>
        <color rgb="FFFF0000"/>
        <rFont val="Times New Roman"/>
        <family val="1"/>
      </rPr>
      <t>]</t>
    </r>
  </si>
  <si>
    <r>
      <t>Úroky (účet 644)</t>
    </r>
    <r>
      <rPr>
        <sz val="12"/>
        <color theme="1"/>
        <rFont val="Times New Roman"/>
        <family val="1"/>
      </rPr>
      <t xml:space="preserve"> </t>
    </r>
    <r>
      <rPr>
        <sz val="12"/>
        <color rgb="FFFF0000"/>
        <rFont val="Times New Roman"/>
        <family val="1"/>
      </rPr>
      <t>[R21+R22]</t>
    </r>
  </si>
  <si>
    <t xml:space="preserve">Kurzové zisky (účet 645) </t>
  </si>
  <si>
    <r>
      <t>Výnosy zo školného (účet 648)</t>
    </r>
    <r>
      <rPr>
        <b/>
        <sz val="12"/>
        <color rgb="FFFF0000"/>
        <rFont val="Times New Roman"/>
        <family val="1"/>
      </rPr>
      <t xml:space="preserve"> [SUM(R25:R35)]</t>
    </r>
  </si>
  <si>
    <r>
      <t>Iné ostatné výnosy (účet 646, 649)</t>
    </r>
    <r>
      <rPr>
        <b/>
        <sz val="14"/>
        <color theme="1"/>
        <rFont val="Times New Roman"/>
        <family val="1"/>
        <charset val="238"/>
      </rPr>
      <t xml:space="preserve"> </t>
    </r>
    <r>
      <rPr>
        <b/>
        <sz val="12"/>
        <color rgb="FFFF0000"/>
        <rFont val="Times New Roman"/>
        <family val="1"/>
      </rPr>
      <t>[SUM(R46:R55)]</t>
    </r>
  </si>
  <si>
    <t xml:space="preserve"> - výnosy z použitia fondu (účet 656 000) </t>
  </si>
  <si>
    <r>
      <t>1) V R62-67</t>
    </r>
    <r>
      <rPr>
        <sz val="12"/>
        <color theme="1"/>
        <rFont val="Times New Roman"/>
        <family val="1"/>
      </rPr>
      <t xml:space="preserve"> sa uvedú výnosy účtované v súvislosti s použitím  príslušného fondu.  </t>
    </r>
  </si>
  <si>
    <t xml:space="preserve">- náklady na reprezentáciu (513 000) </t>
  </si>
  <si>
    <t xml:space="preserve">- náklady na reprezentáciu (konferencie,kurzy) (513 001) </t>
  </si>
  <si>
    <r>
      <t xml:space="preserve"> '- iné analyticky sledované náklady (účty 518 003, 518 013, 518 015-018, 518 020-030, 518 031-034, 518 036-038, 518</t>
    </r>
    <r>
      <rPr>
        <sz val="12"/>
        <color theme="1"/>
        <rFont val="Times New Roman"/>
        <family val="1"/>
      </rPr>
      <t xml:space="preserve"> 040-</t>
    </r>
    <r>
      <rPr>
        <sz val="12"/>
        <color theme="1"/>
        <rFont val="Times New Roman"/>
        <family val="1"/>
        <charset val="238"/>
      </rPr>
      <t>042</t>
    </r>
    <r>
      <rPr>
        <sz val="12"/>
        <color theme="1"/>
        <rFont val="Times New Roman"/>
        <family val="1"/>
      </rPr>
      <t xml:space="preserve">, 518 052, 518 089, 518 099, 518 529-530, 518-599) </t>
    </r>
  </si>
  <si>
    <t xml:space="preserve"> - poistné náklady (havarijné, majetok, na študentov) (účty 549 004, 549 014, 549 015)</t>
  </si>
  <si>
    <r>
      <t>Predaný tovar (účet 504)</t>
    </r>
    <r>
      <rPr>
        <sz val="12"/>
        <color theme="1"/>
        <rFont val="Times New Roman"/>
        <family val="1"/>
      </rPr>
      <t xml:space="preserve"> [SUM(R23:</t>
    </r>
    <r>
      <rPr>
        <sz val="12"/>
        <color rgb="FFFF0000"/>
        <rFont val="Times New Roman"/>
        <family val="1"/>
      </rPr>
      <t>R28</t>
    </r>
    <r>
      <rPr>
        <sz val="12"/>
        <color theme="1"/>
        <rFont val="Times New Roman"/>
        <family val="1"/>
      </rPr>
      <t>)]</t>
    </r>
  </si>
  <si>
    <r>
      <t>Opravy a udržiavanie (účet 511)</t>
    </r>
    <r>
      <rPr>
        <sz val="12"/>
        <color theme="1"/>
        <rFont val="Times New Roman"/>
        <family val="1"/>
      </rPr>
      <t xml:space="preserve"> [SUM(R30:R36)]</t>
    </r>
  </si>
  <si>
    <r>
      <t>Cestovné (účet 512)</t>
    </r>
    <r>
      <rPr>
        <sz val="12"/>
        <color theme="1"/>
        <rFont val="Times New Roman"/>
        <family val="1"/>
      </rPr>
      <t xml:space="preserve"> [SUM(R38:R39)]</t>
    </r>
  </si>
  <si>
    <r>
      <t xml:space="preserve">Náklady na reprezentáciu (účet 513) </t>
    </r>
    <r>
      <rPr>
        <sz val="12"/>
        <color rgb="FFFF0000"/>
        <rFont val="Times New Roman"/>
        <family val="1"/>
      </rPr>
      <t>[SUM(R41:R44)]</t>
    </r>
  </si>
  <si>
    <r>
      <t>Ostatné služby (účet 518)</t>
    </r>
    <r>
      <rPr>
        <sz val="12"/>
        <color theme="1"/>
        <rFont val="Times New Roman"/>
        <family val="1"/>
      </rPr>
      <t xml:space="preserve"> </t>
    </r>
    <r>
      <rPr>
        <sz val="12"/>
        <color rgb="FFFF0000"/>
        <rFont val="Times New Roman"/>
        <family val="1"/>
      </rPr>
      <t xml:space="preserve">[SUM(R46:R60)] </t>
    </r>
    <r>
      <rPr>
        <sz val="12"/>
        <color theme="1"/>
        <rFont val="Times New Roman"/>
        <family val="1"/>
      </rPr>
      <t xml:space="preserve">  </t>
    </r>
  </si>
  <si>
    <r>
      <t>Mzdové náklady (účet 521)</t>
    </r>
    <r>
      <rPr>
        <sz val="12"/>
        <color theme="1"/>
        <rFont val="Times New Roman"/>
        <family val="1"/>
      </rPr>
      <t xml:space="preserve"> </t>
    </r>
    <r>
      <rPr>
        <sz val="12"/>
        <color rgb="FFFF0000"/>
        <rFont val="Times New Roman"/>
        <family val="1"/>
      </rPr>
      <t>[SUM(R62:R63)]</t>
    </r>
  </si>
  <si>
    <r>
      <t xml:space="preserve"> - OON </t>
    </r>
    <r>
      <rPr>
        <sz val="12"/>
        <color rgb="FFFF0000"/>
        <rFont val="Times New Roman"/>
        <family val="1"/>
      </rPr>
      <t>[SUM(R64:R67)]</t>
    </r>
  </si>
  <si>
    <r>
      <t>Ostatné sociálne náklady (účet 528)</t>
    </r>
    <r>
      <rPr>
        <b/>
        <sz val="12"/>
        <color rgb="FFFF0000"/>
        <rFont val="Times New Roman"/>
        <family val="1"/>
      </rPr>
      <t xml:space="preserve"> </t>
    </r>
    <r>
      <rPr>
        <sz val="12"/>
        <color rgb="FFFF0000"/>
        <rFont val="Times New Roman"/>
        <family val="1"/>
      </rPr>
      <t>[SUM(R78:R81)]</t>
    </r>
  </si>
  <si>
    <r>
      <t xml:space="preserve">Ostatné dane a poplatky (účet 538) </t>
    </r>
    <r>
      <rPr>
        <sz val="12"/>
        <color rgb="FFFF0000"/>
        <rFont val="Times New Roman"/>
        <family val="1"/>
      </rPr>
      <t>[SUM(R85:R88)]</t>
    </r>
  </si>
  <si>
    <r>
      <t>Ostatné náklady (účtová skupina 54)</t>
    </r>
    <r>
      <rPr>
        <sz val="12"/>
        <color rgb="FFFF0000"/>
        <rFont val="Times New Roman"/>
        <family val="1"/>
      </rPr>
      <t xml:space="preserve"> [R90+ R91]</t>
    </r>
  </si>
  <si>
    <r>
      <t>- Iné ostatné  náklady (účet 549)</t>
    </r>
    <r>
      <rPr>
        <b/>
        <sz val="12"/>
        <color rgb="FFFF0000"/>
        <rFont val="Times New Roman"/>
        <family val="1"/>
      </rPr>
      <t xml:space="preserve"> [SUM(R92:R100)]</t>
    </r>
  </si>
  <si>
    <r>
      <t xml:space="preserve">Odpisy, predaný majetok a opravné položky (účtová skupina 55: 551 až 558) </t>
    </r>
    <r>
      <rPr>
        <sz val="12"/>
        <color rgb="FFFF0000"/>
        <rFont val="Times New Roman"/>
        <family val="1"/>
      </rPr>
      <t>[SUM(R102:R111)]</t>
    </r>
  </si>
  <si>
    <r>
      <t xml:space="preserve">Zákonné sociálne náklady (účet 527) </t>
    </r>
    <r>
      <rPr>
        <sz val="12"/>
        <color rgb="FFFF0000"/>
        <rFont val="Times New Roman"/>
        <family val="1"/>
      </rPr>
      <t>[SUM(R71:R76)]</t>
    </r>
  </si>
  <si>
    <r>
      <t>T4_R</t>
    </r>
    <r>
      <rPr>
        <b/>
        <sz val="12"/>
        <color rgb="FFFF0000"/>
        <rFont val="Times New Roman"/>
        <family val="1"/>
      </rPr>
      <t>20</t>
    </r>
  </si>
  <si>
    <r>
      <t>T4_R</t>
    </r>
    <r>
      <rPr>
        <b/>
        <sz val="12"/>
        <color rgb="FFFF0000"/>
        <rFont val="Times New Roman"/>
        <family val="1"/>
      </rPr>
      <t>21</t>
    </r>
  </si>
  <si>
    <r>
      <t xml:space="preserve">Spolu </t>
    </r>
    <r>
      <rPr>
        <sz val="12"/>
        <color theme="1"/>
        <rFont val="Times New Roman"/>
        <family val="1"/>
      </rPr>
      <t>[R1+R14+R22+</t>
    </r>
    <r>
      <rPr>
        <sz val="12"/>
        <color rgb="FFFF0000"/>
        <rFont val="Times New Roman"/>
        <family val="1"/>
      </rPr>
      <t>R29</t>
    </r>
    <r>
      <rPr>
        <sz val="12"/>
        <color theme="1"/>
        <rFont val="Times New Roman"/>
        <family val="1"/>
      </rPr>
      <t>+</t>
    </r>
    <r>
      <rPr>
        <sz val="12"/>
        <color rgb="FFFF0000"/>
        <rFont val="Times New Roman"/>
        <family val="1"/>
      </rPr>
      <t>R37</t>
    </r>
    <r>
      <rPr>
        <sz val="12"/>
        <color theme="1"/>
        <rFont val="Times New Roman"/>
        <family val="1"/>
      </rPr>
      <t>+</t>
    </r>
    <r>
      <rPr>
        <sz val="12"/>
        <color rgb="FFFF0000"/>
        <rFont val="Times New Roman"/>
        <family val="1"/>
      </rPr>
      <t>R40</t>
    </r>
    <r>
      <rPr>
        <sz val="12"/>
        <color theme="1"/>
        <rFont val="Times New Roman"/>
        <family val="1"/>
      </rPr>
      <t>+</t>
    </r>
    <r>
      <rPr>
        <sz val="12"/>
        <color rgb="FFFF0000"/>
        <rFont val="Times New Roman"/>
        <family val="1"/>
      </rPr>
      <t>R45</t>
    </r>
    <r>
      <rPr>
        <sz val="12"/>
        <color theme="1"/>
        <rFont val="Times New Roman"/>
        <family val="1"/>
      </rPr>
      <t>+</t>
    </r>
    <r>
      <rPr>
        <sz val="12"/>
        <color rgb="FFFF0000"/>
        <rFont val="Times New Roman"/>
        <family val="1"/>
      </rPr>
      <t>R61</t>
    </r>
    <r>
      <rPr>
        <sz val="12"/>
        <color theme="1"/>
        <rFont val="Times New Roman"/>
        <family val="1"/>
      </rPr>
      <t>+</t>
    </r>
    <r>
      <rPr>
        <sz val="12"/>
        <color rgb="FFFF0000"/>
        <rFont val="Times New Roman"/>
        <family val="1"/>
      </rPr>
      <t>SUM (R68:R69</t>
    </r>
    <r>
      <rPr>
        <sz val="12"/>
        <color theme="1"/>
        <rFont val="Times New Roman"/>
        <family val="1"/>
      </rPr>
      <t>)</t>
    </r>
    <r>
      <rPr>
        <sz val="12"/>
        <color theme="1"/>
        <rFont val="Times New Roman"/>
        <family val="1"/>
        <charset val="238"/>
      </rPr>
      <t>+</t>
    </r>
    <r>
      <rPr>
        <sz val="12"/>
        <color rgb="FFFF0000"/>
        <rFont val="Times New Roman"/>
        <family val="1"/>
      </rPr>
      <t>R70</t>
    </r>
    <r>
      <rPr>
        <sz val="12"/>
        <color theme="1"/>
        <rFont val="Times New Roman"/>
        <family val="1"/>
      </rPr>
      <t>+</t>
    </r>
    <r>
      <rPr>
        <sz val="12"/>
        <color rgb="FFFF0000"/>
        <rFont val="Times New Roman"/>
        <family val="1"/>
      </rPr>
      <t>R77</t>
    </r>
    <r>
      <rPr>
        <sz val="12"/>
        <color theme="1"/>
        <rFont val="Times New Roman"/>
        <family val="1"/>
      </rPr>
      <t>+SUM (</t>
    </r>
    <r>
      <rPr>
        <sz val="12"/>
        <color rgb="FFFF0000"/>
        <rFont val="Times New Roman"/>
        <family val="1"/>
      </rPr>
      <t>R82:R83</t>
    </r>
    <r>
      <rPr>
        <sz val="12"/>
        <color theme="1"/>
        <rFont val="Times New Roman"/>
        <family val="1"/>
      </rPr>
      <t>)</t>
    </r>
    <r>
      <rPr>
        <sz val="12"/>
        <color theme="1"/>
        <rFont val="Times New Roman"/>
        <family val="1"/>
        <charset val="238"/>
      </rPr>
      <t>+</t>
    </r>
    <r>
      <rPr>
        <sz val="12"/>
        <color rgb="FFFF0000"/>
        <rFont val="Times New Roman"/>
        <family val="1"/>
      </rPr>
      <t>R84</t>
    </r>
    <r>
      <rPr>
        <sz val="12"/>
        <color theme="1"/>
        <rFont val="Times New Roman"/>
        <family val="1"/>
        <charset val="238"/>
      </rPr>
      <t>+</t>
    </r>
    <r>
      <rPr>
        <sz val="12"/>
        <color rgb="FFFF0000"/>
        <rFont val="Times New Roman"/>
        <family val="1"/>
      </rPr>
      <t>R89</t>
    </r>
    <r>
      <rPr>
        <sz val="12"/>
        <color theme="1"/>
        <rFont val="Times New Roman"/>
        <family val="1"/>
        <charset val="238"/>
      </rPr>
      <t>+</t>
    </r>
    <r>
      <rPr>
        <sz val="12"/>
        <color rgb="FFFF0000"/>
        <rFont val="Times New Roman"/>
        <family val="1"/>
      </rPr>
      <t>R101</t>
    </r>
    <r>
      <rPr>
        <sz val="12"/>
        <color theme="1"/>
        <rFont val="Times New Roman"/>
        <family val="1"/>
        <charset val="238"/>
      </rPr>
      <t>+</t>
    </r>
    <r>
      <rPr>
        <sz val="12"/>
        <color rgb="FFFF0000"/>
        <rFont val="Times New Roman"/>
        <family val="1"/>
      </rPr>
      <t>R112</t>
    </r>
    <r>
      <rPr>
        <sz val="12"/>
        <color theme="1"/>
        <rFont val="Times New Roman"/>
        <family val="1"/>
        <charset val="238"/>
      </rPr>
      <t>+</t>
    </r>
    <r>
      <rPr>
        <sz val="12"/>
        <color rgb="FFFF0000"/>
        <rFont val="Times New Roman"/>
        <family val="1"/>
      </rPr>
      <t>R114</t>
    </r>
    <r>
      <rPr>
        <sz val="12"/>
        <color theme="1"/>
        <rFont val="Times New Roman"/>
        <family val="1"/>
      </rPr>
      <t>]</t>
    </r>
  </si>
  <si>
    <r>
      <t xml:space="preserve"> - Prvok </t>
    </r>
    <r>
      <rPr>
        <sz val="12"/>
        <color rgb="FFFF0000"/>
        <rFont val="Times New Roman"/>
        <family val="1"/>
      </rPr>
      <t xml:space="preserve">021 02 05  </t>
    </r>
  </si>
  <si>
    <r>
      <t>T3_</t>
    </r>
    <r>
      <rPr>
        <sz val="12"/>
        <color rgb="FFFF0000"/>
        <rFont val="Times New Roman"/>
        <family val="1"/>
      </rPr>
      <t>R24</t>
    </r>
    <r>
      <rPr>
        <sz val="12"/>
        <color theme="1"/>
        <rFont val="Times New Roman"/>
        <family val="1"/>
      </rPr>
      <t>_SA (SC) = T4_R1_SA (SB),
T3_</t>
    </r>
    <r>
      <rPr>
        <sz val="12"/>
        <color rgb="FFFF0000"/>
        <rFont val="Times New Roman"/>
        <family val="1"/>
      </rPr>
      <t>R36</t>
    </r>
    <r>
      <rPr>
        <sz val="12"/>
        <color theme="1"/>
        <rFont val="Times New Roman"/>
        <family val="1"/>
      </rPr>
      <t>_SA (SC) = T4_R12_SA (SB)</t>
    </r>
  </si>
  <si>
    <r>
      <t>Výnosy sú kontrolované na údaje z výkazníctva - výkaz ziskov a strát, časť výnosy. 
Údaje v T3 z roku 2024 a údaje z roku 2023 sa uvádzajú v eurách s presnosťou na dve desatinné miestá ( pričom zobrazenie tabuliek je nastavené na Eur). 
Výnosy zo školného, resp. z poplatkov spojených so štúdiom za hlavnú činnosť v T3_</t>
    </r>
    <r>
      <rPr>
        <sz val="12"/>
        <color rgb="FFFF0000"/>
        <rFont val="Times New Roman"/>
        <family val="1"/>
      </rPr>
      <t>R24, R36</t>
    </r>
    <r>
      <rPr>
        <sz val="12"/>
        <color theme="1"/>
        <rFont val="Times New Roman"/>
        <family val="1"/>
      </rPr>
      <t xml:space="preserve"> sa taktiež kontrolujú na T4_R1_SB a T4_R12_SB.</t>
    </r>
  </si>
  <si>
    <r>
      <t>T4_R1_SA(SB) = T3_</t>
    </r>
    <r>
      <rPr>
        <sz val="12"/>
        <color rgb="FFFF0000"/>
        <rFont val="Times New Roman"/>
        <family val="1"/>
      </rPr>
      <t>R24</t>
    </r>
    <r>
      <rPr>
        <sz val="12"/>
        <color theme="1"/>
        <rFont val="Times New Roman"/>
        <family val="1"/>
      </rPr>
      <t>_SA(SC),
T4_R12_SA(SB) = T3_</t>
    </r>
    <r>
      <rPr>
        <sz val="12"/>
        <color rgb="FFFF0000"/>
        <rFont val="Times New Roman"/>
        <family val="1"/>
      </rPr>
      <t>R36</t>
    </r>
    <r>
      <rPr>
        <sz val="12"/>
        <color theme="1"/>
        <rFont val="Times New Roman"/>
        <family val="1"/>
      </rPr>
      <t>_SA(SC) 
T4_R21_SA(SB) = T13_R9_SE(SF)
T4_R21_SB = T22_</t>
    </r>
    <r>
      <rPr>
        <sz val="12"/>
        <color rgb="FFFF0000"/>
        <rFont val="Times New Roman"/>
        <family val="1"/>
      </rPr>
      <t>R18</t>
    </r>
    <r>
      <rPr>
        <sz val="12"/>
        <color theme="1"/>
        <rFont val="Times New Roman"/>
        <family val="1"/>
      </rPr>
      <t>_SB</t>
    </r>
  </si>
  <si>
    <r>
      <t>Údaje v T4 sú kontrolované na údaje z T3, a to na výnosy z hlavnej činnosti - školné (T3_</t>
    </r>
    <r>
      <rPr>
        <sz val="12"/>
        <color rgb="FFFF0000"/>
        <rFont val="Times New Roman"/>
        <family val="1"/>
      </rPr>
      <t>R24</t>
    </r>
    <r>
      <rPr>
        <sz val="12"/>
        <color theme="1"/>
        <rFont val="Times New Roman"/>
        <family val="1"/>
      </rPr>
      <t>), poplatky spojené so štúdiom (T3_</t>
    </r>
    <r>
      <rPr>
        <sz val="12"/>
        <color rgb="FFFF0000"/>
        <rFont val="Times New Roman"/>
        <family val="1"/>
      </rPr>
      <t>R36</t>
    </r>
    <r>
      <rPr>
        <sz val="12"/>
        <color theme="1"/>
        <rFont val="Times New Roman"/>
        <family val="1"/>
      </rPr>
      <t>). 
Údaj  v R21 - návrh na prídel do štipendijného fondu musí byť minimálne vo výške vykazovanom na riadku R20 - základ pre prídel do štipendijného fondu.</t>
    </r>
  </si>
  <si>
    <r>
      <t>Náklady sú kontrolované na údaje z výkazníctva - výkaz ziskov a strát, časť náklady.  
Obdobne ako pri T3 sa údaje z roku 2023 a údaje z roku 2024 uvádzajú v eurách s presnosťou na dve desatinné miestá (pričom zobrazenie tabuliek je nastavené na Eur).
Za oblasť miezd sú údaje za rok 2024 - účet 521 (</t>
    </r>
    <r>
      <rPr>
        <sz val="12"/>
        <color rgb="FFFF0000"/>
        <rFont val="Times New Roman"/>
        <family val="1"/>
      </rPr>
      <t>R62</t>
    </r>
    <r>
      <rPr>
        <sz val="12"/>
        <color theme="1"/>
        <rFont val="Times New Roman"/>
        <family val="1"/>
      </rPr>
      <t>) v T5 kontrolované na výkazníctvo, časť náklady a údaje v T5_</t>
    </r>
    <r>
      <rPr>
        <sz val="12"/>
        <color rgb="FFFF0000"/>
        <rFont val="Times New Roman"/>
        <family val="1"/>
      </rPr>
      <t>R61</t>
    </r>
    <r>
      <rPr>
        <sz val="12"/>
        <color theme="1"/>
        <rFont val="Times New Roman"/>
        <family val="1"/>
      </rPr>
      <t>_(SC + SD)  na T6_R18_SH. 
Rozdiel medzi údajom v T6_R18_SH a údajmi v T5_</t>
    </r>
    <r>
      <rPr>
        <sz val="12"/>
        <color rgb="FFFF0000"/>
        <rFont val="Times New Roman"/>
        <family val="1"/>
      </rPr>
      <t>R62</t>
    </r>
    <r>
      <rPr>
        <sz val="12"/>
        <color theme="1"/>
        <rFont val="Times New Roman"/>
        <family val="1"/>
      </rPr>
      <t>_SC+SD (Mzdy) môže o.i. tvoriť výška nákladov za nevyčerpané dovolenky.
Štipendiá doktorandov z T5_</t>
    </r>
    <r>
      <rPr>
        <sz val="12"/>
        <color rgb="FFFF0000"/>
        <rFont val="Times New Roman"/>
        <family val="1"/>
      </rPr>
      <t>R92</t>
    </r>
    <r>
      <rPr>
        <sz val="12"/>
        <color theme="1"/>
        <rFont val="Times New Roman"/>
        <family val="1"/>
      </rPr>
      <t>_SC+SD sa kontrolujú na údaje z T7_R1_SC. 
Štipendiá z vlastných zdrojov z T5_</t>
    </r>
    <r>
      <rPr>
        <sz val="12"/>
        <color rgb="FFFF0000"/>
        <rFont val="Times New Roman"/>
        <family val="1"/>
      </rPr>
      <t>R96</t>
    </r>
    <r>
      <rPr>
        <sz val="12"/>
        <color theme="1"/>
        <rFont val="Times New Roman"/>
        <family val="1"/>
      </rPr>
      <t xml:space="preserve">_SC sa kontrolujú na údaje v T19_R1_SC. </t>
    </r>
  </si>
  <si>
    <r>
      <t>T5_</t>
    </r>
    <r>
      <rPr>
        <sz val="12"/>
        <color rgb="FFFF0000"/>
        <rFont val="Times New Roman"/>
        <family val="1"/>
      </rPr>
      <t>R106-R111</t>
    </r>
  </si>
  <si>
    <r>
      <t>T5_</t>
    </r>
    <r>
      <rPr>
        <sz val="12"/>
        <color rgb="FFFF0000"/>
        <rFont val="Times New Roman"/>
        <family val="1"/>
      </rPr>
      <t>R109</t>
    </r>
    <r>
      <rPr>
        <sz val="12"/>
        <color theme="1"/>
        <rFont val="Times New Roman"/>
        <family val="1"/>
      </rPr>
      <t>_(SA+SB) = T13_R5_SC
T5_</t>
    </r>
    <r>
      <rPr>
        <sz val="12"/>
        <color rgb="FFFF0000"/>
        <rFont val="Times New Roman"/>
        <family val="1"/>
      </rPr>
      <t>R109</t>
    </r>
    <r>
      <rPr>
        <sz val="12"/>
        <color theme="1"/>
        <rFont val="Times New Roman"/>
        <family val="1"/>
      </rPr>
      <t>_(SC+SD) = T13_R5_SD</t>
    </r>
  </si>
  <si>
    <r>
      <t>Údaje v riadkoch R1:R6, R7, R9, R13, R14, R16, R17 sú kontrolované s údajmi v štatistickom výkaze Škol (MŠ SR) 2-04 za rok 2024. 
Údaje v riadkoch 15a ... (špecifiká) sú kontrolované na rozpis dotácie v roku 2024. Rozdiel medzi údajom v T6_R18_SH a údajmi v T5_</t>
    </r>
    <r>
      <rPr>
        <sz val="12"/>
        <color rgb="FFFF0000"/>
        <rFont val="Times New Roman"/>
        <family val="1"/>
      </rPr>
      <t>R62</t>
    </r>
    <r>
      <rPr>
        <sz val="12"/>
        <color theme="1"/>
        <rFont val="Times New Roman"/>
        <family val="1"/>
      </rPr>
      <t>_SC+SD (Mzdy) je potrebné vyčísliť a s komentárom uviesť v poznámke pod tabuľkou T6.</t>
    </r>
  </si>
  <si>
    <r>
      <t xml:space="preserve"> T7_R1_SC = T5_</t>
    </r>
    <r>
      <rPr>
        <sz val="12"/>
        <color rgb="FFFF0000"/>
        <rFont val="Times New Roman"/>
        <family val="1"/>
      </rPr>
      <t>R92</t>
    </r>
    <r>
      <rPr>
        <sz val="12"/>
        <color theme="1"/>
        <rFont val="Times New Roman"/>
        <family val="1"/>
      </rPr>
      <t xml:space="preserve">_(SC +SD)
</t>
    </r>
  </si>
  <si>
    <r>
      <t>Údaje v R1_SC za rok 2024 sú kontrolované na T5_</t>
    </r>
    <r>
      <rPr>
        <sz val="12"/>
        <color rgb="FFFF0000"/>
        <rFont val="Times New Roman"/>
        <family val="1"/>
      </rPr>
      <t>R92</t>
    </r>
    <r>
      <rPr>
        <sz val="12"/>
        <color theme="1"/>
        <rFont val="Times New Roman"/>
        <family val="1"/>
      </rPr>
      <t>_SC + SD.</t>
    </r>
  </si>
  <si>
    <r>
      <t>T13_R4_SD = T5_</t>
    </r>
    <r>
      <rPr>
        <sz val="12"/>
        <color rgb="FFFF0000"/>
        <rFont val="Times New Roman"/>
        <family val="1"/>
      </rPr>
      <t>R103</t>
    </r>
    <r>
      <rPr>
        <sz val="12"/>
        <color theme="1"/>
        <rFont val="Times New Roman"/>
        <family val="1"/>
      </rPr>
      <t>_SC+SD</t>
    </r>
  </si>
  <si>
    <r>
      <t>T13_R5_SC = T5_</t>
    </r>
    <r>
      <rPr>
        <sz val="12"/>
        <color rgb="FFFF0000"/>
        <rFont val="Times New Roman"/>
        <family val="1"/>
      </rPr>
      <t>R109</t>
    </r>
    <r>
      <rPr>
        <sz val="12"/>
        <color theme="1"/>
        <rFont val="Times New Roman"/>
        <family val="1"/>
      </rPr>
      <t>_(SA+SB)
T13_R5_SD = T5_</t>
    </r>
    <r>
      <rPr>
        <sz val="12"/>
        <color rgb="FFFF0000"/>
        <rFont val="Times New Roman"/>
        <family val="1"/>
      </rPr>
      <t>R109</t>
    </r>
    <r>
      <rPr>
        <sz val="12"/>
        <color theme="1"/>
        <rFont val="Times New Roman"/>
        <family val="1"/>
      </rPr>
      <t>_(SC+SD)</t>
    </r>
  </si>
  <si>
    <r>
      <t>T21_R1_SA + T11_R10_SB -T5_</t>
    </r>
    <r>
      <rPr>
        <sz val="12"/>
        <color rgb="FFFF0000"/>
        <rFont val="Times New Roman"/>
        <family val="1"/>
      </rPr>
      <t>R102</t>
    </r>
    <r>
      <rPr>
        <sz val="12"/>
        <color theme="1"/>
        <rFont val="Times New Roman"/>
        <family val="1"/>
      </rPr>
      <t>_SC = T21_R1_SG</t>
    </r>
  </si>
  <si>
    <r>
      <t>T21_R1_SB + T11_R10a_SB - T5_</t>
    </r>
    <r>
      <rPr>
        <sz val="12"/>
        <color rgb="FFFF0000"/>
        <rFont val="Times New Roman"/>
        <family val="1"/>
      </rPr>
      <t>R104</t>
    </r>
    <r>
      <rPr>
        <sz val="12"/>
        <color theme="1"/>
        <rFont val="Times New Roman"/>
        <family val="1"/>
      </rPr>
      <t>_SC = T21_R1_SH</t>
    </r>
  </si>
  <si>
    <r>
      <t>V stĺpci SG sa zvyšok prijatej kapitálovej dotácie, používanej na kompenzáciu odpisov za rok 2024  rovná súčtu zvyšku prijatej kapitálovej dotácie na kompenzáciu odpisov z roku 2023 (stĺpec SA) a výšky kapitálovej dotácie (2024) z T11_R10_SB, zníženému o odpisy, vykazované v T5_</t>
    </r>
    <r>
      <rPr>
        <sz val="12"/>
        <color rgb="FFFF0000"/>
        <rFont val="Times New Roman"/>
        <family val="1"/>
      </rPr>
      <t>R102</t>
    </r>
    <r>
      <rPr>
        <sz val="12"/>
        <color theme="1"/>
        <rFont val="Times New Roman"/>
        <family val="1"/>
      </rPr>
      <t xml:space="preserve">_SC. </t>
    </r>
  </si>
  <si>
    <r>
      <t>V stĺpci SH sa zvyšok prijatej kapitálovej dotácie, používanej na kompenzáciu odpisov za rok 2024  rovná súčtu zvyšku prijatej kapitálovej dotácie na kompenzáciu odpisov z roku 2023 (stĺpec SB) a výšky kapitálovej dotácie (2024) z T11_R10a_SB, zníženému o odpisy, vykazované v T5_</t>
    </r>
    <r>
      <rPr>
        <sz val="12"/>
        <color rgb="FFFF0000"/>
        <rFont val="Times New Roman"/>
        <family val="1"/>
      </rPr>
      <t>R104</t>
    </r>
    <r>
      <rPr>
        <sz val="12"/>
        <color theme="1"/>
        <rFont val="Times New Roman"/>
        <family val="1"/>
      </rPr>
      <t xml:space="preserve">_SC. </t>
    </r>
  </si>
  <si>
    <r>
      <t>Tvorba fondu reprodukcie z odpisov v roku 2024 sa rovná odpisom ostatného DN a HM za rok 2024 (T5_</t>
    </r>
    <r>
      <rPr>
        <sz val="12"/>
        <color rgb="FFFF0000"/>
        <rFont val="Times New Roman"/>
        <family val="1"/>
      </rPr>
      <t>R103</t>
    </r>
    <r>
      <rPr>
        <sz val="12"/>
        <color theme="1"/>
        <rFont val="Times New Roman"/>
        <family val="1"/>
      </rPr>
      <t>_SC+SD).</t>
    </r>
  </si>
  <si>
    <r>
      <t>T5_</t>
    </r>
    <r>
      <rPr>
        <sz val="12"/>
        <color rgb="FFFF0000"/>
        <rFont val="Times New Roman"/>
        <family val="1"/>
      </rPr>
      <t>R61</t>
    </r>
    <r>
      <rPr>
        <sz val="12"/>
        <color theme="1"/>
        <rFont val="Times New Roman"/>
        <family val="1"/>
      </rPr>
      <t>_SC+SD &gt;=&lt; T6_R18_SH
T5_</t>
    </r>
    <r>
      <rPr>
        <sz val="12"/>
        <color rgb="FFFF0000"/>
        <rFont val="Times New Roman"/>
        <family val="1"/>
      </rPr>
      <t>R92</t>
    </r>
    <r>
      <rPr>
        <sz val="12"/>
        <color theme="1"/>
        <rFont val="Times New Roman"/>
        <family val="1"/>
      </rPr>
      <t>_(SC+SD) = T7_R1_SC
T5_</t>
    </r>
    <r>
      <rPr>
        <sz val="12"/>
        <color rgb="FFFF0000"/>
        <rFont val="Times New Roman"/>
        <family val="1"/>
      </rPr>
      <t>R96</t>
    </r>
    <r>
      <rPr>
        <sz val="12"/>
        <color theme="1"/>
        <rFont val="Times New Roman"/>
        <family val="1"/>
      </rPr>
      <t>_SC = T19_R1_SC</t>
    </r>
  </si>
  <si>
    <r>
      <t>Tabuľka č. 15 poskytuje informácie o celkovom objeme príjmov z dotácií, poskytnutých verejnej vysokej škole v roku 2024 z rozvojových prostriedkov za účelom zmiernenia negatívnych dôsledkov vojny na Ukrajine</t>
    </r>
    <r>
      <rPr>
        <sz val="12"/>
        <color rgb="FFFF0000"/>
        <rFont val="Times New Roman"/>
        <family val="1"/>
      </rPr>
      <t xml:space="preserve"> (vrátane výdavkov). </t>
    </r>
  </si>
  <si>
    <r>
      <t xml:space="preserve">Výnosy z použitia fondov (účet 656) </t>
    </r>
    <r>
      <rPr>
        <b/>
        <sz val="12"/>
        <color rgb="FFFF0000"/>
        <rFont val="Times New Roman"/>
        <family val="1"/>
      </rPr>
      <t>[SUM(R62:R67)]</t>
    </r>
    <r>
      <rPr>
        <b/>
        <sz val="12"/>
        <color theme="1"/>
        <rFont val="Times New Roman"/>
        <family val="1"/>
        <charset val="238"/>
      </rPr>
      <t xml:space="preserve">  </t>
    </r>
    <r>
      <rPr>
        <b/>
        <vertAlign val="superscript"/>
        <sz val="12"/>
        <color theme="1"/>
        <rFont val="Times New Roman"/>
        <family val="1"/>
        <charset val="238"/>
      </rPr>
      <t xml:space="preserve"> 1)</t>
    </r>
  </si>
  <si>
    <r>
      <t xml:space="preserve">Vnútroorganizačné prevody výnosov (účet 670) </t>
    </r>
    <r>
      <rPr>
        <b/>
        <sz val="12"/>
        <color rgb="FFFF0000"/>
        <rFont val="Times New Roman"/>
        <family val="1"/>
      </rPr>
      <t>[SUM(R75:R83)]</t>
    </r>
  </si>
  <si>
    <r>
      <t xml:space="preserve">Prevádzkové dotácie (účet 691) </t>
    </r>
    <r>
      <rPr>
        <b/>
        <sz val="12"/>
        <color rgb="FFFF0000"/>
        <rFont val="Times New Roman"/>
        <family val="1"/>
      </rPr>
      <t>[SUM(R85:R94)]</t>
    </r>
  </si>
  <si>
    <r>
      <t xml:space="preserve">Návrh na prídel do štipendijného fondu na základe rozhodnutia VVŠ, ktorý sa musí rovnať minimálne objemu z riadku </t>
    </r>
    <r>
      <rPr>
        <b/>
        <sz val="12"/>
        <color rgb="FFFF0000"/>
        <rFont val="Times New Roman"/>
        <family val="1"/>
      </rPr>
      <t>R20</t>
    </r>
    <r>
      <rPr>
        <b/>
        <sz val="12"/>
        <rFont val="Times New Roman"/>
        <family val="1"/>
        <charset val="238"/>
      </rPr>
      <t>.</t>
    </r>
  </si>
  <si>
    <t>štipendium - Plán obnovy a odolnosti - externí PhD. študenti (VAIA)</t>
  </si>
  <si>
    <t>M</t>
  </si>
  <si>
    <t>N</t>
  </si>
  <si>
    <r>
      <t xml:space="preserve">Výnosy z poplatkov spojených so štúdiom (účet 648) </t>
    </r>
    <r>
      <rPr>
        <b/>
        <sz val="12"/>
        <color rgb="FFFF0000"/>
        <rFont val="Times New Roman"/>
        <family val="1"/>
      </rPr>
      <t xml:space="preserve">[SUM(R37:R42)] </t>
    </r>
  </si>
  <si>
    <r>
      <t xml:space="preserve">Spolu </t>
    </r>
    <r>
      <rPr>
        <sz val="11"/>
        <color theme="1"/>
        <rFont val="Times New Roman"/>
        <family val="1"/>
        <charset val="238"/>
      </rPr>
      <t>[R1+R6+R11+SUM(R16:R19)+R20+R23+R24+R36+R43+R44+R45+SUM(R56:R60)+R61+SUM(R68:R73)+R84]</t>
    </r>
  </si>
  <si>
    <t xml:space="preserve">doplnené o CRŠ kódy 29 a 30 </t>
  </si>
  <si>
    <r>
      <t>T13_R2_SC (SD) = T11_R2_SA (SB) 
T13_R8_SF ≥ T8_R5_SC + T8a_R5_SC+T20_R2_(SC + SD)+T20a_R4 SA (SC+SE</t>
    </r>
    <r>
      <rPr>
        <sz val="12"/>
        <color rgb="FFFF0000"/>
        <rFont val="Times New Roman"/>
        <family val="1"/>
      </rPr>
      <t>+SG+SI)</t>
    </r>
    <r>
      <rPr>
        <sz val="12"/>
        <color theme="1"/>
        <rFont val="Times New Roman"/>
        <family val="1"/>
      </rPr>
      <t>+T20a_R5_</t>
    </r>
    <r>
      <rPr>
        <sz val="12"/>
        <color rgb="FFFF0000"/>
        <rFont val="Times New Roman"/>
        <family val="1"/>
      </rPr>
      <t>SK</t>
    </r>
    <r>
      <rPr>
        <sz val="12"/>
        <color theme="1"/>
        <rFont val="Times New Roman"/>
        <family val="1"/>
      </rPr>
      <t>_SG-T20a_R7 SA (SC+SE+ SG</t>
    </r>
    <r>
      <rPr>
        <sz val="12"/>
        <color rgb="FFFF0000"/>
        <rFont val="Times New Roman"/>
        <family val="1"/>
      </rPr>
      <t>+SI+SK</t>
    </r>
    <r>
      <rPr>
        <sz val="12"/>
        <color theme="1"/>
        <rFont val="Times New Roman"/>
        <family val="1"/>
      </rPr>
      <t>)+T20b_R4 SA (SC)-T20b_R6 SA (SC)
T13_R13_SD = T16_R9_SB
T13_R13_SF = T16_R10_SB</t>
    </r>
  </si>
  <si>
    <r>
      <t>T13_R12_SF ≥T8_R6_SC+T8a_R6_SC+ T20_R4_(SC +SD)+T20a_R8 SA  (SC+SE+SG</t>
    </r>
    <r>
      <rPr>
        <sz val="12"/>
        <color rgb="FFFF0000"/>
        <rFont val="Times New Roman"/>
        <family val="1"/>
      </rPr>
      <t>+SI+SK</t>
    </r>
    <r>
      <rPr>
        <sz val="12"/>
        <color theme="1"/>
        <rFont val="Times New Roman"/>
        <family val="1"/>
      </rPr>
      <t>)+T20b_R7 SA(SC)-20a_R9_SA  (SC+SE+SG</t>
    </r>
    <r>
      <rPr>
        <sz val="12"/>
        <color rgb="FFFF0000"/>
        <rFont val="Times New Roman"/>
        <family val="1"/>
      </rPr>
      <t>+SI+SK</t>
    </r>
    <r>
      <rPr>
        <sz val="12"/>
        <color theme="1"/>
        <rFont val="Times New Roman"/>
        <family val="1"/>
      </rPr>
      <t>)-T20b_R8_SA(SC)</t>
    </r>
  </si>
  <si>
    <r>
      <t>Stav štipendijného fondu k 31. 12. uvedený v R12_SF nemá byť nižší ako súčet zostatku nevyčerpanej dotácie na sociálne štipendiá v T8_R6_SC, tehotenské štipendiá T8a_R6_SC, motivačné štipendiá v T20_R4_(SC +SD), štipendiá z POO v T20a_R8_SA (SC+SE+SG</t>
    </r>
    <r>
      <rPr>
        <sz val="12"/>
        <color rgb="FFFF0000"/>
        <rFont val="Times New Roman"/>
        <family val="1"/>
      </rPr>
      <t>+SI+SK</t>
    </r>
    <r>
      <rPr>
        <sz val="12"/>
        <color theme="1"/>
        <rFont val="Times New Roman"/>
        <family val="1"/>
      </rPr>
      <t>) a na štipendiá z rozvojových projektov (RP) v T20b_R7_SA (SC) znížené o vyplatené štipendiá za rok 2024 v januári 2024-časové rozlíšenie</t>
    </r>
  </si>
  <si>
    <r>
      <t>T13_R11_SF = T8_R1_SC+T19_R1_SC+T8a_R1_SC+T20_R3_(SC+SD)+T20a_R6 SA (SC+SE+SG+</t>
    </r>
    <r>
      <rPr>
        <sz val="12"/>
        <color rgb="FFFF0000"/>
        <rFont val="Times New Roman"/>
        <family val="1"/>
      </rPr>
      <t>SI+SK</t>
    </r>
    <r>
      <rPr>
        <sz val="12"/>
        <color theme="1"/>
        <rFont val="Times New Roman"/>
        <family val="1"/>
      </rPr>
      <t>)+T20a_R9_SA (SC+SE+SG+</t>
    </r>
    <r>
      <rPr>
        <sz val="12"/>
        <color rgb="FFFF0000"/>
        <rFont val="Times New Roman"/>
        <family val="1"/>
      </rPr>
      <t>SI+SK</t>
    </r>
    <r>
      <rPr>
        <sz val="12"/>
        <color theme="1"/>
        <rFont val="Times New Roman"/>
        <family val="1"/>
      </rPr>
      <t>)-T20a_R10_SA (SC+SE+SG+</t>
    </r>
    <r>
      <rPr>
        <sz val="12"/>
        <color rgb="FFFF0000"/>
        <rFont val="Times New Roman"/>
        <family val="1"/>
      </rPr>
      <t>SI+SK</t>
    </r>
    <r>
      <rPr>
        <sz val="12"/>
        <color theme="1"/>
        <rFont val="Times New Roman"/>
        <family val="1"/>
      </rPr>
      <t>)+T20b_R5_SA (SC)+T20b_R8_SA (SC)-T20b_R9_SA (SC)</t>
    </r>
  </si>
  <si>
    <r>
      <t>T19_R1_SC + T20_R3(SC+SD) + T8_R1_SC + T8a_R1_SC+T20a_R6 SA (SC+SE+SG+</t>
    </r>
    <r>
      <rPr>
        <sz val="12"/>
        <color rgb="FFFF0000"/>
        <rFont val="Times New Roman"/>
        <family val="1"/>
      </rPr>
      <t>SI+SK</t>
    </r>
    <r>
      <rPr>
        <sz val="12"/>
        <color theme="1"/>
        <rFont val="Times New Roman"/>
        <family val="1"/>
      </rPr>
      <t>)+T20a_R9_SA (SC+SE+SG+</t>
    </r>
    <r>
      <rPr>
        <sz val="12"/>
        <color rgb="FFFF0000"/>
        <rFont val="Times New Roman"/>
        <family val="1"/>
      </rPr>
      <t>SI+SK</t>
    </r>
    <r>
      <rPr>
        <sz val="12"/>
        <color theme="1"/>
        <rFont val="Times New Roman"/>
        <family val="1"/>
      </rPr>
      <t>)-T20a_R10_SA (SC+SE+SG+</t>
    </r>
    <r>
      <rPr>
        <sz val="12"/>
        <color rgb="FFFF0000"/>
        <rFont val="Times New Roman"/>
        <family val="1"/>
      </rPr>
      <t>SI+SK</t>
    </r>
    <r>
      <rPr>
        <sz val="12"/>
        <color theme="1"/>
        <rFont val="Times New Roman"/>
        <family val="1"/>
      </rPr>
      <t>)+T20b_R5_SA (SC)+T20b_R8_SA (SC)-T20b_R9_SA (SC)=T13_R11_SF</t>
    </r>
  </si>
  <si>
    <t>v hlavičkách, vo vysvetlivkách a v súvzťažnostiach boli zmenené (aktualizované) roky a názov ministerstva, doplenné CRŠ kódy 28,29 a 30</t>
  </si>
  <si>
    <t>Príjmy a výdavky verejnej vysokej školy v roku 2024 z rozvojových projektov na zmiernenie negatívnych dôsledkov vojny na Ukrajine</t>
  </si>
  <si>
    <t>Názov verejnej vysokej školy:  Trnavská univerzita so sídlom v Trnave</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</si>
  <si>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</si>
  <si>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</si>
  <si>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</si>
  <si>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</si>
  <si>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</si>
  <si>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</si>
  <si>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t>
  </si>
  <si>
    <t>Rozdiel mzdových nákladov a účtu 521 v tabuľke 5 predstavuje rozdiel zostatku nevyčerpaných dovoleniek rokov 2023 a 2024 znížením nákladov v čiastke -5 252,87 Eur.</t>
  </si>
  <si>
    <t>Výdavky na štipendiá doktorandov za rok 2024 súhlasia s kódom CRŠ 12, 13 a 28 podľa obdobia nároku štipendia za 1-12/2024 nakoľko sú vyplácané pozadu.</t>
  </si>
  <si>
    <t>Časť zostatku dotácie k 31.12.2023 z T8_R5_SA vo výške 22 600,- Eur bol v roku 2024 presunutý na tehotenské štipendiá T8a_R5_SA.</t>
  </si>
  <si>
    <t>Vo výkaze FIN1-12 na zdrojoch 131H, 131N, 3P01 a 111 predstavujú kapitálové výdavky 122 817,03 Eur, z toho 72 567,79 Eur predstavuje čerpanie prostredníctvom fondu reprodukcie (stĺpec A, C a F tabuľky). Stĺpec A čerpanie kapitálovej dotácie v roku 2024 predstavuje čerpanie na zdroji 131N, na ktorý MŠ SR pridelilo v roku 2024 dotáciu.</t>
  </si>
  <si>
    <t>SK40 8180 0000 0070 0024 1041</t>
  </si>
  <si>
    <t xml:space="preserve">SK97 8180 0000 0070 0013 3024 </t>
  </si>
  <si>
    <t>SK70 8180 0000 0070 0052 8106</t>
  </si>
  <si>
    <t>SK42 8180 0000 0070 0027 0299</t>
  </si>
  <si>
    <t>-----</t>
  </si>
  <si>
    <t>SK05 8180 0000 0070 0006 5519</t>
  </si>
  <si>
    <t>SK36 8180 0000 0070 0006 5543</t>
  </si>
  <si>
    <t xml:space="preserve">SK77 8180 0000 0070 0028 7808                    SK29 8180 0000 0070 0057 8023                  SK27 8180 0000 0070 0067 2925  </t>
  </si>
  <si>
    <t>SK88 0200 0000 0029 3873 3255                      SK90 0200 0000 0018 0217 0057                  SK83 0200 0000 0018 0247 8158</t>
  </si>
  <si>
    <t xml:space="preserve">SK35 8180 0000 0070 0024 1228                  SK42 8180 0000 0070 0024 1199                      SK85 8180 0000 0070 0024 1201                    SK13 8180 0000 0070 0024 1236                    SK88 8180 0000 0070 0024 1244                    SK33 8180 0000 0070 0006 5500                  SK14 8180 0000 0070 0006 5551     </t>
  </si>
  <si>
    <t>APVV FÚ SAV dr.Zvarík "Filozofická antropológia v kontexte súčasných kríz symbolických štruktúr"</t>
  </si>
  <si>
    <t>APVV AV SAV doc.Hrnčiarik "Elity doby rímskej u stredoeurópskych Svébov"</t>
  </si>
  <si>
    <t>ff</t>
  </si>
  <si>
    <t>TTSK zmluva č.2024/ORG/R/K/TT/0123 účelová dotácia-Medzinárodná konferencia na počesť prof.PhDr. Kláry Kuzmovej,CSc.</t>
  </si>
  <si>
    <t>Visegrad Fund´s č.22420188 Bratislava, Filozofia a kultúra intimity v strednej Európe</t>
  </si>
  <si>
    <t>Národné ekologické centrum Ukrajiny projekt Vzdelávanie pre udržateľný rozvoj: prenos skúsností krajín V4 pre obnovu Ukrajiny</t>
  </si>
  <si>
    <t>FTVŠ UK Bratislava; APVV-22-0470, Manažment rizík poranenia mozgu u hráčov kontaktných športov – diagnostika a prevencia neurodegenerácie.</t>
  </si>
  <si>
    <t>fz</t>
  </si>
  <si>
    <t>TENENET o.z. prijímateľ grantu U-RJSE („Ukrajinskí vysídlenci v EÚ: nadobudnúť,
implementovať , zvýšiť rozsah a hodnotiť intervencie na podporou duševného zdravia.")</t>
  </si>
  <si>
    <t>University of Sousse; Erasmus+AIRES-Rusnák 101082645</t>
  </si>
  <si>
    <t>ACADEMISCH ZIEKENHUIS GRONINGEN (UMCG), established in HANZEPLEIN 1, GRONINGEN 9713 GZ, Netherlands; Prevention and Screening Innovation Project Towards Elimination of Cervical Cancer - PRESCRIP - TEC</t>
  </si>
  <si>
    <t>PRINS LEOPOLD INSTITUUT VOOR TROPISCHE GENEESKUNDE, established in Nationalestraat 155, ANTWERPEN 2000, Belgium; Unravelling data for rapid evidence-based response to COVID-19 - unCoVer</t>
  </si>
  <si>
    <t>ACADEMISCH ZIEKENHUIS GRONINGEN, Netherlands; Scaling-up NCD Interventions in South East Asia’ - SUNI-SEA</t>
  </si>
  <si>
    <t>Trnavský samosprávny kraj - Podpora medzinárodného vedeckého kongresu Trnavské právnické dni</t>
  </si>
  <si>
    <t>pf</t>
  </si>
  <si>
    <t>Slovenské združenie pre značkové výrobky - Spolupráca vo vedeckej oblasti potravinového práva</t>
  </si>
  <si>
    <t>EQUUS, a.s. - Spolupráca vo vedeckej oblasti potravinového práva</t>
  </si>
  <si>
    <t>EU Poultry s.r.o. - Podpora medzinárodného vedeckého kongresu Trnavské právnické dni</t>
  </si>
  <si>
    <t>APVV-20-0045 s MÚ SAV: "Topologické štruktúry a priestory funkcií" riešiteľ: doc. Holý</t>
  </si>
  <si>
    <t>APVV-22-0130 s UK BA: "Šľachtické knižnice 18. a 19.  storočia na západnom a strednom Slovensku"     riešiteľ: doc. Juríková</t>
  </si>
  <si>
    <t>APVV-23-0184 s ÚVSK  SAV: "Zlepšovanie čitateľskej gramotnosti prostredníctvom výučby stratégií "longitudinálna štúdia"  riešitelia: Mgr. Filagová a PaedDr. Magulová</t>
  </si>
  <si>
    <t xml:space="preserve">APVV-23-0570 s UMB BB: "Dejiny antiamerikanizmu v modernom vývoji Slovenska v medzinárodnom kontexte" riešiteľ: Mgr. Janecová </t>
  </si>
  <si>
    <t>pdf</t>
  </si>
  <si>
    <t>SAIA - Slovenská akademická informačná agentúra: "Memory in Post-Authoritarian Context: collaborative explorations of education in Central Europe´s totalitarian past"  projekt č.: 2024-03-15-002 prof. Kudláčová</t>
  </si>
  <si>
    <t>Slovenská akademická asociácia pre medzinárodnú spoluprácu : ERASMUS+ Programme: Program rozvoja profesijných kapacít pre ranú starostlivosť a predškolské vzdelávanie PROROK     2020-1-SK01-KA201-078304</t>
  </si>
  <si>
    <t>University of Luxemburg : ERASMUS+ Programme: Primary Education Physical Education Teacher Education  PRIME PETE       2020-1-LU01-KA203-063257</t>
  </si>
  <si>
    <t>University of Luxembourg: ERASMUS+ Programme: Basic Motor Competencies in Europe - Digital Promotion (BMC-EU DigPro)     2020-1-LU01-KA226-SCH-078055</t>
  </si>
  <si>
    <t>Klett Polska sp. z o.o.:  ERASMUS +: Improving the Quality of Physical Education in Kindergarten to Prevent Postural Defects in Children - POSE     2021-1-PL01-KA220-SCH-000049203</t>
  </si>
  <si>
    <t>Aristotle University of Thessaloniki: Erasmus + Programme: The reinforcement of Physical Education Teachers´Intercultural Competence - PETIC 2021-1-EL01-KA220-SCH-000032749</t>
  </si>
  <si>
    <t>H-edu s.r.o., OID: E10309330: ERASMUS+ : Induktívne prístupy k vyučovaniu prírodných vied a matematiky   -   ExpeEdice   2023-1-CZ01-KA220-SCH-000164674</t>
  </si>
  <si>
    <t>Intituto Politécnico de Tomar: Ersmus + programme: A gamification model for community-based heritage work - Heritage game    2023-1-PT01-KA220-HED-000154261</t>
  </si>
  <si>
    <t>rtu</t>
  </si>
  <si>
    <t>Ministerstvo hospodárstva SR, pokrytie dodatočných nákladov v dôsledku zvýšenia cien plynu a elektriny</t>
  </si>
  <si>
    <t>Erazmus +, SAAIC - národná agentúra, Projekt mobility vysokoškolských študentov a zamestnancov</t>
  </si>
  <si>
    <t>MULTI BENEFICIARIES PROJECT UNDER ERASMUS-EDU-2024-EUR-UNIV Project number: 101177256, KreativEU, Knowledge and Creativity European University</t>
  </si>
  <si>
    <t>1c</t>
  </si>
  <si>
    <t>1d</t>
  </si>
  <si>
    <t>1e</t>
  </si>
  <si>
    <t>1f</t>
  </si>
  <si>
    <t>1g</t>
  </si>
  <si>
    <t>1h</t>
  </si>
  <si>
    <t>3c</t>
  </si>
  <si>
    <t>3d</t>
  </si>
  <si>
    <t>3e</t>
  </si>
  <si>
    <t>3f</t>
  </si>
  <si>
    <t>4c</t>
  </si>
  <si>
    <t>4d</t>
  </si>
  <si>
    <t>4e</t>
  </si>
  <si>
    <t>4f</t>
  </si>
  <si>
    <t>4g</t>
  </si>
  <si>
    <t>4h</t>
  </si>
  <si>
    <t>4i</t>
  </si>
  <si>
    <t>4j</t>
  </si>
  <si>
    <t>4k</t>
  </si>
  <si>
    <t>4l</t>
  </si>
  <si>
    <t>4m</t>
  </si>
  <si>
    <t>4n</t>
  </si>
  <si>
    <t>Rozdiel na ÚHK 691 v roku 2024 v porovnaní s T1_R17 predstavuje časové rozlíšenie výnosov v celkovej výške +29 191,74 Eur nasledovne:
a) na stravovaní študentov a doktorandov sú navýšené výnosy o zostatok výnosov z roku 2023 vo výške +19 898,43 Eur a zároveň sú znížené výnosy o zostatok výnosov z roku 2024 vo výške -6 846,43 Eur,
b) na šport, kultúru a UPC sú navýšené výnosy o zostatok z roku 2023 vo výške +38 006,61 Eur a zároveň znížené výnosy o zostatok dotácie z roku 2024 vo výške  -21 866,87 Eur.</t>
  </si>
  <si>
    <t>Vyplatené štipendiá na riadku 17- iné nezaradené boli čerpané hlavne na podporu rozvoja fakulty a univerzity, šírenie dobrého mena univerzity, spolupráca na organizovaní konferencií a podujatí univerzity, reprezentácia univerzity na odborných a mimoškolských aktivitách, tlmočenie do posunkového jazyka, pomoc zahraničným študentom, príspevky v zborníkoch, spolupráca na projektoch fakulty a pod.</t>
  </si>
  <si>
    <t>V riadku 6 stĺpec B je uvedená poskytnutá dotácia v roku 2024 vo výške 275 435,- Eur: z toho 66 012,- Eur bola použitá na náklady zmluvných zariadení a 209 423,- Eur na ubytovanie študentov vo vlastnom ŠD.  Skutočné výnosy ŠD z dotácie štátneho rozpočtu v účtovnej triede 6 bez zmluvných zariadení predstavuje sumu 209 423,- Eur. Hospodársky výsledok ŠD za hlavnú činnosť za rok 2024 je zisk  25 530,28 Eur.</t>
  </si>
  <si>
    <t>V riadku 62 sú znížené náklady za rok 2024 oproti tabuľke č.6 o rozdiel zostatku nevyčerpaných dovoleniek rokov 2023 a 2024 v  čiastke -5 252,87 Eur.</t>
  </si>
  <si>
    <t>Univerzita neprevádzkovala v roku 2024 vlastnú študentskú jedáleň nakoľko má uzatvorenú zmluvu so spoločnosťou GTH catering s.r.o., ktorá prevádzkuje zariadenia spoločného stravovania v priestoroch univerzity. Študenti, ktorí majú praktickú výučbu vo Fakultnej nemocnici v Trnave sa v zmluvnom zariadení aj stravujú a za rok 2024 bolo vydaných 715 jedál.</t>
  </si>
  <si>
    <t>Komentár k T13_R12_SF viď. pod tabuľkou</t>
  </si>
  <si>
    <t>T13_R12_SF: Univerzita časovo rozlíšila tvorbu štipendijného fondu tvoreného zo školného 20% a teda 8 mesiacov, ktoré patria do roku 2025 časovo rozlíšila a znížila tvorbu fondu v roku 2024 vo výške 29 250,41 Eur a tým vznikol rozdiel zostatku nevyčerpaného štipendia - 1 570,32 Eur. V skutočnosti však univerzita má finančné prostriedky na čerpanie štipendií na účte. Na základe stanoviska audítorov školné je potrebné rozvrhnúť podľa dĺžky trvania akademického roku, nakoľko školné sa viaže na celý akademický rok podľa § 92 ods. 2 zákona o vysokých školách. Keďže akademický rok je vymedzený v § 61 ods. 1 zákona o vysokých školách so začiatkom 1. septembra bežného roka a koncom 31. augusta nasledujúceho roka, účtovanie školného a časového rozlíšenia školného je potrebné rozvrhnúť od septembra do augusta.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</si>
</sst>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S_k_-;\-* #,##0.00\ _S_k_-;_-* &quot;-&quot;??\ _S_k_-;_-@_-"/>
    <numFmt numFmtId="165" formatCode="#,##0.00_ ;[Red]\-#,##0.00\ "/>
    <numFmt numFmtId="166" formatCode="_-* #,##0.000\ _S_k_-;\-* #,##0.000\ _S_k_-;_-* &quot;-&quot;??\ _S_k_-;_-@_-"/>
    <numFmt numFmtId="167" formatCode="_-* #,##0\ _S_k_-;\-* #,##0\ _S_k_-;_-* &quot;-&quot;??\ _S_k_-;_-@_-"/>
    <numFmt numFmtId="168" formatCode="#,##0.0"/>
    <numFmt numFmtId="169" formatCode="#,##0_ ;[Red]\-#,##0\ "/>
  </numFmts>
  <fonts count="128"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u/>
      <sz val="10"/>
      <color indexed="12"/>
      <name val="Arial"/>
      <family val="2"/>
      <charset val="238"/>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sz val="10"/>
      <name val="Times New Roman"/>
      <family val="1"/>
      <charset val="238"/>
    </font>
    <font>
      <sz val="10"/>
      <name val="Times New Roman"/>
      <family val="1"/>
    </font>
    <font>
      <sz val="10"/>
      <color indexed="10"/>
      <name val="Arial"/>
      <family val="2"/>
      <charset val="238"/>
    </font>
    <font>
      <vertAlign val="superscript"/>
      <sz val="12"/>
      <name val="Times New Roman"/>
      <family val="1"/>
    </font>
    <font>
      <sz val="10"/>
      <name val="Arial"/>
      <family val="2"/>
      <charset val="238"/>
    </font>
    <font>
      <b/>
      <sz val="9"/>
      <name val="Times New Roman"/>
      <family val="1"/>
      <charset val="238"/>
    </font>
    <font>
      <u/>
      <sz val="12"/>
      <color indexed="12"/>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b/>
      <sz val="10"/>
      <name val="Times New Roman"/>
      <family val="1"/>
      <charset val="238"/>
    </font>
    <font>
      <strike/>
      <sz val="12"/>
      <name val="Times New Roman"/>
      <family val="1"/>
      <charset val="238"/>
    </font>
    <font>
      <strike/>
      <sz val="12"/>
      <name val="Times New Roman"/>
      <family val="1"/>
    </font>
    <font>
      <sz val="11"/>
      <name val="Times New Roman"/>
      <family val="1"/>
    </font>
    <font>
      <sz val="14"/>
      <name val="Times New Roman"/>
      <family val="1"/>
    </font>
    <font>
      <sz val="12"/>
      <color indexed="8"/>
      <name val="Times New Roman"/>
      <family val="1"/>
    </font>
    <font>
      <b/>
      <u/>
      <sz val="14"/>
      <name val="Times New Roman"/>
      <family val="1"/>
      <charset val="238"/>
    </font>
    <font>
      <b/>
      <sz val="11"/>
      <name val="Times New Roman"/>
      <family val="1"/>
    </font>
    <font>
      <b/>
      <sz val="10"/>
      <color indexed="8"/>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sz val="10"/>
      <color rgb="FFFF0000"/>
      <name val="Arial"/>
      <family val="2"/>
      <charset val="238"/>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b/>
      <sz val="12"/>
      <color rgb="FFFF0000"/>
      <name val="Arial"/>
      <family val="2"/>
      <charset val="238"/>
    </font>
    <font>
      <u/>
      <sz val="12"/>
      <color theme="1"/>
      <name val="Times New Roman"/>
      <family val="1"/>
      <charset val="238"/>
    </font>
    <font>
      <vertAlign val="superscript"/>
      <sz val="11"/>
      <name val="Times New Roman"/>
      <family val="1"/>
      <charset val="238"/>
    </font>
    <font>
      <sz val="10"/>
      <color rgb="FF0000FF"/>
      <name val="Arial"/>
      <family val="2"/>
      <charset val="238"/>
    </font>
    <font>
      <b/>
      <sz val="12"/>
      <color rgb="FF00B0F0"/>
      <name val="Times New Roman"/>
      <family val="1"/>
      <charset val="238"/>
    </font>
    <font>
      <sz val="12"/>
      <color rgb="FF0000FF"/>
      <name val="Times New Roman"/>
      <family val="1"/>
    </font>
    <font>
      <sz val="12"/>
      <color rgb="FF0000FF"/>
      <name val="Times New Roman"/>
      <family val="1"/>
      <charset val="238"/>
    </font>
    <font>
      <sz val="11"/>
      <color rgb="FF0000FF"/>
      <name val="Arial"/>
      <family val="2"/>
      <charset val="238"/>
    </font>
    <font>
      <b/>
      <sz val="14"/>
      <color theme="1"/>
      <name val="Times New Roman"/>
      <family val="1"/>
      <charset val="238"/>
    </font>
    <font>
      <i/>
      <sz val="12"/>
      <color theme="1"/>
      <name val="Times New Roman"/>
      <family val="1"/>
      <charset val="238"/>
    </font>
    <font>
      <sz val="11"/>
      <color theme="1"/>
      <name val="Times New Roman"/>
      <family val="1"/>
      <charset val="238"/>
    </font>
    <font>
      <b/>
      <sz val="12"/>
      <color rgb="FF0000FF"/>
      <name val="Times New Roman"/>
      <family val="1"/>
      <charset val="238"/>
    </font>
    <font>
      <i/>
      <sz val="12"/>
      <color theme="1"/>
      <name val="Times New Roman"/>
      <family val="1"/>
    </font>
    <font>
      <vertAlign val="superscript"/>
      <sz val="12"/>
      <color theme="1"/>
      <name val="Times New Roman"/>
      <family val="1"/>
      <charset val="238"/>
    </font>
    <font>
      <b/>
      <vertAlign val="superscript"/>
      <sz val="12"/>
      <color theme="1"/>
      <name val="Times New Roman"/>
      <family val="1"/>
      <charset val="238"/>
    </font>
    <font>
      <strike/>
      <sz val="12"/>
      <color theme="1"/>
      <name val="Times New Roman"/>
      <family val="1"/>
      <charset val="238"/>
    </font>
    <font>
      <b/>
      <sz val="11"/>
      <color theme="1"/>
      <name val="Times New Roman"/>
      <family val="1"/>
      <charset val="238"/>
    </font>
    <font>
      <sz val="11"/>
      <color rgb="FF000000"/>
      <name val="Times New Roman"/>
      <family val="1"/>
      <charset val="238"/>
    </font>
    <font>
      <sz val="11"/>
      <color indexed="8"/>
      <name val="Times New Roman"/>
      <family val="1"/>
      <charset val="238"/>
    </font>
    <font>
      <b/>
      <sz val="11"/>
      <color indexed="8"/>
      <name val="Times New Roman"/>
      <family val="1"/>
      <charset val="238"/>
    </font>
    <font>
      <sz val="11"/>
      <color rgb="FFFF0000"/>
      <name val="Times New Roman"/>
      <family val="1"/>
      <charset val="238"/>
    </font>
    <font>
      <b/>
      <sz val="11"/>
      <color rgb="FF0000FF"/>
      <name val="Times New Roman"/>
      <family val="1"/>
      <charset val="238"/>
    </font>
    <font>
      <b/>
      <sz val="12"/>
      <color rgb="FFFF0000"/>
      <name val="Times New Roman"/>
      <family val="1"/>
    </font>
    <font>
      <b/>
      <sz val="12"/>
      <color rgb="FFFF0000"/>
      <name val="Calibri"/>
      <family val="2"/>
      <charset val="238"/>
    </font>
    <font>
      <b/>
      <sz val="10"/>
      <name val="Times New Roman"/>
      <family val="1"/>
    </font>
    <font>
      <u/>
      <sz val="12"/>
      <color rgb="FF0000FF"/>
      <name val="Times New Roman"/>
      <family val="1"/>
      <charset val="238"/>
    </font>
    <font>
      <sz val="10"/>
      <color theme="1"/>
      <name val="Arial"/>
      <family val="2"/>
      <charset val="238"/>
    </font>
    <font>
      <b/>
      <sz val="14"/>
      <color theme="1"/>
      <name val="Times New Roman"/>
      <family val="1"/>
    </font>
    <font>
      <sz val="10"/>
      <color theme="1"/>
      <name val="Times New Roman"/>
      <family val="1"/>
    </font>
    <font>
      <sz val="12"/>
      <color theme="1"/>
      <name val="Calibri"/>
      <family val="2"/>
      <charset val="238"/>
    </font>
    <font>
      <i/>
      <sz val="11"/>
      <color theme="1"/>
      <name val="Times New Roman"/>
      <family val="1"/>
    </font>
    <font>
      <b/>
      <i/>
      <sz val="11"/>
      <color theme="1"/>
      <name val="Times New Roman"/>
      <family val="1"/>
    </font>
    <font>
      <b/>
      <sz val="9"/>
      <color theme="1"/>
      <name val="Times New Roman"/>
      <family val="1"/>
    </font>
    <font>
      <b/>
      <vertAlign val="superscript"/>
      <sz val="14"/>
      <color theme="1"/>
      <name val="Times New Roman"/>
      <family val="1"/>
    </font>
    <font>
      <b/>
      <vertAlign val="superscript"/>
      <sz val="12"/>
      <name val="Times New Roman"/>
      <family val="1"/>
    </font>
    <font>
      <b/>
      <sz val="12"/>
      <color theme="3" tint="0.39997558519241921"/>
      <name val="Times New Roman"/>
      <family val="1"/>
      <charset val="238"/>
    </font>
    <font>
      <b/>
      <sz val="11"/>
      <color theme="3" tint="0.39997558519241921"/>
      <name val="Times New Roman"/>
      <family val="1"/>
      <charset val="238"/>
    </font>
    <font>
      <sz val="11"/>
      <color theme="3" tint="0.39997558519241921"/>
      <name val="Times New Roman"/>
      <family val="1"/>
      <charset val="238"/>
    </font>
    <font>
      <i/>
      <sz val="12"/>
      <color rgb="FFFF0000"/>
      <name val="Times New Roman"/>
      <family val="1"/>
    </font>
    <font>
      <b/>
      <sz val="11"/>
      <color rgb="FFFF0000"/>
      <name val="Times New Roman"/>
      <family val="1"/>
      <charset val="238"/>
    </font>
    <font>
      <sz val="8"/>
      <name val="Arial"/>
      <family val="2"/>
    </font>
    <font>
      <sz val="11"/>
      <color rgb="FFFF0000"/>
      <name val="Times New Roman"/>
      <family val="1"/>
    </font>
    <font>
      <b/>
      <sz val="11"/>
      <color rgb="FFFF0000"/>
      <name val="Times New Roman"/>
      <family val="1"/>
    </font>
    <font>
      <b/>
      <sz val="10"/>
      <color rgb="FFFF0000"/>
      <name val="Arial"/>
      <family val="2"/>
    </font>
    <font>
      <b/>
      <sz val="10"/>
      <color indexed="12"/>
      <name val="Arial"/>
      <family val="2"/>
      <charset val="238"/>
    </font>
    <font>
      <b/>
      <sz val="10"/>
      <color rgb="FF0000FF"/>
      <name val="Arial"/>
      <family val="2"/>
      <charset val="238"/>
    </font>
    <font>
      <b/>
      <sz val="12"/>
      <color theme="0"/>
      <name val="Times New Roman"/>
      <family val="1"/>
    </font>
    <font>
      <sz val="12"/>
      <color theme="0"/>
      <name val="Times New Roman"/>
      <family val="1"/>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diagonal/>
    </border>
  </borders>
  <cellStyleXfs count="92">
    <xf numFmtId="0" fontId="0"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8" fillId="3" borderId="0" applyNumberFormat="0" applyBorder="0" applyAlignment="0" applyProtection="0"/>
    <xf numFmtId="0" fontId="39" fillId="20" borderId="1" applyNumberFormat="0" applyAlignment="0" applyProtection="0"/>
    <xf numFmtId="164" fontId="1" fillId="0" borderId="0" applyFont="0" applyFill="0" applyBorder="0" applyAlignment="0" applyProtection="0"/>
    <xf numFmtId="164" fontId="19" fillId="0" borderId="0" applyFont="0" applyFill="0" applyBorder="0" applyAlignment="0" applyProtection="0"/>
    <xf numFmtId="0" fontId="41" fillId="0" borderId="0" applyNumberFormat="0" applyFill="0" applyBorder="0" applyAlignment="0" applyProtection="0"/>
    <xf numFmtId="0" fontId="42" fillId="4" borderId="0" applyNumberFormat="0" applyBorder="0" applyAlignment="0" applyProtection="0"/>
    <xf numFmtId="0" fontId="43" fillId="0" borderId="2" applyNumberFormat="0" applyFill="0" applyAlignment="0" applyProtection="0"/>
    <xf numFmtId="0" fontId="44" fillId="0" borderId="3" applyNumberFormat="0" applyFill="0" applyAlignment="0" applyProtection="0"/>
    <xf numFmtId="0" fontId="45" fillId="0" borderId="4" applyNumberFormat="0" applyFill="0" applyAlignment="0" applyProtection="0"/>
    <xf numFmtId="0" fontId="45" fillId="0" borderId="0" applyNumberFormat="0" applyFill="0" applyBorder="0" applyAlignment="0" applyProtection="0"/>
    <xf numFmtId="0" fontId="5" fillId="0" borderId="0" applyNumberFormat="0" applyFill="0" applyBorder="0" applyAlignment="0" applyProtection="0">
      <alignment vertical="top"/>
      <protection locked="0"/>
    </xf>
    <xf numFmtId="0" fontId="46" fillId="21" borderId="5" applyNumberFormat="0" applyAlignment="0" applyProtection="0"/>
    <xf numFmtId="0" fontId="47" fillId="7" borderId="1" applyNumberFormat="0" applyAlignment="0" applyProtection="0"/>
    <xf numFmtId="0" fontId="48" fillId="0" borderId="6" applyNumberFormat="0" applyFill="0" applyAlignment="0" applyProtection="0"/>
    <xf numFmtId="0" fontId="49" fillId="22" borderId="0" applyNumberFormat="0" applyBorder="0" applyAlignment="0" applyProtection="0"/>
    <xf numFmtId="0" fontId="19" fillId="0" borderId="0"/>
    <xf numFmtId="0" fontId="68" fillId="0" borderId="0"/>
    <xf numFmtId="0" fontId="19" fillId="0" borderId="0"/>
    <xf numFmtId="0" fontId="19" fillId="0" borderId="0"/>
    <xf numFmtId="0" fontId="58" fillId="0" borderId="0"/>
    <xf numFmtId="0" fontId="23" fillId="0" borderId="0"/>
    <xf numFmtId="0" fontId="50" fillId="0" borderId="0"/>
    <xf numFmtId="0" fontId="40" fillId="23" borderId="7" applyNumberFormat="0" applyFont="0" applyAlignment="0" applyProtection="0"/>
    <xf numFmtId="0" fontId="51" fillId="20" borderId="8" applyNumberFormat="0" applyAlignment="0" applyProtection="0"/>
    <xf numFmtId="4" fontId="14" fillId="22" borderId="9" applyNumberFormat="0" applyProtection="0">
      <alignment vertical="center"/>
    </xf>
    <xf numFmtId="4" fontId="15" fillId="24" borderId="9" applyNumberFormat="0" applyProtection="0">
      <alignment vertical="center"/>
    </xf>
    <xf numFmtId="4" fontId="14" fillId="24" borderId="9" applyNumberFormat="0" applyProtection="0">
      <alignment horizontal="left" vertical="center" indent="1"/>
    </xf>
    <xf numFmtId="0" fontId="14" fillId="24" borderId="9" applyNumberFormat="0" applyProtection="0">
      <alignment horizontal="left" vertical="top" indent="1"/>
    </xf>
    <xf numFmtId="4" fontId="16" fillId="3" borderId="9" applyNumberFormat="0" applyProtection="0">
      <alignment horizontal="right" vertical="center"/>
    </xf>
    <xf numFmtId="4" fontId="16" fillId="9" borderId="9" applyNumberFormat="0" applyProtection="0">
      <alignment horizontal="right" vertical="center"/>
    </xf>
    <xf numFmtId="4" fontId="16" fillId="17" borderId="9" applyNumberFormat="0" applyProtection="0">
      <alignment horizontal="right" vertical="center"/>
    </xf>
    <xf numFmtId="4" fontId="16" fillId="11" borderId="9" applyNumberFormat="0" applyProtection="0">
      <alignment horizontal="right" vertical="center"/>
    </xf>
    <xf numFmtId="4" fontId="16" fillId="15" borderId="9" applyNumberFormat="0" applyProtection="0">
      <alignment horizontal="right" vertical="center"/>
    </xf>
    <xf numFmtId="4" fontId="16" fillId="19" borderId="9" applyNumberFormat="0" applyProtection="0">
      <alignment horizontal="right" vertical="center"/>
    </xf>
    <xf numFmtId="4" fontId="16" fillId="18" borderId="9" applyNumberFormat="0" applyProtection="0">
      <alignment horizontal="right" vertical="center"/>
    </xf>
    <xf numFmtId="4" fontId="16" fillId="25" borderId="9" applyNumberFormat="0" applyProtection="0">
      <alignment horizontal="right" vertical="center"/>
    </xf>
    <xf numFmtId="4" fontId="16" fillId="10" borderId="9" applyNumberFormat="0" applyProtection="0">
      <alignment horizontal="right" vertical="center"/>
    </xf>
    <xf numFmtId="4" fontId="14" fillId="26" borderId="10" applyNumberFormat="0" applyProtection="0">
      <alignment horizontal="left" vertical="center" indent="1"/>
    </xf>
    <xf numFmtId="4" fontId="16" fillId="27" borderId="0" applyNumberFormat="0" applyProtection="0">
      <alignment horizontal="left" vertical="center" indent="1"/>
    </xf>
    <xf numFmtId="4" fontId="17" fillId="28" borderId="0" applyNumberFormat="0" applyProtection="0">
      <alignment horizontal="left" vertical="center" indent="1"/>
    </xf>
    <xf numFmtId="4" fontId="16" fillId="29" borderId="9" applyNumberFormat="0" applyProtection="0">
      <alignment horizontal="right" vertical="center"/>
    </xf>
    <xf numFmtId="4" fontId="18" fillId="27" borderId="0" applyNumberFormat="0" applyProtection="0">
      <alignment horizontal="left" vertical="center" indent="1"/>
    </xf>
    <xf numFmtId="4" fontId="18" fillId="30" borderId="0" applyNumberFormat="0" applyProtection="0">
      <alignment horizontal="left" vertical="center" indent="1"/>
    </xf>
    <xf numFmtId="0" fontId="19" fillId="28" borderId="9" applyNumberFormat="0" applyProtection="0">
      <alignment horizontal="left" vertical="center" indent="1"/>
    </xf>
    <xf numFmtId="0" fontId="19" fillId="28" borderId="9" applyNumberFormat="0" applyProtection="0">
      <alignment horizontal="left" vertical="top" indent="1"/>
    </xf>
    <xf numFmtId="0" fontId="19" fillId="30" borderId="9" applyNumberFormat="0" applyProtection="0">
      <alignment horizontal="left" vertical="center" indent="1"/>
    </xf>
    <xf numFmtId="0" fontId="19" fillId="30" borderId="9" applyNumberFormat="0" applyProtection="0">
      <alignment horizontal="left" vertical="top" indent="1"/>
    </xf>
    <xf numFmtId="0" fontId="19" fillId="31" borderId="9" applyNumberFormat="0" applyProtection="0">
      <alignment horizontal="left" vertical="center" indent="1"/>
    </xf>
    <xf numFmtId="0" fontId="19" fillId="31" borderId="9" applyNumberFormat="0" applyProtection="0">
      <alignment horizontal="left" vertical="top" indent="1"/>
    </xf>
    <xf numFmtId="0" fontId="19" fillId="32" borderId="9" applyNumberFormat="0" applyProtection="0">
      <alignment horizontal="left" vertical="center" indent="1"/>
    </xf>
    <xf numFmtId="0" fontId="19" fillId="32" borderId="9" applyNumberFormat="0" applyProtection="0">
      <alignment horizontal="left" vertical="top" indent="1"/>
    </xf>
    <xf numFmtId="4" fontId="14" fillId="30" borderId="0" applyNumberFormat="0" applyProtection="0">
      <alignment horizontal="left" vertical="center" indent="1"/>
    </xf>
    <xf numFmtId="4" fontId="16" fillId="33" borderId="9" applyNumberFormat="0" applyProtection="0">
      <alignment vertical="center"/>
    </xf>
    <xf numFmtId="4" fontId="20" fillId="33" borderId="9" applyNumberFormat="0" applyProtection="0">
      <alignment vertical="center"/>
    </xf>
    <xf numFmtId="4" fontId="16" fillId="33" borderId="9" applyNumberFormat="0" applyProtection="0">
      <alignment horizontal="left" vertical="center" indent="1"/>
    </xf>
    <xf numFmtId="0" fontId="16" fillId="33" borderId="9" applyNumberFormat="0" applyProtection="0">
      <alignment horizontal="left" vertical="top" indent="1"/>
    </xf>
    <xf numFmtId="4" fontId="16" fillId="27" borderId="9" applyNumberFormat="0" applyProtection="0">
      <alignment horizontal="right" vertical="center"/>
    </xf>
    <xf numFmtId="4" fontId="20" fillId="27" borderId="9" applyNumberFormat="0" applyProtection="0">
      <alignment horizontal="right" vertical="center"/>
    </xf>
    <xf numFmtId="4" fontId="16" fillId="29" borderId="9" applyNumberFormat="0" applyProtection="0">
      <alignment horizontal="left" vertical="center" indent="1"/>
    </xf>
    <xf numFmtId="0" fontId="16" fillId="30" borderId="9" applyNumberFormat="0" applyProtection="0">
      <alignment horizontal="left" vertical="top" indent="1"/>
    </xf>
    <xf numFmtId="4" fontId="21" fillId="34" borderId="0" applyNumberFormat="0" applyProtection="0">
      <alignment horizontal="left" vertical="center" indent="1"/>
    </xf>
    <xf numFmtId="4" fontId="22" fillId="27" borderId="9" applyNumberFormat="0" applyProtection="0">
      <alignment horizontal="right" vertical="center"/>
    </xf>
    <xf numFmtId="0" fontId="52" fillId="0" borderId="0" applyNumberFormat="0" applyFill="0" applyBorder="0" applyAlignment="0" applyProtection="0"/>
    <xf numFmtId="0" fontId="53" fillId="0" borderId="11" applyNumberFormat="0" applyFill="0" applyAlignment="0" applyProtection="0"/>
    <xf numFmtId="0" fontId="54" fillId="0" borderId="0" applyNumberFormat="0" applyFill="0" applyBorder="0" applyAlignment="0" applyProtection="0"/>
    <xf numFmtId="0" fontId="1" fillId="0" borderId="0"/>
    <xf numFmtId="0" fontId="1" fillId="0" borderId="0"/>
  </cellStyleXfs>
  <cellXfs count="1013">
    <xf numFmtId="0" fontId="0" fillId="0" borderId="0" xfId="0"/>
    <xf numFmtId="0" fontId="3" fillId="0" borderId="0" xfId="0" applyFont="1"/>
    <xf numFmtId="0" fontId="3" fillId="0" borderId="0" xfId="0" applyFont="1" applyAlignment="1">
      <alignment horizontal="center" vertical="center"/>
    </xf>
    <xf numFmtId="0" fontId="2" fillId="0" borderId="0" xfId="0" applyFont="1" applyAlignment="1">
      <alignment horizontal="center" vertical="center"/>
    </xf>
    <xf numFmtId="49" fontId="3" fillId="0" borderId="0" xfId="0" applyNumberFormat="1" applyFont="1"/>
    <xf numFmtId="49" fontId="3" fillId="0" borderId="0" xfId="0" applyNumberFormat="1" applyFont="1" applyAlignment="1">
      <alignment horizontal="left" vertical="center"/>
    </xf>
    <xf numFmtId="0" fontId="2" fillId="0" borderId="0" xfId="0" applyFont="1"/>
    <xf numFmtId="0" fontId="8" fillId="0" borderId="0" xfId="0" applyFont="1" applyAlignment="1">
      <alignment vertical="center" wrapText="1"/>
    </xf>
    <xf numFmtId="0" fontId="8" fillId="0" borderId="0" xfId="0" applyFont="1" applyAlignment="1">
      <alignment horizontal="center" vertical="center" wrapText="1"/>
    </xf>
    <xf numFmtId="0" fontId="7"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vertical="center" wrapText="1"/>
    </xf>
    <xf numFmtId="0" fontId="3" fillId="0" borderId="0" xfId="0" applyFont="1" applyAlignment="1">
      <alignment horizontal="righ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8" fillId="0" borderId="0" xfId="0" applyFont="1" applyAlignment="1">
      <alignment horizontal="left" vertical="center" wrapText="1"/>
    </xf>
    <xf numFmtId="49" fontId="3" fillId="0" borderId="0" xfId="0" applyNumberFormat="1" applyFont="1" applyAlignment="1">
      <alignment horizontal="left" vertical="center" wrapText="1" indent="1"/>
    </xf>
    <xf numFmtId="0" fontId="2" fillId="0" borderId="13" xfId="0" applyFont="1" applyBorder="1" applyAlignment="1">
      <alignment horizontal="left" vertical="top" wrapText="1" indent="1"/>
    </xf>
    <xf numFmtId="0" fontId="3" fillId="0" borderId="13" xfId="0" applyFont="1" applyBorder="1" applyAlignment="1">
      <alignment horizontal="left" vertical="top" wrapText="1" indent="1"/>
    </xf>
    <xf numFmtId="0" fontId="2" fillId="0" borderId="17" xfId="0" applyFont="1" applyBorder="1" applyAlignment="1">
      <alignment horizontal="left" wrapText="1" indent="1"/>
    </xf>
    <xf numFmtId="0" fontId="3" fillId="0" borderId="0" xfId="0" applyFont="1" applyAlignment="1">
      <alignment horizontal="left" indent="1"/>
    </xf>
    <xf numFmtId="3" fontId="7" fillId="24" borderId="13" xfId="0" applyNumberFormat="1" applyFont="1" applyFill="1" applyBorder="1" applyAlignment="1">
      <alignment horizontal="right" vertical="center" wrapText="1" indent="1"/>
    </xf>
    <xf numFmtId="3" fontId="7" fillId="24" borderId="17" xfId="0" applyNumberFormat="1" applyFont="1" applyFill="1" applyBorder="1" applyAlignment="1">
      <alignment horizontal="right" vertical="center" wrapText="1" indent="1"/>
    </xf>
    <xf numFmtId="3" fontId="3" fillId="0" borderId="13" xfId="0" applyNumberFormat="1" applyFont="1" applyBorder="1" applyAlignment="1">
      <alignment horizontal="right" vertical="center" wrapText="1" indent="1"/>
    </xf>
    <xf numFmtId="0" fontId="8" fillId="0" borderId="0" xfId="0" applyFont="1" applyAlignment="1">
      <alignment horizontal="left" vertical="center" wrapText="1" indent="1"/>
    </xf>
    <xf numFmtId="3" fontId="8" fillId="0" borderId="0" xfId="45" applyNumberFormat="1" applyFont="1" applyAlignment="1">
      <alignment vertical="center" wrapText="1"/>
    </xf>
    <xf numFmtId="0" fontId="7" fillId="0" borderId="13" xfId="0" applyFont="1" applyBorder="1" applyAlignment="1">
      <alignment horizontal="left" vertical="center" wrapText="1" indent="1"/>
    </xf>
    <xf numFmtId="0" fontId="8" fillId="0" borderId="0" xfId="0" applyFont="1"/>
    <xf numFmtId="3" fontId="8" fillId="0" borderId="16" xfId="45" applyNumberFormat="1"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Alignment="1">
      <alignment horizontal="left" vertical="center" wrapText="1" indent="3"/>
    </xf>
    <xf numFmtId="0" fontId="8" fillId="0" borderId="0" xfId="0" applyFont="1" applyAlignment="1">
      <alignment horizontal="left" vertical="center" wrapText="1" indent="2"/>
    </xf>
    <xf numFmtId="0" fontId="29" fillId="0" borderId="0" xfId="0" applyFont="1" applyAlignment="1">
      <alignment vertical="center" wrapText="1"/>
    </xf>
    <xf numFmtId="0" fontId="33" fillId="0" borderId="0" xfId="0" applyFont="1"/>
    <xf numFmtId="49" fontId="9" fillId="0" borderId="0" xfId="0" applyNumberFormat="1" applyFont="1" applyAlignment="1">
      <alignment horizontal="left" vertical="center" wrapText="1" indent="1"/>
    </xf>
    <xf numFmtId="0" fontId="0" fillId="0" borderId="0" xfId="0" applyAlignment="1">
      <alignment wrapText="1"/>
    </xf>
    <xf numFmtId="3" fontId="2" fillId="0" borderId="14" xfId="0" applyNumberFormat="1" applyFont="1" applyBorder="1" applyAlignment="1">
      <alignment horizontal="right" vertical="center" wrapText="1" indent="1"/>
    </xf>
    <xf numFmtId="0" fontId="3" fillId="0" borderId="0" xfId="0" applyFont="1" applyAlignment="1">
      <alignment horizontal="justify"/>
    </xf>
    <xf numFmtId="49" fontId="3" fillId="0" borderId="0" xfId="0" applyNumberFormat="1" applyFont="1" applyAlignment="1">
      <alignment horizontal="left" wrapText="1" indent="1"/>
    </xf>
    <xf numFmtId="0" fontId="3" fillId="0" borderId="0" xfId="0" applyFont="1" applyAlignment="1">
      <alignment vertical="center"/>
    </xf>
    <xf numFmtId="0" fontId="0" fillId="0" borderId="0" xfId="0" applyAlignment="1">
      <alignment vertical="center"/>
    </xf>
    <xf numFmtId="0" fontId="25" fillId="0" borderId="0" xfId="0" applyFont="1" applyAlignment="1">
      <alignment vertical="center"/>
    </xf>
    <xf numFmtId="0" fontId="8" fillId="0" borderId="13" xfId="0" applyFont="1" applyBorder="1" applyAlignment="1">
      <alignment horizontal="left" vertical="top" wrapText="1" indent="1"/>
    </xf>
    <xf numFmtId="3" fontId="7" fillId="24" borderId="14" xfId="0" applyNumberFormat="1" applyFont="1" applyFill="1" applyBorder="1" applyAlignment="1">
      <alignment horizontal="right" vertical="center" wrapText="1" indent="1"/>
    </xf>
    <xf numFmtId="3" fontId="7" fillId="24" borderId="18" xfId="0" applyNumberFormat="1" applyFont="1" applyFill="1" applyBorder="1" applyAlignment="1">
      <alignment horizontal="right" vertical="center" wrapText="1" indent="1"/>
    </xf>
    <xf numFmtId="3" fontId="7" fillId="35" borderId="20" xfId="0" applyNumberFormat="1" applyFont="1" applyFill="1" applyBorder="1" applyAlignment="1">
      <alignment horizontal="right" vertical="center" wrapText="1" indent="1"/>
    </xf>
    <xf numFmtId="0" fontId="68" fillId="0" borderId="0" xfId="41"/>
    <xf numFmtId="0" fontId="8" fillId="0" borderId="0" xfId="44" applyFont="1" applyAlignment="1">
      <alignment vertical="center" wrapText="1"/>
    </xf>
    <xf numFmtId="0" fontId="0" fillId="0" borderId="0" xfId="0" applyAlignment="1">
      <alignment vertical="center" wrapText="1"/>
    </xf>
    <xf numFmtId="165" fontId="57" fillId="37" borderId="13" xfId="76" quotePrefix="1" applyNumberFormat="1" applyFont="1" applyFill="1" applyBorder="1" applyAlignment="1" applyProtection="1">
      <alignment horizontal="left" vertical="center" wrapText="1" indent="1"/>
      <protection locked="0"/>
    </xf>
    <xf numFmtId="165" fontId="56" fillId="37" borderId="13" xfId="84" quotePrefix="1" applyNumberFormat="1" applyFont="1" applyFill="1" applyBorder="1" applyAlignment="1" applyProtection="1">
      <alignment horizontal="left" vertical="center" wrapText="1" indent="1"/>
      <protection locked="0"/>
    </xf>
    <xf numFmtId="165" fontId="56" fillId="37" borderId="13" xfId="83" quotePrefix="1" applyNumberFormat="1" applyFont="1" applyFill="1" applyBorder="1" applyProtection="1">
      <alignment horizontal="left" vertical="center" indent="1"/>
      <protection locked="0"/>
    </xf>
    <xf numFmtId="0" fontId="8" fillId="0" borderId="13" xfId="0" applyFont="1" applyBorder="1"/>
    <xf numFmtId="165" fontId="57" fillId="37" borderId="13" xfId="51" quotePrefix="1" applyNumberFormat="1" applyFont="1" applyFill="1" applyBorder="1">
      <alignment horizontal="left" vertical="center" indent="1"/>
    </xf>
    <xf numFmtId="165" fontId="57" fillId="37" borderId="13" xfId="51" applyNumberFormat="1" applyFont="1" applyFill="1" applyBorder="1">
      <alignment horizontal="left" vertical="center" indent="1"/>
    </xf>
    <xf numFmtId="165" fontId="56" fillId="37" borderId="13" xfId="83" applyNumberFormat="1" applyFont="1" applyFill="1" applyBorder="1" applyAlignment="1" applyProtection="1">
      <alignment vertical="center"/>
      <protection locked="0"/>
    </xf>
    <xf numFmtId="165" fontId="57" fillId="37" borderId="13" xfId="83" quotePrefix="1" applyNumberFormat="1" applyFont="1" applyFill="1" applyBorder="1" applyProtection="1">
      <alignment horizontal="left" vertical="center" indent="1"/>
      <protection locked="0"/>
    </xf>
    <xf numFmtId="165" fontId="56" fillId="37" borderId="13" xfId="84" applyNumberFormat="1" applyFont="1" applyFill="1" applyBorder="1" applyAlignment="1" applyProtection="1">
      <alignment horizontal="left" vertical="center" wrapText="1" indent="1"/>
      <protection locked="0"/>
    </xf>
    <xf numFmtId="0" fontId="7" fillId="0" borderId="42" xfId="0" applyFont="1" applyBorder="1" applyAlignment="1">
      <alignment horizontal="center" vertical="center" wrapText="1"/>
    </xf>
    <xf numFmtId="0" fontId="7" fillId="35" borderId="43" xfId="0" applyFont="1" applyFill="1" applyBorder="1" applyAlignment="1">
      <alignment horizontal="left" vertical="center" wrapText="1" indent="1"/>
    </xf>
    <xf numFmtId="0" fontId="8" fillId="0" borderId="43" xfId="0" applyFont="1" applyBorder="1" applyAlignment="1">
      <alignment horizontal="left" vertical="center" wrapText="1" indent="1"/>
    </xf>
    <xf numFmtId="0" fontId="8" fillId="0" borderId="45" xfId="0" applyFont="1" applyBorder="1" applyAlignment="1">
      <alignment horizontal="left" vertical="center" wrapText="1" indent="1"/>
    </xf>
    <xf numFmtId="0" fontId="8" fillId="37" borderId="43" xfId="0" applyFont="1" applyFill="1" applyBorder="1" applyAlignment="1">
      <alignment horizontal="left" vertical="center" wrapText="1" indent="1"/>
    </xf>
    <xf numFmtId="0" fontId="8" fillId="0" borderId="44" xfId="0" applyFont="1" applyBorder="1" applyAlignment="1">
      <alignment horizontal="left" vertical="center" wrapText="1" indent="1"/>
    </xf>
    <xf numFmtId="165" fontId="3" fillId="0" borderId="0" xfId="0" applyNumberFormat="1" applyFont="1"/>
    <xf numFmtId="0" fontId="29" fillId="0" borderId="0" xfId="0" applyFont="1" applyAlignment="1">
      <alignment horizontal="left"/>
    </xf>
    <xf numFmtId="0" fontId="29" fillId="0" borderId="0" xfId="0" applyFont="1" applyAlignment="1">
      <alignment horizontal="left" vertical="center"/>
    </xf>
    <xf numFmtId="0" fontId="72" fillId="0" borderId="0" xfId="0" applyFont="1"/>
    <xf numFmtId="0" fontId="71" fillId="0" borderId="43" xfId="0" applyFont="1" applyBorder="1" applyAlignment="1">
      <alignment horizontal="left" vertical="center" wrapText="1" indent="1"/>
    </xf>
    <xf numFmtId="0" fontId="61" fillId="0" borderId="0" xfId="0" applyFont="1" applyAlignment="1">
      <alignment horizontal="left" vertical="center" indent="1"/>
    </xf>
    <xf numFmtId="0" fontId="10" fillId="0" borderId="0" xfId="0" applyFont="1" applyAlignment="1">
      <alignment horizontal="center" vertical="center"/>
    </xf>
    <xf numFmtId="0" fontId="10" fillId="0" borderId="0" xfId="0" applyFont="1"/>
    <xf numFmtId="0" fontId="25" fillId="0" borderId="43" xfId="0" applyFont="1" applyBorder="1" applyAlignment="1">
      <alignment horizontal="left" vertical="center" wrapText="1" indent="1"/>
    </xf>
    <xf numFmtId="0" fontId="71" fillId="37" borderId="43" xfId="0" applyFont="1" applyFill="1" applyBorder="1" applyAlignment="1">
      <alignment horizontal="left" vertical="center" wrapText="1" indent="1"/>
    </xf>
    <xf numFmtId="49" fontId="71" fillId="37" borderId="43" xfId="0" applyNumberFormat="1" applyFont="1" applyFill="1" applyBorder="1" applyAlignment="1">
      <alignment horizontal="left" vertical="center" wrapText="1" indent="1"/>
    </xf>
    <xf numFmtId="49" fontId="3" fillId="0" borderId="0" xfId="0" applyNumberFormat="1" applyFont="1" applyAlignment="1">
      <alignment horizontal="left" indent="1"/>
    </xf>
    <xf numFmtId="0" fontId="3" fillId="0" borderId="0" xfId="40" applyFont="1"/>
    <xf numFmtId="0" fontId="3" fillId="0" borderId="15" xfId="40" applyFont="1" applyBorder="1" applyAlignment="1">
      <alignment horizontal="center" vertical="center" wrapText="1"/>
    </xf>
    <xf numFmtId="0" fontId="3" fillId="0" borderId="0" xfId="40" applyFont="1" applyAlignment="1">
      <alignment horizontal="center" vertical="center" wrapText="1"/>
    </xf>
    <xf numFmtId="49" fontId="2" fillId="0" borderId="0" xfId="40" applyNumberFormat="1" applyFont="1" applyAlignment="1">
      <alignment horizontal="left" vertical="top" wrapText="1" indent="1"/>
    </xf>
    <xf numFmtId="3" fontId="7" fillId="0" borderId="0" xfId="40" applyNumberFormat="1" applyFont="1" applyAlignment="1">
      <alignment horizontal="right" vertical="center" wrapText="1" indent="1"/>
    </xf>
    <xf numFmtId="0" fontId="8" fillId="0" borderId="0" xfId="40" applyFont="1"/>
    <xf numFmtId="49" fontId="3" fillId="0" borderId="0" xfId="40" applyNumberFormat="1" applyFont="1"/>
    <xf numFmtId="0" fontId="69" fillId="35" borderId="43" xfId="0" applyFont="1" applyFill="1" applyBorder="1" applyAlignment="1">
      <alignment horizontal="left" vertical="center" wrapText="1" indent="1"/>
    </xf>
    <xf numFmtId="0" fontId="3" fillId="0" borderId="15" xfId="43" applyFont="1" applyBorder="1" applyAlignment="1">
      <alignment horizontal="center" vertical="center" wrapText="1"/>
    </xf>
    <xf numFmtId="0" fontId="3" fillId="0" borderId="16" xfId="43" applyFont="1" applyBorder="1" applyAlignment="1">
      <alignment horizontal="center" vertical="center" wrapText="1"/>
    </xf>
    <xf numFmtId="0" fontId="71" fillId="0" borderId="16" xfId="41" applyFont="1" applyBorder="1" applyAlignment="1">
      <alignment horizontal="center" vertical="center"/>
    </xf>
    <xf numFmtId="0" fontId="3" fillId="0" borderId="0" xfId="0" applyFont="1" applyAlignment="1">
      <alignment horizontal="left" vertical="center"/>
    </xf>
    <xf numFmtId="0" fontId="3" fillId="0" borderId="16" xfId="40" applyFont="1" applyBorder="1" applyAlignment="1">
      <alignment horizontal="center" vertical="center" wrapText="1"/>
    </xf>
    <xf numFmtId="0" fontId="3" fillId="0" borderId="0" xfId="40" applyFont="1" applyAlignment="1">
      <alignment vertical="center" wrapText="1"/>
    </xf>
    <xf numFmtId="0" fontId="7" fillId="0" borderId="0" xfId="40" applyFont="1" applyAlignment="1">
      <alignment horizontal="left" vertical="center" wrapText="1" indent="1"/>
    </xf>
    <xf numFmtId="49" fontId="32" fillId="0" borderId="0" xfId="40" applyNumberFormat="1" applyFont="1"/>
    <xf numFmtId="0" fontId="71" fillId="0" borderId="13" xfId="0" applyFont="1" applyBorder="1" applyAlignment="1">
      <alignment vertical="center" wrapText="1"/>
    </xf>
    <xf numFmtId="0" fontId="71" fillId="0" borderId="15" xfId="0" applyFont="1" applyBorder="1" applyAlignment="1">
      <alignment horizontal="right" vertical="center" wrapText="1" indent="1"/>
    </xf>
    <xf numFmtId="0" fontId="69" fillId="0" borderId="30" xfId="0" applyFont="1" applyBorder="1" applyAlignment="1">
      <alignment horizontal="center" vertical="center"/>
    </xf>
    <xf numFmtId="0" fontId="69" fillId="0" borderId="31" xfId="0" applyFont="1" applyBorder="1" applyAlignment="1">
      <alignment horizontal="center" vertical="center"/>
    </xf>
    <xf numFmtId="0" fontId="69" fillId="0" borderId="36" xfId="0" applyFont="1" applyBorder="1" applyAlignment="1">
      <alignment horizontal="center" vertical="center"/>
    </xf>
    <xf numFmtId="14" fontId="71" fillId="0" borderId="34" xfId="0" applyNumberFormat="1" applyFont="1" applyBorder="1" applyAlignment="1">
      <alignment horizontal="center" vertical="center" wrapText="1"/>
    </xf>
    <xf numFmtId="14" fontId="71" fillId="0" borderId="14" xfId="0" applyNumberFormat="1" applyFont="1" applyBorder="1" applyAlignment="1">
      <alignment horizontal="center" vertical="center" wrapText="1"/>
    </xf>
    <xf numFmtId="49" fontId="70" fillId="0" borderId="0" xfId="0" applyNumberFormat="1" applyFont="1" applyAlignment="1">
      <alignment horizontal="left" vertical="center"/>
    </xf>
    <xf numFmtId="0" fontId="71" fillId="43" borderId="13" xfId="0" applyFont="1" applyFill="1" applyBorder="1" applyAlignment="1">
      <alignment vertical="center" wrapText="1"/>
    </xf>
    <xf numFmtId="0" fontId="71" fillId="44" borderId="13" xfId="0" applyFont="1" applyFill="1" applyBorder="1" applyAlignment="1">
      <alignment vertical="center" wrapText="1"/>
    </xf>
    <xf numFmtId="0" fontId="71" fillId="45" borderId="29" xfId="0" applyFont="1" applyFill="1" applyBorder="1" applyAlignment="1">
      <alignment vertical="center" wrapText="1"/>
    </xf>
    <xf numFmtId="0" fontId="7" fillId="0" borderId="43" xfId="0" applyFont="1" applyBorder="1" applyAlignment="1">
      <alignment horizontal="left" vertical="center" wrapText="1" indent="1"/>
    </xf>
    <xf numFmtId="0" fontId="70" fillId="0" borderId="0" xfId="0" applyFont="1"/>
    <xf numFmtId="3" fontId="60" fillId="0" borderId="0" xfId="0" applyNumberFormat="1" applyFont="1"/>
    <xf numFmtId="49" fontId="8" fillId="0" borderId="0" xfId="0" applyNumberFormat="1" applyFont="1" applyAlignment="1">
      <alignment horizontal="left" vertical="center"/>
    </xf>
    <xf numFmtId="0" fontId="2" fillId="0" borderId="15" xfId="0" applyFont="1" applyBorder="1" applyAlignment="1">
      <alignment horizontal="center" vertical="center" wrapText="1"/>
    </xf>
    <xf numFmtId="0" fontId="3" fillId="0" borderId="0" xfId="0" applyFont="1" applyAlignment="1">
      <alignment vertical="top" wrapText="1"/>
    </xf>
    <xf numFmtId="0" fontId="69" fillId="0" borderId="43" xfId="0" applyFont="1" applyBorder="1" applyAlignment="1">
      <alignment horizontal="left" vertical="center" wrapText="1" indent="1"/>
    </xf>
    <xf numFmtId="0" fontId="3" fillId="0" borderId="72" xfId="0" applyFont="1" applyBorder="1" applyAlignment="1">
      <alignment horizontal="center" vertical="center" wrapText="1"/>
    </xf>
    <xf numFmtId="0" fontId="7" fillId="0" borderId="72" xfId="0" applyFont="1" applyBorder="1" applyAlignment="1">
      <alignment horizontal="left" vertical="center" wrapText="1" indent="1"/>
    </xf>
    <xf numFmtId="0" fontId="7" fillId="0" borderId="72" xfId="0" applyFont="1" applyBorder="1" applyAlignment="1">
      <alignment horizontal="center" vertical="center" wrapText="1"/>
    </xf>
    <xf numFmtId="0" fontId="3" fillId="0" borderId="72" xfId="0" applyFont="1" applyBorder="1" applyAlignment="1">
      <alignment horizontal="right" vertical="center" wrapText="1" indent="1"/>
    </xf>
    <xf numFmtId="0" fontId="72" fillId="0" borderId="0" xfId="40" applyFont="1" applyAlignment="1">
      <alignment vertical="center" wrapText="1"/>
    </xf>
    <xf numFmtId="0" fontId="8" fillId="0" borderId="20" xfId="0" applyFont="1" applyBorder="1" applyAlignment="1">
      <alignment horizontal="left" vertical="center" wrapText="1" indent="1"/>
    </xf>
    <xf numFmtId="0" fontId="84" fillId="0" borderId="0" xfId="0" applyFont="1" applyAlignment="1">
      <alignment horizontal="left" vertical="center" wrapText="1" indent="3"/>
    </xf>
    <xf numFmtId="0" fontId="1" fillId="0" borderId="0" xfId="0" applyFont="1"/>
    <xf numFmtId="0" fontId="63" fillId="0" borderId="0" xfId="0" applyFont="1"/>
    <xf numFmtId="0" fontId="85" fillId="0" borderId="0" xfId="0" applyFont="1"/>
    <xf numFmtId="3" fontId="25" fillId="0" borderId="0" xfId="45" applyNumberFormat="1" applyFont="1" applyAlignment="1">
      <alignment vertical="center"/>
    </xf>
    <xf numFmtId="0" fontId="8" fillId="0" borderId="0" xfId="0" applyFont="1" applyAlignment="1">
      <alignment horizontal="center"/>
    </xf>
    <xf numFmtId="0" fontId="80" fillId="0" borderId="0" xfId="0" applyFont="1" applyAlignment="1">
      <alignment horizontal="left"/>
    </xf>
    <xf numFmtId="0" fontId="0" fillId="0" borderId="0" xfId="0" applyAlignment="1">
      <alignment horizontal="left"/>
    </xf>
    <xf numFmtId="0" fontId="73" fillId="0" borderId="0" xfId="0" applyFont="1" applyAlignment="1">
      <alignment horizontal="left"/>
    </xf>
    <xf numFmtId="0" fontId="83" fillId="0" borderId="0" xfId="0" applyFont="1" applyAlignment="1">
      <alignment horizontal="left"/>
    </xf>
    <xf numFmtId="0" fontId="87" fillId="0" borderId="0" xfId="0" applyFont="1" applyAlignment="1">
      <alignment horizontal="left" wrapText="1"/>
    </xf>
    <xf numFmtId="0" fontId="71" fillId="0" borderId="22" xfId="41" applyFont="1" applyBorder="1" applyAlignment="1">
      <alignment horizontal="center" vertical="center"/>
    </xf>
    <xf numFmtId="0" fontId="71" fillId="0" borderId="78" xfId="41" applyFont="1" applyBorder="1" applyAlignment="1">
      <alignment horizontal="center" vertical="center"/>
    </xf>
    <xf numFmtId="0" fontId="3" fillId="0" borderId="13" xfId="0" applyFont="1" applyBorder="1" applyAlignment="1">
      <alignment vertical="center" wrapText="1"/>
    </xf>
    <xf numFmtId="0" fontId="3" fillId="0" borderId="21" xfId="43" applyFont="1" applyBorder="1" applyAlignment="1">
      <alignment horizontal="center" vertical="center" wrapText="1"/>
    </xf>
    <xf numFmtId="0" fontId="75" fillId="0" borderId="23" xfId="0" applyFont="1" applyBorder="1" applyAlignment="1">
      <alignment vertical="center" wrapText="1"/>
    </xf>
    <xf numFmtId="0" fontId="75" fillId="0" borderId="25" xfId="0" applyFont="1" applyBorder="1" applyAlignment="1">
      <alignment vertical="center" wrapText="1"/>
    </xf>
    <xf numFmtId="0" fontId="75" fillId="0" borderId="24" xfId="0" applyFont="1" applyBorder="1" applyAlignment="1">
      <alignment vertical="center" wrapText="1"/>
    </xf>
    <xf numFmtId="0" fontId="75" fillId="0" borderId="15" xfId="0" applyFont="1" applyBorder="1" applyAlignment="1">
      <alignment vertical="center" wrapText="1"/>
    </xf>
    <xf numFmtId="0" fontId="75" fillId="0" borderId="13" xfId="0" applyFont="1" applyBorder="1" applyAlignment="1">
      <alignment vertical="center" wrapText="1"/>
    </xf>
    <xf numFmtId="0" fontId="75" fillId="0" borderId="14" xfId="0" applyFont="1" applyBorder="1" applyAlignment="1">
      <alignment vertical="center" wrapText="1"/>
    </xf>
    <xf numFmtId="0" fontId="75" fillId="0" borderId="16" xfId="0" applyFont="1" applyBorder="1" applyAlignment="1">
      <alignment vertical="center" wrapText="1"/>
    </xf>
    <xf numFmtId="0" fontId="75" fillId="0" borderId="17" xfId="0" applyFont="1" applyBorder="1" applyAlignment="1">
      <alignment vertical="center" wrapText="1"/>
    </xf>
    <xf numFmtId="0" fontId="75" fillId="0" borderId="18" xfId="0" applyFont="1" applyBorder="1" applyAlignment="1">
      <alignment vertical="center" wrapText="1"/>
    </xf>
    <xf numFmtId="0" fontId="75" fillId="0" borderId="0" xfId="0" applyFont="1" applyAlignment="1">
      <alignment vertical="center" wrapText="1"/>
    </xf>
    <xf numFmtId="0" fontId="74" fillId="0" borderId="0" xfId="0" applyFont="1" applyAlignment="1">
      <alignment horizontal="center" vertical="center"/>
    </xf>
    <xf numFmtId="3" fontId="74" fillId="24" borderId="13" xfId="0" applyNumberFormat="1" applyFont="1" applyFill="1" applyBorder="1" applyAlignment="1">
      <alignment horizontal="right" vertical="center" wrapText="1" indent="1"/>
    </xf>
    <xf numFmtId="0" fontId="7" fillId="0" borderId="29" xfId="44" applyFont="1" applyBorder="1" applyAlignment="1">
      <alignment horizontal="center" vertical="center" wrapText="1"/>
    </xf>
    <xf numFmtId="0" fontId="7" fillId="0" borderId="30" xfId="44" applyFont="1" applyBorder="1" applyAlignment="1">
      <alignment horizontal="center" vertical="center" wrapText="1"/>
    </xf>
    <xf numFmtId="0" fontId="7" fillId="0" borderId="83" xfId="44" applyFont="1" applyBorder="1" applyAlignment="1">
      <alignment horizontal="center" vertical="center" wrapText="1"/>
    </xf>
    <xf numFmtId="0" fontId="71" fillId="42" borderId="15" xfId="0" applyFont="1" applyFill="1" applyBorder="1" applyAlignment="1">
      <alignment horizontal="right" vertical="center" wrapText="1" indent="1"/>
    </xf>
    <xf numFmtId="3" fontId="3" fillId="0" borderId="0" xfId="0" applyNumberFormat="1" applyFont="1"/>
    <xf numFmtId="4" fontId="8" fillId="0" borderId="0" xfId="45" applyNumberFormat="1" applyFont="1" applyAlignment="1">
      <alignment vertical="center" wrapText="1"/>
    </xf>
    <xf numFmtId="0" fontId="91" fillId="0" borderId="0" xfId="0" applyFont="1" applyAlignment="1">
      <alignment horizontal="right"/>
    </xf>
    <xf numFmtId="49" fontId="85" fillId="0" borderId="0" xfId="0" applyNumberFormat="1" applyFont="1"/>
    <xf numFmtId="0" fontId="75" fillId="0" borderId="0" xfId="0" applyFont="1" applyAlignment="1">
      <alignment horizontal="right"/>
    </xf>
    <xf numFmtId="0" fontId="75" fillId="0" borderId="13" xfId="0" applyFont="1" applyBorder="1" applyAlignment="1">
      <alignment horizontal="center" vertical="center" wrapText="1"/>
    </xf>
    <xf numFmtId="0" fontId="95" fillId="43" borderId="13" xfId="0" applyFont="1" applyFill="1" applyBorder="1" applyAlignment="1">
      <alignment vertical="center" wrapText="1"/>
    </xf>
    <xf numFmtId="0" fontId="69" fillId="0" borderId="63" xfId="0" applyFont="1" applyBorder="1" applyAlignment="1">
      <alignment horizontal="left" vertic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75" fillId="0" borderId="62" xfId="0" applyFont="1" applyBorder="1" applyAlignment="1">
      <alignment horizontal="center" vertical="center" wrapText="1"/>
    </xf>
    <xf numFmtId="0" fontId="75" fillId="0" borderId="62" xfId="0" applyFont="1" applyBorder="1" applyAlignment="1">
      <alignment vertical="center" wrapText="1"/>
    </xf>
    <xf numFmtId="0" fontId="75" fillId="0" borderId="38" xfId="0" applyFont="1" applyBorder="1" applyAlignment="1">
      <alignment vertical="center" wrapText="1"/>
    </xf>
    <xf numFmtId="0" fontId="75" fillId="0" borderId="38" xfId="0" applyFont="1" applyBorder="1" applyAlignment="1">
      <alignment horizontal="center" vertical="center" wrapText="1"/>
    </xf>
    <xf numFmtId="0" fontId="97" fillId="0" borderId="0" xfId="0" applyFont="1" applyAlignment="1">
      <alignment vertical="center"/>
    </xf>
    <xf numFmtId="0" fontId="25" fillId="0" borderId="0" xfId="0" applyFont="1" applyAlignment="1">
      <alignment vertical="center" wrapText="1"/>
    </xf>
    <xf numFmtId="0" fontId="73" fillId="0" borderId="0" xfId="0" applyFont="1" applyAlignment="1">
      <alignment horizontal="left" vertical="center" wrapText="1"/>
    </xf>
    <xf numFmtId="0" fontId="86" fillId="0" borderId="0" xfId="0" applyFont="1"/>
    <xf numFmtId="0" fontId="71" fillId="0" borderId="44" xfId="0" applyFont="1" applyBorder="1" applyAlignment="1">
      <alignment horizontal="left" vertical="center" wrapText="1" indent="1"/>
    </xf>
    <xf numFmtId="0" fontId="71" fillId="0" borderId="45" xfId="0" applyFont="1" applyBorder="1" applyAlignment="1">
      <alignment horizontal="left" vertical="center" wrapText="1" indent="1"/>
    </xf>
    <xf numFmtId="0" fontId="7" fillId="35" borderId="64" xfId="0" applyFont="1" applyFill="1" applyBorder="1" applyAlignment="1">
      <alignment horizontal="left" vertical="center" wrapText="1" indent="1"/>
    </xf>
    <xf numFmtId="0" fontId="3" fillId="0" borderId="0" xfId="90" applyFont="1"/>
    <xf numFmtId="0" fontId="62" fillId="0" borderId="0" xfId="90" applyFont="1"/>
    <xf numFmtId="0" fontId="101" fillId="0" borderId="0" xfId="90" applyFont="1"/>
    <xf numFmtId="0" fontId="3" fillId="0" borderId="0" xfId="90" applyFont="1" applyAlignment="1">
      <alignment vertical="center"/>
    </xf>
    <xf numFmtId="0" fontId="72" fillId="0" borderId="0" xfId="90" applyFont="1"/>
    <xf numFmtId="0" fontId="3" fillId="0" borderId="0" xfId="90" applyFont="1" applyAlignment="1">
      <alignment horizontal="center" vertical="center"/>
    </xf>
    <xf numFmtId="49" fontId="3" fillId="0" borderId="0" xfId="90" applyNumberFormat="1" applyFont="1" applyAlignment="1">
      <alignment horizontal="left" wrapText="1"/>
    </xf>
    <xf numFmtId="0" fontId="70" fillId="0" borderId="0" xfId="90" applyFont="1"/>
    <xf numFmtId="0" fontId="71" fillId="44" borderId="19" xfId="0" applyFont="1" applyFill="1" applyBorder="1" applyAlignment="1">
      <alignment vertical="center" wrapText="1"/>
    </xf>
    <xf numFmtId="14" fontId="71" fillId="0" borderId="26" xfId="0" applyNumberFormat="1" applyFont="1" applyBorder="1" applyAlignment="1">
      <alignment horizontal="center" vertical="center" wrapText="1"/>
    </xf>
    <xf numFmtId="49" fontId="72" fillId="0" borderId="0" xfId="0" applyNumberFormat="1" applyFont="1"/>
    <xf numFmtId="0" fontId="3" fillId="0" borderId="0" xfId="0" applyFont="1" applyAlignment="1">
      <alignment horizontal="left" vertical="center" wrapText="1" indent="3"/>
    </xf>
    <xf numFmtId="49" fontId="3" fillId="0" borderId="0" xfId="0" applyNumberFormat="1" applyFont="1" applyAlignment="1">
      <alignment vertical="center"/>
    </xf>
    <xf numFmtId="0" fontId="70" fillId="37" borderId="0" xfId="0" applyFont="1" applyFill="1"/>
    <xf numFmtId="0" fontId="73" fillId="37" borderId="0" xfId="0" applyFont="1" applyFill="1"/>
    <xf numFmtId="0" fontId="79" fillId="0" borderId="0" xfId="0" applyFont="1" applyAlignment="1">
      <alignment horizontal="left" indent="1"/>
    </xf>
    <xf numFmtId="0" fontId="70" fillId="0" borderId="24" xfId="0" applyFont="1" applyBorder="1" applyAlignment="1">
      <alignment horizontal="left" vertical="center" wrapText="1" indent="1"/>
    </xf>
    <xf numFmtId="0" fontId="71" fillId="0" borderId="15" xfId="35" applyNumberFormat="1" applyFont="1" applyBorder="1" applyAlignment="1" applyProtection="1">
      <alignment horizontal="left" vertical="center" indent="1"/>
    </xf>
    <xf numFmtId="0" fontId="86" fillId="0" borderId="14" xfId="35" applyNumberFormat="1" applyFont="1" applyBorder="1" applyAlignment="1" applyProtection="1">
      <alignment horizontal="left" vertical="center" indent="1"/>
    </xf>
    <xf numFmtId="0" fontId="8" fillId="0" borderId="15" xfId="35" applyNumberFormat="1" applyFont="1" applyBorder="1" applyAlignment="1" applyProtection="1">
      <alignment horizontal="left" vertical="center" indent="1"/>
    </xf>
    <xf numFmtId="0" fontId="8" fillId="37" borderId="15" xfId="35" applyNumberFormat="1" applyFont="1" applyFill="1" applyBorder="1" applyAlignment="1" applyProtection="1">
      <alignment horizontal="left" vertical="center" indent="1"/>
    </xf>
    <xf numFmtId="0" fontId="8" fillId="0" borderId="21" xfId="35" applyNumberFormat="1" applyFont="1" applyBorder="1" applyAlignment="1" applyProtection="1">
      <alignment horizontal="left" vertical="center" indent="1"/>
    </xf>
    <xf numFmtId="0" fontId="8" fillId="0" borderId="13" xfId="0" applyFont="1" applyBorder="1" applyAlignment="1">
      <alignment horizontal="left" vertical="center" wrapText="1" indent="1"/>
    </xf>
    <xf numFmtId="0" fontId="86" fillId="0" borderId="38" xfId="35" applyNumberFormat="1" applyFont="1" applyBorder="1" applyAlignment="1" applyProtection="1">
      <alignment horizontal="left" vertical="center" indent="1"/>
    </xf>
    <xf numFmtId="0" fontId="3" fillId="0" borderId="43" xfId="0" applyFont="1" applyBorder="1" applyAlignment="1">
      <alignment vertical="center"/>
    </xf>
    <xf numFmtId="0" fontId="8" fillId="0" borderId="20" xfId="0" applyFont="1" applyBorder="1" applyAlignment="1">
      <alignment horizontal="left" vertical="center" indent="1"/>
    </xf>
    <xf numFmtId="0" fontId="8" fillId="37" borderId="20" xfId="0" applyFont="1" applyFill="1" applyBorder="1" applyAlignment="1">
      <alignment horizontal="left" vertical="center" indent="1"/>
    </xf>
    <xf numFmtId="0" fontId="71" fillId="0" borderId="20" xfId="0" applyFont="1" applyBorder="1" applyAlignment="1">
      <alignment horizontal="left" vertical="center" indent="1"/>
    </xf>
    <xf numFmtId="0" fontId="8" fillId="0" borderId="35" xfId="0" applyFont="1" applyBorder="1" applyAlignment="1">
      <alignment horizontal="left" vertical="center" indent="1"/>
    </xf>
    <xf numFmtId="0" fontId="8" fillId="0" borderId="13" xfId="0" applyFont="1" applyBorder="1" applyAlignment="1">
      <alignment horizontal="left" vertical="center" indent="1"/>
    </xf>
    <xf numFmtId="0" fontId="2" fillId="0" borderId="13" xfId="0" applyFont="1" applyBorder="1" applyAlignment="1">
      <alignment horizontal="center" vertical="center" wrapText="1"/>
    </xf>
    <xf numFmtId="0" fontId="2" fillId="0" borderId="13" xfId="0" applyFont="1" applyBorder="1" applyAlignment="1">
      <alignment horizontal="left" vertical="center" wrapText="1" indent="1"/>
    </xf>
    <xf numFmtId="0" fontId="3" fillId="0" borderId="13" xfId="0" applyFont="1" applyBorder="1" applyAlignment="1">
      <alignment horizontal="left" vertical="center" wrapText="1" indent="1"/>
    </xf>
    <xf numFmtId="0" fontId="2" fillId="0" borderId="17" xfId="0" applyFont="1" applyBorder="1" applyAlignment="1">
      <alignment horizontal="left" vertical="center" wrapText="1" indent="1"/>
    </xf>
    <xf numFmtId="0" fontId="75" fillId="0" borderId="13" xfId="0" applyFont="1" applyBorder="1" applyAlignment="1">
      <alignment horizontal="left" vertical="center" wrapText="1" indent="1"/>
    </xf>
    <xf numFmtId="0" fontId="74" fillId="0" borderId="13" xfId="0" applyFont="1" applyBorder="1" applyAlignment="1">
      <alignment horizontal="left" vertical="center" wrapText="1" indent="1"/>
    </xf>
    <xf numFmtId="0" fontId="69" fillId="0" borderId="13" xfId="0" applyFont="1" applyBorder="1" applyAlignment="1">
      <alignment horizontal="left" vertical="center" wrapText="1" indent="1"/>
    </xf>
    <xf numFmtId="0" fontId="71" fillId="0" borderId="13" xfId="0" applyFont="1" applyBorder="1" applyAlignment="1">
      <alignment horizontal="left" vertical="center" wrapText="1" indent="1"/>
    </xf>
    <xf numFmtId="0" fontId="7"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90" applyFont="1"/>
    <xf numFmtId="0" fontId="74" fillId="0" borderId="0" xfId="0" applyFont="1" applyAlignment="1">
      <alignment vertical="center" wrapText="1"/>
    </xf>
    <xf numFmtId="0" fontId="2" fillId="0" borderId="0" xfId="0" applyFont="1" applyAlignment="1">
      <alignment vertical="center" wrapText="1"/>
    </xf>
    <xf numFmtId="0" fontId="2" fillId="0" borderId="20" xfId="0" applyFont="1" applyBorder="1" applyAlignment="1">
      <alignment horizontal="center" vertical="center" wrapText="1"/>
    </xf>
    <xf numFmtId="0" fontId="75" fillId="47" borderId="0" xfId="0" applyFont="1" applyFill="1" applyAlignment="1">
      <alignment vertical="center" wrapText="1"/>
    </xf>
    <xf numFmtId="0" fontId="7" fillId="0" borderId="13" xfId="0" applyFont="1" applyBorder="1" applyAlignment="1">
      <alignment horizontal="center" vertical="center" wrapText="1"/>
    </xf>
    <xf numFmtId="0" fontId="69" fillId="0" borderId="23" xfId="41" applyFont="1" applyBorder="1" applyAlignment="1">
      <alignment horizontal="center" vertical="center" wrapText="1"/>
    </xf>
    <xf numFmtId="0" fontId="69" fillId="0" borderId="25" xfId="41" applyFont="1" applyBorder="1" applyAlignment="1">
      <alignment horizontal="center" vertical="center"/>
    </xf>
    <xf numFmtId="0" fontId="69" fillId="0" borderId="25" xfId="41" applyFont="1" applyBorder="1" applyAlignment="1">
      <alignment horizontal="center" vertical="center" wrapText="1"/>
    </xf>
    <xf numFmtId="0" fontId="69" fillId="0" borderId="24" xfId="41" applyFont="1" applyBorder="1" applyAlignment="1">
      <alignment horizontal="center" vertical="center" wrapText="1"/>
    </xf>
    <xf numFmtId="0" fontId="69" fillId="0" borderId="15" xfId="41" applyFont="1" applyBorder="1" applyAlignment="1">
      <alignment vertical="center"/>
    </xf>
    <xf numFmtId="0" fontId="69" fillId="0" borderId="13" xfId="41" applyFont="1" applyBorder="1" applyAlignment="1">
      <alignment vertical="center"/>
    </xf>
    <xf numFmtId="0" fontId="69" fillId="0" borderId="13" xfId="41" applyFont="1" applyBorder="1" applyAlignment="1">
      <alignment horizontal="center" vertical="center"/>
    </xf>
    <xf numFmtId="0" fontId="69" fillId="0" borderId="14" xfId="41" applyFont="1" applyBorder="1" applyAlignment="1">
      <alignment horizontal="center" vertical="center"/>
    </xf>
    <xf numFmtId="0" fontId="69" fillId="0" borderId="79" xfId="41" applyFont="1" applyBorder="1" applyAlignment="1">
      <alignment horizontal="left" vertical="center" indent="1"/>
    </xf>
    <xf numFmtId="0" fontId="69" fillId="0" borderId="29" xfId="41" applyFont="1" applyBorder="1" applyAlignment="1">
      <alignment horizontal="left" vertical="center" indent="1"/>
    </xf>
    <xf numFmtId="0" fontId="69" fillId="0" borderId="17" xfId="41" applyFont="1" applyBorder="1" applyAlignment="1">
      <alignment horizontal="left" vertical="center" indent="1"/>
    </xf>
    <xf numFmtId="0" fontId="2" fillId="0" borderId="22" xfId="0" applyFont="1" applyBorder="1" applyAlignment="1">
      <alignment vertical="center" wrapText="1"/>
    </xf>
    <xf numFmtId="0" fontId="7" fillId="0" borderId="13" xfId="0" applyFont="1" applyBorder="1" applyAlignment="1">
      <alignment horizontal="left" vertical="center" wrapText="1"/>
    </xf>
    <xf numFmtId="0" fontId="7" fillId="0" borderId="17" xfId="0" applyFont="1" applyBorder="1" applyAlignment="1">
      <alignment horizontal="left" vertical="center" wrapText="1" indent="1"/>
    </xf>
    <xf numFmtId="0" fontId="31" fillId="0" borderId="0" xfId="0" applyFont="1"/>
    <xf numFmtId="0" fontId="2" fillId="0" borderId="13" xfId="0" applyFont="1" applyBorder="1" applyAlignment="1">
      <alignment horizontal="left" vertical="center" wrapText="1"/>
    </xf>
    <xf numFmtId="0" fontId="2" fillId="0" borderId="15" xfId="40" applyFont="1" applyBorder="1" applyAlignment="1">
      <alignment horizontal="center" vertical="center" wrapText="1"/>
    </xf>
    <xf numFmtId="0" fontId="2" fillId="0" borderId="13" xfId="40" applyFont="1" applyBorder="1" applyAlignment="1">
      <alignment horizontal="center" vertical="center" wrapText="1"/>
    </xf>
    <xf numFmtId="0" fontId="2" fillId="0" borderId="13" xfId="0" applyFont="1" applyBorder="1" applyAlignment="1">
      <alignment vertical="top" wrapText="1"/>
    </xf>
    <xf numFmtId="0" fontId="7" fillId="0" borderId="20" xfId="0" applyFont="1" applyBorder="1" applyAlignment="1">
      <alignment horizontal="center" vertical="center" wrapText="1"/>
    </xf>
    <xf numFmtId="0" fontId="96" fillId="0" borderId="13" xfId="0" applyFont="1" applyBorder="1" applyAlignment="1">
      <alignment horizontal="center" vertical="center" wrapText="1"/>
    </xf>
    <xf numFmtId="0" fontId="96" fillId="0" borderId="14" xfId="0" applyFont="1" applyBorder="1" applyAlignment="1">
      <alignment horizontal="center" vertical="center" wrapText="1"/>
    </xf>
    <xf numFmtId="0" fontId="2" fillId="0" borderId="13" xfId="0" applyFont="1" applyBorder="1" applyAlignment="1">
      <alignment vertical="center" wrapText="1"/>
    </xf>
    <xf numFmtId="0" fontId="76" fillId="0" borderId="13" xfId="0" applyFont="1" applyBorder="1" applyAlignment="1">
      <alignment vertical="center" wrapText="1"/>
    </xf>
    <xf numFmtId="0" fontId="8" fillId="0" borderId="13" xfId="0" applyFont="1" applyBorder="1" applyAlignment="1">
      <alignment vertical="center" wrapText="1"/>
    </xf>
    <xf numFmtId="0" fontId="7" fillId="0" borderId="17" xfId="0" applyFont="1" applyBorder="1" applyAlignment="1">
      <alignment vertical="center" wrapText="1"/>
    </xf>
    <xf numFmtId="0" fontId="103" fillId="0" borderId="0" xfId="0" applyFont="1" applyAlignment="1">
      <alignment horizontal="left" vertical="center"/>
    </xf>
    <xf numFmtId="0" fontId="79" fillId="0" borderId="0" xfId="0" applyFont="1" applyAlignment="1">
      <alignment vertical="center"/>
    </xf>
    <xf numFmtId="0" fontId="102" fillId="0" borderId="0" xfId="0" applyFont="1"/>
    <xf numFmtId="0" fontId="25" fillId="0" borderId="0" xfId="0" applyFont="1"/>
    <xf numFmtId="0" fontId="100" fillId="0" borderId="0" xfId="0" applyFont="1" applyAlignment="1">
      <alignment vertical="center"/>
    </xf>
    <xf numFmtId="0" fontId="2" fillId="0" borderId="22" xfId="0" applyFont="1" applyBorder="1" applyAlignment="1">
      <alignment horizontal="center" vertical="center" wrapText="1"/>
    </xf>
    <xf numFmtId="0" fontId="2" fillId="0" borderId="29" xfId="0" applyFont="1" applyBorder="1" applyAlignment="1">
      <alignment horizontal="center" vertical="center" wrapText="1"/>
    </xf>
    <xf numFmtId="0" fontId="7" fillId="0" borderId="34" xfId="0" applyFont="1" applyBorder="1" applyAlignment="1">
      <alignment horizontal="center" vertical="center" wrapText="1"/>
    </xf>
    <xf numFmtId="0" fontId="71" fillId="0" borderId="13" xfId="43" applyFont="1" applyBorder="1" applyAlignment="1">
      <alignment horizontal="left" vertical="center" wrapText="1" indent="1"/>
    </xf>
    <xf numFmtId="0" fontId="69" fillId="0" borderId="13" xfId="43" applyFont="1" applyBorder="1" applyAlignment="1">
      <alignment horizontal="left" vertical="center" wrapText="1" indent="1"/>
    </xf>
    <xf numFmtId="0" fontId="7" fillId="0" borderId="13" xfId="43" applyFont="1" applyBorder="1" applyAlignment="1">
      <alignment horizontal="left" vertical="center" wrapText="1" indent="1"/>
    </xf>
    <xf numFmtId="0" fontId="3" fillId="0" borderId="19" xfId="43" applyFont="1" applyBorder="1" applyAlignment="1">
      <alignment horizontal="left" vertical="top" wrapText="1" indent="1"/>
    </xf>
    <xf numFmtId="0" fontId="7" fillId="0" borderId="19" xfId="43" applyFont="1" applyBorder="1" applyAlignment="1">
      <alignment horizontal="left" vertical="top" wrapText="1" indent="1"/>
    </xf>
    <xf numFmtId="0" fontId="74" fillId="0" borderId="17" xfId="43" applyFont="1" applyBorder="1" applyAlignment="1">
      <alignment horizontal="left" vertical="center" wrapText="1" indent="1"/>
    </xf>
    <xf numFmtId="0" fontId="71" fillId="0" borderId="17" xfId="43" applyFont="1" applyBorder="1" applyAlignment="1">
      <alignment horizontal="left" vertical="center" wrapText="1" indent="1"/>
    </xf>
    <xf numFmtId="0" fontId="3" fillId="0" borderId="13" xfId="43" applyFont="1" applyBorder="1" applyAlignment="1">
      <alignment horizontal="left" vertical="top" wrapText="1" indent="1"/>
    </xf>
    <xf numFmtId="0" fontId="4" fillId="0" borderId="0" xfId="0" applyFont="1" applyAlignment="1">
      <alignment horizontal="center" vertical="center" wrapText="1"/>
    </xf>
    <xf numFmtId="0" fontId="10" fillId="0" borderId="13" xfId="0" applyFont="1" applyBorder="1" applyAlignment="1">
      <alignment horizontal="left" vertical="center" wrapText="1" indent="1"/>
    </xf>
    <xf numFmtId="0" fontId="7" fillId="0" borderId="13" xfId="0" applyFont="1" applyBorder="1" applyAlignment="1">
      <alignment vertical="center" wrapText="1"/>
    </xf>
    <xf numFmtId="0" fontId="71" fillId="0" borderId="19" xfId="0" applyFont="1" applyBorder="1" applyAlignment="1">
      <alignment horizontal="left" vertical="center" wrapText="1" indent="1"/>
    </xf>
    <xf numFmtId="0" fontId="69" fillId="0" borderId="19" xfId="0" applyFont="1" applyBorder="1" applyAlignment="1">
      <alignment horizontal="left" vertical="center" wrapText="1" indent="1"/>
    </xf>
    <xf numFmtId="0" fontId="69" fillId="0" borderId="17" xfId="0" applyFont="1" applyBorder="1" applyAlignment="1">
      <alignment horizontal="left" vertical="center" wrapText="1" indent="1"/>
    </xf>
    <xf numFmtId="0" fontId="8" fillId="0" borderId="29" xfId="40" applyFont="1" applyBorder="1" applyAlignment="1">
      <alignment horizontal="center" vertical="center" wrapText="1"/>
    </xf>
    <xf numFmtId="0" fontId="8" fillId="0" borderId="34" xfId="40" applyFont="1" applyBorder="1" applyAlignment="1">
      <alignment horizontal="center" vertical="center" wrapText="1"/>
    </xf>
    <xf numFmtId="0" fontId="7" fillId="0" borderId="13" xfId="40" applyFont="1" applyBorder="1" applyAlignment="1">
      <alignment horizontal="center" vertical="center" wrapText="1"/>
    </xf>
    <xf numFmtId="0" fontId="7" fillId="0" borderId="14" xfId="40" applyFont="1" applyBorder="1" applyAlignment="1">
      <alignment horizontal="center" vertical="center" wrapText="1"/>
    </xf>
    <xf numFmtId="0" fontId="7" fillId="0" borderId="13" xfId="40" applyFont="1" applyBorder="1" applyAlignment="1">
      <alignment horizontal="left" vertical="center" wrapText="1" indent="1"/>
    </xf>
    <xf numFmtId="0" fontId="7" fillId="0" borderId="17" xfId="40" applyFont="1" applyBorder="1" applyAlignment="1">
      <alignment horizontal="left" vertical="center" wrapText="1" indent="1"/>
    </xf>
    <xf numFmtId="0" fontId="7" fillId="0" borderId="0" xfId="45" applyFont="1" applyAlignment="1">
      <alignment vertical="center" wrapText="1"/>
    </xf>
    <xf numFmtId="0" fontId="69" fillId="0" borderId="13" xfId="45" applyFont="1" applyBorder="1" applyAlignment="1">
      <alignment horizontal="center" vertical="center" wrapText="1"/>
    </xf>
    <xf numFmtId="0" fontId="7" fillId="0" borderId="13" xfId="45" applyFont="1" applyBorder="1" applyAlignment="1">
      <alignment horizontal="center" vertical="center" wrapText="1"/>
    </xf>
    <xf numFmtId="0" fontId="7" fillId="0" borderId="14" xfId="45" applyFont="1" applyBorder="1" applyAlignment="1">
      <alignment horizontal="center" vertical="center" wrapText="1"/>
    </xf>
    <xf numFmtId="0" fontId="7" fillId="0" borderId="0" xfId="45" applyFont="1" applyAlignment="1">
      <alignment horizontal="center" vertical="center" wrapText="1"/>
    </xf>
    <xf numFmtId="0" fontId="7" fillId="0" borderId="15" xfId="45" applyFont="1" applyBorder="1" applyAlignment="1">
      <alignment vertical="center" wrapText="1"/>
    </xf>
    <xf numFmtId="0" fontId="7" fillId="37" borderId="31" xfId="44" applyFont="1" applyFill="1" applyBorder="1" applyAlignment="1">
      <alignment horizontal="center" vertical="center" wrapText="1"/>
    </xf>
    <xf numFmtId="0" fontId="7" fillId="37" borderId="53" xfId="44" applyFont="1" applyFill="1" applyBorder="1" applyAlignment="1">
      <alignment horizontal="center" vertical="center" wrapText="1"/>
    </xf>
    <xf numFmtId="0" fontId="7" fillId="37" borderId="64" xfId="44" applyFont="1" applyFill="1" applyBorder="1" applyAlignment="1">
      <alignment horizontal="center" vertical="center" wrapText="1"/>
    </xf>
    <xf numFmtId="0" fontId="7" fillId="0" borderId="0" xfId="44" applyFont="1" applyAlignment="1">
      <alignment horizontal="center" vertical="center" wrapText="1"/>
    </xf>
    <xf numFmtId="0" fontId="7" fillId="0" borderId="22" xfId="44" applyFont="1" applyBorder="1" applyAlignment="1">
      <alignment horizontal="center" vertical="center" wrapText="1"/>
    </xf>
    <xf numFmtId="0" fontId="7" fillId="37" borderId="29" xfId="44" applyFont="1" applyFill="1" applyBorder="1" applyAlignment="1">
      <alignment horizontal="center" vertical="center" wrapText="1"/>
    </xf>
    <xf numFmtId="0" fontId="7" fillId="37" borderId="37" xfId="44" applyFont="1" applyFill="1" applyBorder="1" applyAlignment="1">
      <alignment horizontal="center" vertical="center" wrapText="1"/>
    </xf>
    <xf numFmtId="0" fontId="7" fillId="37" borderId="42" xfId="44" applyFont="1" applyFill="1" applyBorder="1" applyAlignment="1">
      <alignment horizontal="center" vertical="center" wrapText="1"/>
    </xf>
    <xf numFmtId="0" fontId="25" fillId="0" borderId="29" xfId="42" applyFont="1" applyBorder="1"/>
    <xf numFmtId="0" fontId="25" fillId="0" borderId="13" xfId="42" applyFont="1" applyBorder="1"/>
    <xf numFmtId="0" fontId="25" fillId="0" borderId="13" xfId="42" applyFont="1" applyBorder="1" applyAlignment="1">
      <alignment vertical="center"/>
    </xf>
    <xf numFmtId="0" fontId="90" fillId="0" borderId="13" xfId="42" applyFont="1" applyBorder="1"/>
    <xf numFmtId="0" fontId="8" fillId="0" borderId="22" xfId="42" applyFont="1" applyBorder="1" applyAlignment="1">
      <alignment horizontal="left" indent="1"/>
    </xf>
    <xf numFmtId="0" fontId="8" fillId="0" borderId="29" xfId="42" applyFont="1" applyBorder="1"/>
    <xf numFmtId="0" fontId="8" fillId="0" borderId="15" xfId="42" applyFont="1" applyBorder="1" applyAlignment="1">
      <alignment horizontal="left" indent="1"/>
    </xf>
    <xf numFmtId="0" fontId="8" fillId="0" borderId="13" xfId="42" applyFont="1" applyBorder="1"/>
    <xf numFmtId="0" fontId="8" fillId="0" borderId="21" xfId="42" applyFont="1" applyBorder="1" applyAlignment="1">
      <alignment horizontal="left" indent="1"/>
    </xf>
    <xf numFmtId="0" fontId="8" fillId="0" borderId="19" xfId="42" applyFont="1" applyBorder="1"/>
    <xf numFmtId="0" fontId="25" fillId="0" borderId="22" xfId="42" applyFont="1" applyBorder="1" applyAlignment="1">
      <alignment horizontal="left" indent="1"/>
    </xf>
    <xf numFmtId="0" fontId="25" fillId="0" borderId="15" xfId="42" applyFont="1" applyBorder="1" applyAlignment="1">
      <alignment horizontal="left" indent="1"/>
    </xf>
    <xf numFmtId="0" fontId="25" fillId="0" borderId="20" xfId="42" applyFont="1" applyBorder="1" applyAlignment="1">
      <alignment horizontal="center"/>
    </xf>
    <xf numFmtId="0" fontId="55" fillId="0" borderId="20" xfId="42" applyFont="1" applyBorder="1" applyAlignment="1">
      <alignment horizontal="center"/>
    </xf>
    <xf numFmtId="0" fontId="55" fillId="32" borderId="28" xfId="42" applyFont="1" applyFill="1" applyBorder="1" applyAlignment="1">
      <alignment horizontal="center"/>
    </xf>
    <xf numFmtId="0" fontId="1" fillId="0" borderId="0" xfId="0" applyFont="1" applyAlignment="1">
      <alignment vertical="center"/>
    </xf>
    <xf numFmtId="0" fontId="10" fillId="0" borderId="0" xfId="0" applyFont="1" applyAlignment="1">
      <alignment horizontal="left" wrapText="1" indent="1"/>
    </xf>
    <xf numFmtId="0" fontId="72" fillId="0" borderId="0" xfId="40" applyFont="1"/>
    <xf numFmtId="3" fontId="7" fillId="35" borderId="28" xfId="0" applyNumberFormat="1" applyFont="1" applyFill="1" applyBorder="1" applyAlignment="1">
      <alignment horizontal="right" vertical="center" wrapText="1" indent="1"/>
    </xf>
    <xf numFmtId="0" fontId="3" fillId="0" borderId="21" xfId="0" applyFont="1" applyBorder="1" applyAlignment="1">
      <alignment horizontal="center" vertical="center" wrapText="1"/>
    </xf>
    <xf numFmtId="3" fontId="7" fillId="35" borderId="35" xfId="0" applyNumberFormat="1" applyFont="1" applyFill="1" applyBorder="1" applyAlignment="1">
      <alignment horizontal="right" vertical="center" wrapText="1" indent="1"/>
    </xf>
    <xf numFmtId="0" fontId="7" fillId="37" borderId="14" xfId="0" applyFont="1" applyFill="1" applyBorder="1" applyAlignment="1">
      <alignment horizontal="center" vertical="center" wrapText="1"/>
    </xf>
    <xf numFmtId="0" fontId="7" fillId="37" borderId="37" xfId="0" applyFont="1" applyFill="1" applyBorder="1" applyAlignment="1">
      <alignment horizontal="center" vertical="center" wrapText="1"/>
    </xf>
    <xf numFmtId="0" fontId="8" fillId="37" borderId="20" xfId="0" applyFont="1" applyFill="1" applyBorder="1" applyAlignment="1">
      <alignment horizontal="left" vertical="center" wrapText="1" indent="1"/>
    </xf>
    <xf numFmtId="0" fontId="71" fillId="52" borderId="13" xfId="0" applyFont="1" applyFill="1" applyBorder="1" applyAlignment="1">
      <alignment vertical="center" wrapText="1"/>
    </xf>
    <xf numFmtId="0" fontId="35" fillId="0" borderId="13" xfId="35" applyNumberFormat="1" applyFont="1" applyBorder="1" applyAlignment="1" applyProtection="1">
      <alignment horizontal="center"/>
    </xf>
    <xf numFmtId="0" fontId="105" fillId="0" borderId="13" xfId="35" applyNumberFormat="1" applyFont="1" applyBorder="1" applyAlignment="1" applyProtection="1">
      <alignment horizontal="center"/>
    </xf>
    <xf numFmtId="0" fontId="13" fillId="0" borderId="13" xfId="0" applyFont="1" applyBorder="1" applyAlignment="1">
      <alignment horizontal="center"/>
    </xf>
    <xf numFmtId="0" fontId="8" fillId="0" borderId="16" xfId="35" applyNumberFormat="1" applyFont="1" applyBorder="1" applyAlignment="1" applyProtection="1">
      <alignment horizontal="left" vertical="center" indent="1"/>
    </xf>
    <xf numFmtId="0" fontId="8" fillId="0" borderId="28" xfId="0" applyFont="1" applyBorder="1" applyAlignment="1">
      <alignment horizontal="left" vertical="center" wrapText="1" indent="1"/>
    </xf>
    <xf numFmtId="0" fontId="86" fillId="0" borderId="18" xfId="35" applyNumberFormat="1" applyFont="1" applyBorder="1" applyAlignment="1" applyProtection="1">
      <alignment horizontal="left" vertical="center" indent="1"/>
    </xf>
    <xf numFmtId="0" fontId="71" fillId="37" borderId="56" xfId="0" applyFont="1" applyFill="1" applyBorder="1" applyAlignment="1">
      <alignment horizontal="left" vertical="center" wrapText="1" indent="1"/>
    </xf>
    <xf numFmtId="0" fontId="71" fillId="0" borderId="56" xfId="0" applyFont="1" applyBorder="1" applyAlignment="1">
      <alignment horizontal="left" vertical="center" wrapText="1" indent="1"/>
    </xf>
    <xf numFmtId="0" fontId="71" fillId="0" borderId="22" xfId="0" applyFont="1" applyBorder="1" applyAlignment="1">
      <alignment horizontal="center" vertical="center" wrapText="1"/>
    </xf>
    <xf numFmtId="0" fontId="71" fillId="0" borderId="15" xfId="0" applyFont="1" applyBorder="1" applyAlignment="1">
      <alignment horizontal="center" vertical="center" wrapText="1"/>
    </xf>
    <xf numFmtId="0" fontId="71" fillId="48" borderId="15" xfId="0" applyFont="1" applyFill="1" applyBorder="1" applyAlignment="1">
      <alignment horizontal="center" vertical="center" wrapText="1"/>
    </xf>
    <xf numFmtId="0" fontId="71" fillId="0" borderId="21" xfId="0" applyFont="1" applyBorder="1" applyAlignment="1">
      <alignment horizontal="center" vertical="center" wrapText="1"/>
    </xf>
    <xf numFmtId="0" fontId="25" fillId="0" borderId="20" xfId="91" applyFont="1" applyBorder="1" applyAlignment="1">
      <alignment vertical="center"/>
    </xf>
    <xf numFmtId="0" fontId="25" fillId="0" borderId="52" xfId="91" applyFont="1" applyBorder="1" applyAlignment="1">
      <alignment vertical="center"/>
    </xf>
    <xf numFmtId="49" fontId="82" fillId="0" borderId="52" xfId="91" applyNumberFormat="1" applyFont="1" applyBorder="1"/>
    <xf numFmtId="0" fontId="25" fillId="0" borderId="27" xfId="91" applyFont="1" applyBorder="1"/>
    <xf numFmtId="49" fontId="3" fillId="0" borderId="13" xfId="0" applyNumberFormat="1" applyFont="1" applyBorder="1" applyAlignment="1" applyProtection="1">
      <alignment horizontal="left" vertical="top" wrapText="1" indent="1"/>
      <protection locked="0"/>
    </xf>
    <xf numFmtId="0" fontId="3" fillId="0" borderId="0" xfId="91" applyFont="1" applyAlignment="1">
      <alignment vertical="center" wrapText="1"/>
    </xf>
    <xf numFmtId="0" fontId="3" fillId="0" borderId="15" xfId="91" applyFont="1" applyBorder="1" applyAlignment="1">
      <alignment horizontal="center" vertical="center" wrapText="1"/>
    </xf>
    <xf numFmtId="49" fontId="3" fillId="0" borderId="0" xfId="91" applyNumberFormat="1" applyFont="1" applyAlignment="1">
      <alignment vertical="center" wrapText="1"/>
    </xf>
    <xf numFmtId="0" fontId="7" fillId="0" borderId="0" xfId="91" applyFont="1" applyAlignment="1">
      <alignment horizontal="left" vertical="center" wrapText="1"/>
    </xf>
    <xf numFmtId="0" fontId="25" fillId="0" borderId="13" xfId="91" applyFont="1" applyBorder="1" applyAlignment="1">
      <alignment vertical="center"/>
    </xf>
    <xf numFmtId="0" fontId="7" fillId="0" borderId="13" xfId="91" applyFont="1" applyBorder="1" applyAlignment="1">
      <alignment horizontal="left" vertical="center"/>
    </xf>
    <xf numFmtId="0" fontId="1" fillId="0" borderId="0" xfId="91"/>
    <xf numFmtId="0" fontId="3" fillId="0" borderId="16" xfId="91" applyFont="1" applyBorder="1" applyAlignment="1">
      <alignment horizontal="center" vertical="center" wrapText="1"/>
    </xf>
    <xf numFmtId="0" fontId="75" fillId="0" borderId="13" xfId="0" quotePrefix="1" applyFont="1" applyBorder="1" applyAlignment="1">
      <alignment horizontal="left" vertical="center" wrapText="1" indent="1"/>
    </xf>
    <xf numFmtId="0" fontId="35" fillId="37" borderId="13" xfId="35" applyNumberFormat="1" applyFont="1" applyFill="1" applyBorder="1" applyAlignment="1" applyProtection="1">
      <alignment horizontal="center"/>
    </xf>
    <xf numFmtId="0" fontId="8" fillId="37" borderId="13" xfId="0" applyFont="1" applyFill="1" applyBorder="1" applyAlignment="1">
      <alignment horizontal="left" vertical="center" indent="1"/>
    </xf>
    <xf numFmtId="0" fontId="8" fillId="37" borderId="13" xfId="0" applyFont="1" applyFill="1" applyBorder="1" applyAlignment="1">
      <alignment horizontal="left" vertical="center" wrapText="1" indent="1"/>
    </xf>
    <xf numFmtId="0" fontId="75" fillId="0" borderId="15" xfId="0" applyFont="1" applyBorder="1" applyAlignment="1">
      <alignment horizontal="center" vertical="center" wrapText="1"/>
    </xf>
    <xf numFmtId="0" fontId="75" fillId="0" borderId="16" xfId="0" applyFont="1" applyBorder="1" applyAlignment="1">
      <alignment horizontal="center" vertical="center" wrapText="1"/>
    </xf>
    <xf numFmtId="0" fontId="74" fillId="0" borderId="13" xfId="0" applyFont="1" applyBorder="1" applyAlignment="1">
      <alignment horizontal="center" vertical="center" wrapText="1"/>
    </xf>
    <xf numFmtId="0" fontId="74" fillId="0" borderId="23" xfId="0" applyFont="1" applyBorder="1" applyAlignment="1">
      <alignment horizontal="center" vertical="center" wrapText="1"/>
    </xf>
    <xf numFmtId="0" fontId="74" fillId="0" borderId="60" xfId="0" applyFont="1" applyBorder="1" applyAlignment="1">
      <alignment horizontal="center" vertical="center" wrapText="1"/>
    </xf>
    <xf numFmtId="0" fontId="74" fillId="0" borderId="42" xfId="0" applyFont="1" applyBorder="1" applyAlignment="1">
      <alignment horizontal="center" vertical="center" wrapText="1"/>
    </xf>
    <xf numFmtId="0" fontId="75" fillId="32" borderId="15" xfId="0" applyFont="1" applyFill="1" applyBorder="1" applyAlignment="1">
      <alignment vertical="center" wrapText="1"/>
    </xf>
    <xf numFmtId="0" fontId="75" fillId="0" borderId="20" xfId="0" applyFont="1" applyBorder="1" applyAlignment="1">
      <alignment horizontal="left" vertical="center" wrapText="1" indent="1"/>
    </xf>
    <xf numFmtId="0" fontId="75" fillId="0" borderId="43" xfId="0" applyFont="1" applyBorder="1" applyAlignment="1">
      <alignment horizontal="left" vertical="center" wrapText="1" indent="1"/>
    </xf>
    <xf numFmtId="0" fontId="108" fillId="0" borderId="0" xfId="0" applyFont="1" applyAlignment="1">
      <alignment vertical="center" wrapText="1"/>
    </xf>
    <xf numFmtId="0" fontId="75" fillId="37" borderId="20" xfId="0" applyFont="1" applyFill="1" applyBorder="1" applyAlignment="1">
      <alignment horizontal="left" vertical="center" wrapText="1" indent="1"/>
    </xf>
    <xf numFmtId="0" fontId="74" fillId="0" borderId="0" xfId="0" applyFont="1" applyAlignment="1">
      <alignment horizontal="center" vertical="center" wrapText="1"/>
    </xf>
    <xf numFmtId="0" fontId="75" fillId="0" borderId="14" xfId="0" applyFont="1" applyBorder="1" applyAlignment="1">
      <alignment horizontal="left" vertical="center" wrapText="1" indent="1"/>
    </xf>
    <xf numFmtId="0" fontId="75" fillId="0" borderId="54" xfId="0" applyFont="1" applyBorder="1" applyAlignment="1">
      <alignment horizontal="left" vertical="center" wrapText="1" indent="1"/>
    </xf>
    <xf numFmtId="0" fontId="75" fillId="0" borderId="0" xfId="0" applyFont="1"/>
    <xf numFmtId="0" fontId="75" fillId="32" borderId="33" xfId="0" applyFont="1" applyFill="1" applyBorder="1" applyAlignment="1">
      <alignment vertical="center" wrapText="1"/>
    </xf>
    <xf numFmtId="0" fontId="75" fillId="0" borderId="26" xfId="0" applyFont="1" applyBorder="1" applyAlignment="1">
      <alignment horizontal="left" vertical="center" wrapText="1" indent="1"/>
    </xf>
    <xf numFmtId="0" fontId="75" fillId="0" borderId="85" xfId="0" applyFont="1" applyBorder="1" applyAlignment="1">
      <alignment horizontal="left" vertical="center" wrapText="1" indent="1"/>
    </xf>
    <xf numFmtId="0" fontId="75" fillId="32" borderId="16" xfId="0" applyFont="1" applyFill="1" applyBorder="1" applyAlignment="1">
      <alignment vertical="center" wrapText="1"/>
    </xf>
    <xf numFmtId="0" fontId="75" fillId="0" borderId="18" xfId="0" applyFont="1" applyBorder="1" applyAlignment="1">
      <alignment horizontal="left" vertical="center" wrapText="1" indent="1"/>
    </xf>
    <xf numFmtId="0" fontId="75" fillId="0" borderId="39" xfId="0" applyFont="1" applyBorder="1" applyAlignment="1">
      <alignment horizontal="left" vertical="center" wrapText="1" indent="1"/>
    </xf>
    <xf numFmtId="0" fontId="71" fillId="0" borderId="0" xfId="0" applyFont="1"/>
    <xf numFmtId="0" fontId="69" fillId="0" borderId="15" xfId="0" applyFont="1" applyBorder="1" applyAlignment="1">
      <alignment horizontal="center" vertical="center" wrapText="1"/>
    </xf>
    <xf numFmtId="0" fontId="69" fillId="0" borderId="13" xfId="0" applyFont="1" applyBorder="1" applyAlignment="1">
      <alignment horizontal="center" vertical="center" wrapText="1"/>
    </xf>
    <xf numFmtId="0" fontId="69" fillId="0" borderId="14" xfId="0" applyFont="1" applyBorder="1" applyAlignment="1">
      <alignment horizontal="center" vertical="center" wrapText="1"/>
    </xf>
    <xf numFmtId="0" fontId="71" fillId="0" borderId="0" xfId="0" applyFont="1" applyAlignment="1">
      <alignment horizontal="center"/>
    </xf>
    <xf numFmtId="0" fontId="71" fillId="0" borderId="13" xfId="0" quotePrefix="1" applyFont="1" applyBorder="1" applyAlignment="1">
      <alignment horizontal="left" vertical="center" wrapText="1" indent="1"/>
    </xf>
    <xf numFmtId="0" fontId="69" fillId="0" borderId="0" xfId="90" applyFont="1"/>
    <xf numFmtId="0" fontId="69" fillId="0" borderId="0" xfId="0" applyFont="1" applyAlignment="1">
      <alignment horizontal="left" vertical="center" wrapText="1"/>
    </xf>
    <xf numFmtId="0" fontId="109" fillId="0" borderId="0" xfId="0" applyFont="1"/>
    <xf numFmtId="0" fontId="69" fillId="0" borderId="0" xfId="0" applyFont="1"/>
    <xf numFmtId="0" fontId="71" fillId="0" borderId="0" xfId="0" applyFont="1" applyAlignment="1">
      <alignment horizontal="left" vertical="center" wrapText="1" indent="1"/>
    </xf>
    <xf numFmtId="0" fontId="69" fillId="0" borderId="13" xfId="0" applyFont="1" applyBorder="1" applyAlignment="1">
      <alignment horizontal="left" vertical="center" indent="1"/>
    </xf>
    <xf numFmtId="0" fontId="69" fillId="37" borderId="13" xfId="0" applyFont="1" applyFill="1" applyBorder="1" applyAlignment="1">
      <alignment horizontal="left" vertical="center" indent="1"/>
    </xf>
    <xf numFmtId="0" fontId="109" fillId="0" borderId="0" xfId="0" applyFont="1" applyAlignment="1">
      <alignment horizontal="left" vertical="center"/>
    </xf>
    <xf numFmtId="0" fontId="71" fillId="0" borderId="0" xfId="0" applyFont="1" applyAlignment="1">
      <alignment horizontal="justify"/>
    </xf>
    <xf numFmtId="0" fontId="71" fillId="0" borderId="0" xfId="0" applyFont="1" applyAlignment="1">
      <alignment horizontal="center" vertical="center"/>
    </xf>
    <xf numFmtId="165" fontId="71" fillId="38" borderId="0" xfId="0" applyNumberFormat="1" applyFont="1" applyFill="1" applyAlignment="1">
      <alignment horizontal="right" vertical="center" indent="1"/>
    </xf>
    <xf numFmtId="4" fontId="71" fillId="0" borderId="0" xfId="0" applyNumberFormat="1" applyFont="1" applyAlignment="1">
      <alignment horizontal="right" vertical="center" indent="1"/>
    </xf>
    <xf numFmtId="0" fontId="71" fillId="38" borderId="0" xfId="0" applyFont="1" applyFill="1"/>
    <xf numFmtId="0" fontId="74" fillId="0" borderId="15" xfId="0" applyFont="1" applyBorder="1" applyAlignment="1">
      <alignment horizontal="center" vertical="center" wrapText="1"/>
    </xf>
    <xf numFmtId="0" fontId="74" fillId="0" borderId="38" xfId="0" applyFont="1" applyBorder="1" applyAlignment="1">
      <alignment horizontal="center" vertical="center" wrapText="1"/>
    </xf>
    <xf numFmtId="0" fontId="75" fillId="0" borderId="15" xfId="0" applyFont="1" applyBorder="1" applyAlignment="1">
      <alignment horizontal="center" vertical="center"/>
    </xf>
    <xf numFmtId="0" fontId="75" fillId="0" borderId="16" xfId="0" applyFont="1" applyBorder="1" applyAlignment="1">
      <alignment horizontal="center" vertical="center"/>
    </xf>
    <xf numFmtId="0" fontId="74" fillId="0" borderId="17" xfId="0" applyFont="1" applyBorder="1" applyAlignment="1">
      <alignment horizontal="left" vertical="center" wrapText="1" indent="1"/>
    </xf>
    <xf numFmtId="0" fontId="90" fillId="0" borderId="0" xfId="90" applyFont="1"/>
    <xf numFmtId="0" fontId="96" fillId="0" borderId="0" xfId="90" applyFont="1"/>
    <xf numFmtId="0" fontId="69" fillId="0" borderId="13" xfId="90" applyFont="1" applyBorder="1" applyAlignment="1">
      <alignment horizontal="center" vertical="center" wrapText="1"/>
    </xf>
    <xf numFmtId="0" fontId="69" fillId="0" borderId="14" xfId="90" applyFont="1" applyBorder="1" applyAlignment="1">
      <alignment horizontal="center" vertical="center" wrapText="1"/>
    </xf>
    <xf numFmtId="0" fontId="71" fillId="0" borderId="15" xfId="90" applyFont="1" applyBorder="1" applyAlignment="1">
      <alignment horizontal="center" vertical="center"/>
    </xf>
    <xf numFmtId="0" fontId="69" fillId="0" borderId="13" xfId="90" applyFont="1" applyBorder="1" applyAlignment="1">
      <alignment horizontal="left" vertical="top" wrapText="1"/>
    </xf>
    <xf numFmtId="0" fontId="69" fillId="0" borderId="13" xfId="90" applyFont="1" applyBorder="1" applyAlignment="1">
      <alignment horizontal="left" vertical="top" wrapText="1" indent="1"/>
    </xf>
    <xf numFmtId="0" fontId="71" fillId="0" borderId="13" xfId="90" applyFont="1" applyBorder="1" applyAlignment="1">
      <alignment horizontal="left" vertical="top" wrapText="1" indent="1"/>
    </xf>
    <xf numFmtId="0" fontId="71" fillId="0" borderId="13" xfId="90" applyFont="1" applyBorder="1" applyAlignment="1">
      <alignment horizontal="left" wrapText="1" indent="1"/>
    </xf>
    <xf numFmtId="0" fontId="71" fillId="0" borderId="13" xfId="90" quotePrefix="1" applyFont="1" applyBorder="1" applyAlignment="1">
      <alignment horizontal="left" vertical="top" wrapText="1" indent="1"/>
    </xf>
    <xf numFmtId="0" fontId="71" fillId="0" borderId="13" xfId="90" applyFont="1" applyBorder="1" applyAlignment="1">
      <alignment horizontal="left" vertical="center" wrapText="1" indent="1"/>
    </xf>
    <xf numFmtId="0" fontId="71" fillId="0" borderId="13" xfId="90" applyFont="1" applyBorder="1" applyAlignment="1">
      <alignment horizontal="left" vertical="center" wrapText="1"/>
    </xf>
    <xf numFmtId="0" fontId="90" fillId="0" borderId="0" xfId="90" applyFont="1" applyAlignment="1">
      <alignment vertical="center"/>
    </xf>
    <xf numFmtId="0" fontId="69" fillId="0" borderId="13" xfId="90" quotePrefix="1" applyFont="1" applyBorder="1" applyAlignment="1">
      <alignment horizontal="left" vertical="top" wrapText="1" indent="1"/>
    </xf>
    <xf numFmtId="49" fontId="69" fillId="0" borderId="13" xfId="90" applyNumberFormat="1" applyFont="1" applyBorder="1" applyAlignment="1">
      <alignment horizontal="left" vertical="top" wrapText="1" indent="1"/>
    </xf>
    <xf numFmtId="49" fontId="71" fillId="36" borderId="13" xfId="90" applyNumberFormat="1" applyFont="1" applyFill="1" applyBorder="1" applyAlignment="1">
      <alignment horizontal="left" vertical="top" wrapText="1" indent="1"/>
    </xf>
    <xf numFmtId="49" fontId="69" fillId="36" borderId="13" xfId="90" applyNumberFormat="1" applyFont="1" applyFill="1" applyBorder="1" applyAlignment="1">
      <alignment horizontal="left" vertical="top" wrapText="1" indent="1"/>
    </xf>
    <xf numFmtId="0" fontId="71" fillId="0" borderId="13" xfId="90" applyFont="1" applyBorder="1" applyAlignment="1" applyProtection="1">
      <alignment horizontal="left" vertical="top" wrapText="1" indent="1"/>
      <protection locked="0"/>
    </xf>
    <xf numFmtId="0" fontId="69" fillId="0" borderId="17" xfId="90" applyFont="1" applyBorder="1" applyAlignment="1">
      <alignment horizontal="left" vertical="top" wrapText="1" indent="1"/>
    </xf>
    <xf numFmtId="0" fontId="71" fillId="0" borderId="12" xfId="90" applyFont="1" applyBorder="1" applyAlignment="1">
      <alignment horizontal="center" vertical="center"/>
    </xf>
    <xf numFmtId="0" fontId="71" fillId="0" borderId="0" xfId="90" applyFont="1" applyAlignment="1">
      <alignment horizontal="left" wrapText="1"/>
    </xf>
    <xf numFmtId="0" fontId="71" fillId="0" borderId="0" xfId="90" applyFont="1"/>
    <xf numFmtId="165" fontId="71" fillId="38" borderId="0" xfId="90" applyNumberFormat="1" applyFont="1" applyFill="1"/>
    <xf numFmtId="165" fontId="71" fillId="0" borderId="0" xfId="90" applyNumberFormat="1" applyFont="1"/>
    <xf numFmtId="0" fontId="90" fillId="38" borderId="0" xfId="90" applyFont="1" applyFill="1"/>
    <xf numFmtId="0" fontId="89" fillId="0" borderId="15" xfId="90" applyFont="1" applyBorder="1" applyAlignment="1">
      <alignment horizontal="center" vertical="center"/>
    </xf>
    <xf numFmtId="0" fontId="89" fillId="0" borderId="13" xfId="90" applyFont="1" applyBorder="1" applyAlignment="1">
      <alignment horizontal="left" vertical="top" wrapText="1" indent="1"/>
    </xf>
    <xf numFmtId="0" fontId="71" fillId="0" borderId="0" xfId="90" applyFont="1" applyAlignment="1">
      <alignment horizontal="center" vertical="center"/>
    </xf>
    <xf numFmtId="0" fontId="74" fillId="0" borderId="12" xfId="0" applyFont="1" applyBorder="1" applyAlignment="1">
      <alignment horizontal="center" vertical="center" wrapText="1"/>
    </xf>
    <xf numFmtId="0" fontId="74" fillId="0" borderId="20" xfId="0" applyFont="1" applyBorder="1" applyAlignment="1">
      <alignment horizontal="center" vertical="center" wrapText="1"/>
    </xf>
    <xf numFmtId="0" fontId="74" fillId="0" borderId="57" xfId="0" applyFont="1" applyBorder="1" applyAlignment="1">
      <alignment horizontal="center" vertical="center" wrapText="1"/>
    </xf>
    <xf numFmtId="3" fontId="74" fillId="24" borderId="20" xfId="0" applyNumberFormat="1" applyFont="1" applyFill="1" applyBorder="1" applyAlignment="1">
      <alignment horizontal="right" vertical="center" wrapText="1" indent="1"/>
    </xf>
    <xf numFmtId="3" fontId="74" fillId="24" borderId="62" xfId="0" applyNumberFormat="1" applyFont="1" applyFill="1" applyBorder="1" applyAlignment="1">
      <alignment horizontal="right" vertical="center" wrapText="1" indent="1"/>
    </xf>
    <xf numFmtId="167" fontId="75" fillId="35" borderId="13" xfId="27" applyNumberFormat="1" applyFont="1" applyFill="1" applyBorder="1" applyAlignment="1">
      <alignment horizontal="right" vertical="center" wrapText="1" indent="1"/>
    </xf>
    <xf numFmtId="167" fontId="75" fillId="37" borderId="13" xfId="27" applyNumberFormat="1" applyFont="1" applyFill="1" applyBorder="1" applyAlignment="1">
      <alignment horizontal="right" vertical="center" wrapText="1" indent="1"/>
    </xf>
    <xf numFmtId="3" fontId="74" fillId="37" borderId="20" xfId="0" applyNumberFormat="1" applyFont="1" applyFill="1" applyBorder="1" applyAlignment="1">
      <alignment horizontal="right" vertical="center" wrapText="1" indent="1"/>
    </xf>
    <xf numFmtId="166" fontId="75" fillId="35" borderId="13" xfId="27" applyNumberFormat="1" applyFont="1" applyFill="1" applyBorder="1" applyAlignment="1">
      <alignment horizontal="right" vertical="center" wrapText="1" indent="1"/>
    </xf>
    <xf numFmtId="3" fontId="74" fillId="24" borderId="17" xfId="0" applyNumberFormat="1" applyFont="1" applyFill="1" applyBorder="1" applyAlignment="1">
      <alignment horizontal="right" vertical="center" wrapText="1" indent="1"/>
    </xf>
    <xf numFmtId="3" fontId="74" fillId="24" borderId="28" xfId="0" applyNumberFormat="1" applyFont="1" applyFill="1" applyBorder="1" applyAlignment="1">
      <alignment horizontal="right" vertical="center" wrapText="1" indent="1"/>
    </xf>
    <xf numFmtId="3" fontId="74" fillId="24" borderId="77" xfId="0" applyNumberFormat="1" applyFont="1" applyFill="1" applyBorder="1" applyAlignment="1">
      <alignment horizontal="right" vertical="center" wrapText="1" indent="1"/>
    </xf>
    <xf numFmtId="0" fontId="92" fillId="48" borderId="42" xfId="0" applyFont="1" applyFill="1" applyBorder="1" applyAlignment="1">
      <alignment horizontal="center" vertical="center" wrapText="1"/>
    </xf>
    <xf numFmtId="0" fontId="92" fillId="48" borderId="57" xfId="0" applyFont="1" applyFill="1" applyBorder="1" applyAlignment="1">
      <alignment horizontal="center" vertical="center" wrapText="1"/>
    </xf>
    <xf numFmtId="3" fontId="92" fillId="48" borderId="43" xfId="0" applyNumberFormat="1" applyFont="1" applyFill="1" applyBorder="1" applyAlignment="1">
      <alignment horizontal="right" vertical="center" wrapText="1" indent="1"/>
    </xf>
    <xf numFmtId="3" fontId="92" fillId="48" borderId="56" xfId="0" applyNumberFormat="1" applyFont="1" applyFill="1" applyBorder="1" applyAlignment="1">
      <alignment horizontal="right" vertical="center" wrapText="1" indent="1"/>
    </xf>
    <xf numFmtId="0" fontId="74" fillId="0" borderId="15" xfId="40" applyFont="1" applyBorder="1" applyAlignment="1">
      <alignment horizontal="center" vertical="center" wrapText="1"/>
    </xf>
    <xf numFmtId="49" fontId="74" fillId="0" borderId="13" xfId="40" applyNumberFormat="1" applyFont="1" applyBorder="1" applyAlignment="1">
      <alignment horizontal="center" vertical="center" wrapText="1"/>
    </xf>
    <xf numFmtId="0" fontId="74" fillId="0" borderId="13" xfId="40" applyFont="1" applyBorder="1" applyAlignment="1">
      <alignment horizontal="center" vertical="center" wrapText="1"/>
    </xf>
    <xf numFmtId="0" fontId="74" fillId="0" borderId="14" xfId="40" applyFont="1" applyBorder="1" applyAlignment="1">
      <alignment horizontal="center" vertical="center" wrapText="1"/>
    </xf>
    <xf numFmtId="0" fontId="74" fillId="0" borderId="13" xfId="0" applyFont="1" applyBorder="1" applyAlignment="1">
      <alignment horizontal="left" vertical="center" wrapText="1"/>
    </xf>
    <xf numFmtId="0" fontId="77" fillId="0" borderId="14" xfId="0" applyFont="1" applyBorder="1" applyAlignment="1">
      <alignment horizontal="center" vertical="center" wrapText="1"/>
    </xf>
    <xf numFmtId="0" fontId="74" fillId="0" borderId="27" xfId="0" applyFont="1" applyBorder="1" applyAlignment="1">
      <alignment horizontal="left" vertical="center" wrapText="1" indent="1"/>
    </xf>
    <xf numFmtId="0" fontId="74" fillId="0" borderId="76" xfId="0" applyFont="1" applyBorder="1" applyAlignment="1">
      <alignment horizontal="left" vertical="center" wrapText="1" indent="1"/>
    </xf>
    <xf numFmtId="0" fontId="106" fillId="0" borderId="0" xfId="0" applyFont="1"/>
    <xf numFmtId="0" fontId="71" fillId="0" borderId="16" xfId="43" applyFont="1" applyBorder="1" applyAlignment="1">
      <alignment horizontal="center" vertical="center" wrapText="1"/>
    </xf>
    <xf numFmtId="3" fontId="71" fillId="35" borderId="17" xfId="43" applyNumberFormat="1" applyFont="1" applyFill="1" applyBorder="1" applyAlignment="1">
      <alignment horizontal="right" vertical="center" wrapText="1" indent="1"/>
    </xf>
    <xf numFmtId="3" fontId="69" fillId="24" borderId="18" xfId="43" applyNumberFormat="1" applyFont="1" applyFill="1" applyBorder="1" applyAlignment="1">
      <alignment horizontal="right" vertical="center" wrapText="1" indent="1"/>
    </xf>
    <xf numFmtId="0" fontId="74" fillId="0" borderId="15" xfId="0" applyFont="1" applyBorder="1" applyAlignment="1">
      <alignment horizontal="left" vertical="center" wrapText="1" indent="1"/>
    </xf>
    <xf numFmtId="0" fontId="74" fillId="0" borderId="14" xfId="0" applyFont="1" applyBorder="1" applyAlignment="1">
      <alignment horizontal="center" vertical="center" wrapText="1"/>
    </xf>
    <xf numFmtId="0" fontId="74" fillId="24" borderId="14" xfId="0" applyFont="1" applyFill="1" applyBorder="1" applyAlignment="1">
      <alignment horizontal="right" vertical="center" wrapText="1" indent="1"/>
    </xf>
    <xf numFmtId="0" fontId="75" fillId="42" borderId="13" xfId="0" applyFont="1" applyFill="1" applyBorder="1" applyAlignment="1">
      <alignment horizontal="left" vertical="top" wrapText="1" indent="1"/>
    </xf>
    <xf numFmtId="49" fontId="75" fillId="0" borderId="13" xfId="0" applyNumberFormat="1" applyFont="1" applyBorder="1" applyAlignment="1">
      <alignment horizontal="left" vertical="top" wrapText="1" indent="1"/>
    </xf>
    <xf numFmtId="0" fontId="75" fillId="38" borderId="13" xfId="0" applyFont="1" applyFill="1" applyBorder="1" applyAlignment="1">
      <alignment horizontal="left" vertical="center" wrapText="1" indent="1"/>
    </xf>
    <xf numFmtId="0" fontId="75" fillId="50" borderId="13" xfId="0" applyFont="1" applyFill="1" applyBorder="1" applyAlignment="1">
      <alignment horizontal="left" vertical="center" wrapText="1" indent="1"/>
    </xf>
    <xf numFmtId="0" fontId="75" fillId="0" borderId="21" xfId="0" applyFont="1" applyBorder="1" applyAlignment="1">
      <alignment horizontal="center" vertical="center" wrapText="1"/>
    </xf>
    <xf numFmtId="0" fontId="74" fillId="0" borderId="19" xfId="0" applyFont="1" applyBorder="1" applyAlignment="1">
      <alignment horizontal="left" vertical="center" wrapText="1" indent="1"/>
    </xf>
    <xf numFmtId="4" fontId="74" fillId="24" borderId="17" xfId="0" applyNumberFormat="1" applyFont="1" applyFill="1" applyBorder="1" applyAlignment="1">
      <alignment horizontal="right" vertical="center" wrapText="1" indent="1"/>
    </xf>
    <xf numFmtId="0" fontId="75" fillId="24" borderId="18" xfId="0" applyFont="1" applyFill="1" applyBorder="1" applyAlignment="1">
      <alignment horizontal="right" vertical="center" wrapText="1" indent="1"/>
    </xf>
    <xf numFmtId="0" fontId="74" fillId="0" borderId="13" xfId="91" applyFont="1" applyBorder="1" applyAlignment="1">
      <alignment horizontal="center" vertical="center" wrapText="1"/>
    </xf>
    <xf numFmtId="0" fontId="74" fillId="0" borderId="35" xfId="91" applyFont="1" applyBorder="1" applyAlignment="1">
      <alignment horizontal="center" vertical="center" wrapText="1"/>
    </xf>
    <xf numFmtId="0" fontId="74" fillId="0" borderId="26" xfId="91" applyFont="1" applyBorder="1" applyAlignment="1">
      <alignment horizontal="center" vertical="center" wrapText="1"/>
    </xf>
    <xf numFmtId="0" fontId="74" fillId="0" borderId="15" xfId="91" applyFont="1" applyBorder="1" applyAlignment="1">
      <alignment vertical="center" wrapText="1"/>
    </xf>
    <xf numFmtId="0" fontId="74" fillId="0" borderId="13" xfId="91" applyFont="1" applyBorder="1" applyAlignment="1">
      <alignment horizontal="left" vertical="center" wrapText="1"/>
    </xf>
    <xf numFmtId="0" fontId="74" fillId="0" borderId="14" xfId="91" applyFont="1" applyBorder="1" applyAlignment="1">
      <alignment horizontal="center" vertical="center" wrapText="1"/>
    </xf>
    <xf numFmtId="0" fontId="75" fillId="0" borderId="15" xfId="91" applyFont="1" applyBorder="1" applyAlignment="1">
      <alignment horizontal="center" vertical="center" wrapText="1"/>
    </xf>
    <xf numFmtId="0" fontId="74" fillId="0" borderId="13" xfId="91" applyFont="1" applyBorder="1" applyAlignment="1">
      <alignment horizontal="left" vertical="center" wrapText="1" indent="1"/>
    </xf>
    <xf numFmtId="3" fontId="75" fillId="0" borderId="13" xfId="91" applyNumberFormat="1" applyFont="1" applyBorder="1" applyAlignment="1">
      <alignment horizontal="center" vertical="center" wrapText="1"/>
    </xf>
    <xf numFmtId="3" fontId="74" fillId="35" borderId="14" xfId="91" applyNumberFormat="1" applyFont="1" applyFill="1" applyBorder="1" applyAlignment="1">
      <alignment horizontal="right" vertical="center" wrapText="1" indent="1"/>
    </xf>
    <xf numFmtId="3" fontId="75" fillId="0" borderId="14" xfId="91" applyNumberFormat="1" applyFont="1" applyBorder="1" applyAlignment="1">
      <alignment horizontal="center" vertical="center" wrapText="1"/>
    </xf>
    <xf numFmtId="0" fontId="74" fillId="0" borderId="19" xfId="91" applyFont="1" applyBorder="1" applyAlignment="1">
      <alignment horizontal="left" vertical="center" wrapText="1" indent="1"/>
    </xf>
    <xf numFmtId="0" fontId="74" fillId="0" borderId="86" xfId="91" applyFont="1" applyBorder="1" applyAlignment="1">
      <alignment horizontal="left" vertical="center" wrapText="1" indent="1"/>
    </xf>
    <xf numFmtId="0" fontId="75" fillId="0" borderId="16" xfId="91" applyFont="1" applyBorder="1" applyAlignment="1">
      <alignment horizontal="center" vertical="center" wrapText="1"/>
    </xf>
    <xf numFmtId="0" fontId="74" fillId="0" borderId="17" xfId="91" applyFont="1" applyBorder="1" applyAlignment="1">
      <alignment horizontal="left" vertical="center" wrapText="1" indent="1"/>
    </xf>
    <xf numFmtId="3" fontId="75" fillId="0" borderId="18" xfId="91" applyNumberFormat="1" applyFont="1" applyBorder="1" applyAlignment="1">
      <alignment horizontal="center" vertical="center" wrapText="1"/>
    </xf>
    <xf numFmtId="0" fontId="74" fillId="0" borderId="20" xfId="91" applyFont="1" applyBorder="1" applyAlignment="1">
      <alignment horizontal="center" vertical="center" wrapText="1"/>
    </xf>
    <xf numFmtId="0" fontId="74" fillId="0" borderId="22" xfId="91" applyFont="1" applyBorder="1" applyAlignment="1">
      <alignment vertical="center" wrapText="1"/>
    </xf>
    <xf numFmtId="3" fontId="74" fillId="35" borderId="27" xfId="91" applyNumberFormat="1" applyFont="1" applyFill="1" applyBorder="1" applyAlignment="1">
      <alignment horizontal="right" vertical="center" wrapText="1" indent="1"/>
    </xf>
    <xf numFmtId="3" fontId="74" fillId="35" borderId="20" xfId="91" applyNumberFormat="1" applyFont="1" applyFill="1" applyBorder="1" applyAlignment="1">
      <alignment horizontal="right" vertical="center" wrapText="1" indent="1"/>
    </xf>
    <xf numFmtId="3" fontId="74" fillId="35" borderId="52" xfId="91" applyNumberFormat="1" applyFont="1" applyFill="1" applyBorder="1" applyAlignment="1">
      <alignment horizontal="right" vertical="center" wrapText="1" indent="1"/>
    </xf>
    <xf numFmtId="3" fontId="74" fillId="24" borderId="27" xfId="91" applyNumberFormat="1" applyFont="1" applyFill="1" applyBorder="1" applyAlignment="1">
      <alignment horizontal="right" vertical="center" wrapText="1" indent="1"/>
    </xf>
    <xf numFmtId="3" fontId="74" fillId="24" borderId="28" xfId="91" applyNumberFormat="1" applyFont="1" applyFill="1" applyBorder="1" applyAlignment="1">
      <alignment horizontal="right" vertical="center" wrapText="1" indent="1"/>
    </xf>
    <xf numFmtId="49" fontId="8" fillId="36" borderId="13" xfId="91" applyNumberFormat="1" applyFont="1" applyFill="1" applyBorder="1" applyAlignment="1">
      <alignment horizontal="left" vertical="center" wrapText="1" indent="1"/>
    </xf>
    <xf numFmtId="0" fontId="3" fillId="0" borderId="15" xfId="91" applyFont="1" applyBorder="1" applyAlignment="1">
      <alignment horizontal="center" wrapText="1"/>
    </xf>
    <xf numFmtId="49" fontId="2" fillId="0" borderId="13" xfId="91" applyNumberFormat="1" applyFont="1" applyBorder="1" applyAlignment="1">
      <alignment vertical="top" wrapText="1"/>
    </xf>
    <xf numFmtId="3" fontId="3" fillId="0" borderId="13" xfId="91" applyNumberFormat="1" applyFont="1" applyBorder="1" applyAlignment="1">
      <alignment horizontal="center" wrapText="1"/>
    </xf>
    <xf numFmtId="3" fontId="3" fillId="0" borderId="38" xfId="91" applyNumberFormat="1" applyFont="1" applyBorder="1" applyAlignment="1">
      <alignment horizontal="center" wrapText="1"/>
    </xf>
    <xf numFmtId="49" fontId="2" fillId="0" borderId="13" xfId="91" applyNumberFormat="1" applyFont="1" applyBorder="1" applyAlignment="1">
      <alignment horizontal="left" vertical="center" wrapText="1" indent="1"/>
    </xf>
    <xf numFmtId="49" fontId="3" fillId="0" borderId="13" xfId="91" applyNumberFormat="1" applyFont="1" applyBorder="1" applyAlignment="1">
      <alignment horizontal="left" vertical="center" wrapText="1" indent="1"/>
    </xf>
    <xf numFmtId="49" fontId="8" fillId="0" borderId="13" xfId="91" applyNumberFormat="1" applyFont="1" applyBorder="1" applyAlignment="1">
      <alignment horizontal="left" vertical="center" wrapText="1" indent="1"/>
    </xf>
    <xf numFmtId="49" fontId="2" fillId="0" borderId="17" xfId="91" applyNumberFormat="1" applyFont="1" applyBorder="1" applyAlignment="1">
      <alignment horizontal="left" vertical="center" wrapText="1" indent="1"/>
    </xf>
    <xf numFmtId="0" fontId="8" fillId="37" borderId="62" xfId="0" applyFont="1" applyFill="1" applyBorder="1" applyAlignment="1">
      <alignment horizontal="left" vertical="center" indent="1"/>
    </xf>
    <xf numFmtId="0" fontId="70" fillId="37" borderId="14" xfId="35" applyNumberFormat="1" applyFont="1" applyFill="1" applyBorder="1" applyAlignment="1" applyProtection="1">
      <alignment horizontal="left" vertical="center" wrapText="1" indent="1"/>
    </xf>
    <xf numFmtId="0" fontId="75" fillId="37" borderId="43" xfId="0" applyFont="1" applyFill="1" applyBorder="1" applyAlignment="1">
      <alignment horizontal="left" vertical="center" wrapText="1" indent="1"/>
    </xf>
    <xf numFmtId="0" fontId="115" fillId="0" borderId="0" xfId="90" applyFont="1"/>
    <xf numFmtId="0" fontId="115" fillId="0" borderId="0" xfId="0" applyFont="1" applyAlignment="1">
      <alignment horizontal="left" vertical="center"/>
    </xf>
    <xf numFmtId="0" fontId="116" fillId="0" borderId="0" xfId="90" applyFont="1"/>
    <xf numFmtId="0" fontId="117" fillId="0" borderId="0" xfId="90" applyFont="1"/>
    <xf numFmtId="0" fontId="70" fillId="0" borderId="14" xfId="35" applyNumberFormat="1" applyFont="1" applyBorder="1" applyAlignment="1" applyProtection="1">
      <alignment horizontal="left" vertical="center" indent="1"/>
    </xf>
    <xf numFmtId="0" fontId="70" fillId="0" borderId="14" xfId="35" applyNumberFormat="1" applyFont="1" applyBorder="1" applyAlignment="1" applyProtection="1">
      <alignment horizontal="left" vertical="center" wrapText="1" indent="1"/>
    </xf>
    <xf numFmtId="0" fontId="72" fillId="0" borderId="13" xfId="90" quotePrefix="1" applyFont="1" applyBorder="1" applyAlignment="1">
      <alignment horizontal="left" vertical="top" wrapText="1" indent="1"/>
    </xf>
    <xf numFmtId="0" fontId="70" fillId="0" borderId="13" xfId="90" quotePrefix="1" applyFont="1" applyBorder="1" applyAlignment="1">
      <alignment horizontal="left" vertical="top" wrapText="1" indent="1"/>
    </xf>
    <xf numFmtId="0" fontId="100" fillId="0" borderId="37" xfId="42" applyFont="1" applyBorder="1" applyAlignment="1">
      <alignment horizontal="center"/>
    </xf>
    <xf numFmtId="0" fontId="119" fillId="32" borderId="20" xfId="42" applyFont="1" applyFill="1" applyBorder="1" applyAlignment="1">
      <alignment horizontal="center"/>
    </xf>
    <xf numFmtId="0" fontId="70" fillId="0" borderId="37" xfId="42" applyFont="1" applyBorder="1" applyAlignment="1">
      <alignment horizontal="center"/>
    </xf>
    <xf numFmtId="0" fontId="119" fillId="32" borderId="53" xfId="42" applyFont="1" applyFill="1" applyBorder="1" applyAlignment="1">
      <alignment horizontal="center" vertical="center"/>
    </xf>
    <xf numFmtId="0" fontId="8" fillId="0" borderId="17" xfId="0" applyFont="1" applyBorder="1" applyAlignment="1">
      <alignment vertical="center" wrapText="1"/>
    </xf>
    <xf numFmtId="14" fontId="8" fillId="0" borderId="18" xfId="0" applyNumberFormat="1" applyFont="1" applyBorder="1" applyAlignment="1">
      <alignment horizontal="center" vertical="center" wrapText="1"/>
    </xf>
    <xf numFmtId="0" fontId="72" fillId="0" borderId="13" xfId="0" quotePrefix="1" applyFont="1" applyBorder="1" applyAlignment="1">
      <alignment horizontal="left" vertical="center" wrapText="1" indent="1"/>
    </xf>
    <xf numFmtId="0" fontId="72" fillId="0" borderId="13" xfId="0" quotePrefix="1" applyFont="1" applyBorder="1" applyAlignment="1">
      <alignment horizontal="left" vertical="center" indent="1"/>
    </xf>
    <xf numFmtId="0" fontId="72" fillId="0" borderId="19" xfId="0" quotePrefix="1" applyFont="1" applyBorder="1" applyAlignment="1">
      <alignment horizontal="left" vertical="center" indent="1"/>
    </xf>
    <xf numFmtId="0" fontId="79" fillId="0" borderId="0" xfId="90" applyFont="1"/>
    <xf numFmtId="0" fontId="79" fillId="0" borderId="0" xfId="0" applyFont="1" applyAlignment="1">
      <alignment horizontal="left" vertical="center"/>
    </xf>
    <xf numFmtId="0" fontId="119" fillId="0" borderId="0" xfId="90" applyFont="1"/>
    <xf numFmtId="0" fontId="100" fillId="0" borderId="0" xfId="90" applyFont="1"/>
    <xf numFmtId="0" fontId="122" fillId="0" borderId="0" xfId="90" applyFont="1"/>
    <xf numFmtId="0" fontId="123" fillId="0" borderId="0" xfId="0" applyFont="1"/>
    <xf numFmtId="0" fontId="3" fillId="0" borderId="19" xfId="0" applyFont="1" applyBorder="1" applyAlignment="1">
      <alignment horizontal="left" vertical="center" wrapText="1" indent="1"/>
    </xf>
    <xf numFmtId="0" fontId="70" fillId="0" borderId="13" xfId="0" applyFont="1" applyBorder="1" applyAlignment="1">
      <alignment horizontal="left" vertical="center" wrapText="1" indent="1"/>
    </xf>
    <xf numFmtId="0" fontId="96" fillId="37" borderId="17" xfId="0" applyFont="1" applyFill="1" applyBorder="1" applyAlignment="1">
      <alignment horizontal="left" vertical="center" wrapText="1" indent="1"/>
    </xf>
    <xf numFmtId="0" fontId="71" fillId="37" borderId="15" xfId="0" applyFont="1" applyFill="1" applyBorder="1" applyAlignment="1">
      <alignment horizontal="center" vertical="center"/>
    </xf>
    <xf numFmtId="0" fontId="71" fillId="37" borderId="15" xfId="90" applyFont="1" applyFill="1" applyBorder="1" applyAlignment="1">
      <alignment horizontal="center" vertical="center"/>
    </xf>
    <xf numFmtId="0" fontId="70" fillId="37" borderId="15" xfId="90" applyFont="1" applyFill="1" applyBorder="1" applyAlignment="1">
      <alignment horizontal="center" vertical="center"/>
    </xf>
    <xf numFmtId="0" fontId="70" fillId="0" borderId="16" xfId="0" applyFont="1" applyBorder="1" applyAlignment="1">
      <alignment horizontal="center" vertical="center" wrapText="1"/>
    </xf>
    <xf numFmtId="0" fontId="70" fillId="0" borderId="17" xfId="0" applyFont="1" applyBorder="1" applyAlignment="1">
      <alignment vertical="center" wrapText="1"/>
    </xf>
    <xf numFmtId="14" fontId="70" fillId="0" borderId="18" xfId="0" applyNumberFormat="1" applyFont="1" applyBorder="1" applyAlignment="1">
      <alignment horizontal="center" vertical="center" wrapText="1"/>
    </xf>
    <xf numFmtId="168" fontId="74" fillId="24" borderId="13" xfId="0" applyNumberFormat="1" applyFont="1" applyFill="1" applyBorder="1" applyAlignment="1">
      <alignment horizontal="right" vertical="center" wrapText="1" indent="1"/>
    </xf>
    <xf numFmtId="168" fontId="75" fillId="35" borderId="13" xfId="27" applyNumberFormat="1" applyFont="1" applyFill="1" applyBorder="1" applyAlignment="1">
      <alignment horizontal="right" vertical="center" wrapText="1" indent="1"/>
    </xf>
    <xf numFmtId="168" fontId="75" fillId="37" borderId="13" xfId="27" applyNumberFormat="1" applyFont="1" applyFill="1" applyBorder="1" applyAlignment="1">
      <alignment horizontal="right" vertical="center" wrapText="1" indent="1"/>
    </xf>
    <xf numFmtId="168" fontId="74" fillId="37" borderId="13" xfId="0" applyNumberFormat="1" applyFont="1" applyFill="1" applyBorder="1" applyAlignment="1">
      <alignment horizontal="right" vertical="center" wrapText="1" indent="1"/>
    </xf>
    <xf numFmtId="168" fontId="74" fillId="24" borderId="17" xfId="0" applyNumberFormat="1" applyFont="1" applyFill="1" applyBorder="1" applyAlignment="1">
      <alignment horizontal="right" vertical="center" wrapText="1" indent="1"/>
    </xf>
    <xf numFmtId="4" fontId="75" fillId="35" borderId="13" xfId="0" applyNumberFormat="1" applyFont="1" applyFill="1" applyBorder="1" applyAlignment="1">
      <alignment horizontal="right" vertical="center" wrapText="1" indent="1"/>
    </xf>
    <xf numFmtId="4" fontId="74" fillId="24" borderId="13" xfId="0" applyNumberFormat="1" applyFont="1" applyFill="1" applyBorder="1" applyAlignment="1">
      <alignment horizontal="right" vertical="center" wrapText="1" indent="1"/>
    </xf>
    <xf numFmtId="4" fontId="75" fillId="35" borderId="19" xfId="0" applyNumberFormat="1" applyFont="1" applyFill="1" applyBorder="1" applyAlignment="1">
      <alignment horizontal="right" vertical="center" wrapText="1" indent="1"/>
    </xf>
    <xf numFmtId="0" fontId="8" fillId="35" borderId="14" xfId="0" applyFont="1" applyFill="1" applyBorder="1" applyAlignment="1">
      <alignment horizontal="left" vertical="center" wrapText="1" indent="1"/>
    </xf>
    <xf numFmtId="0" fontId="25" fillId="35" borderId="14" xfId="0" applyFont="1" applyFill="1" applyBorder="1" applyAlignment="1">
      <alignment horizontal="left" vertical="center" wrapText="1" indent="1"/>
    </xf>
    <xf numFmtId="0" fontId="8" fillId="35" borderId="14" xfId="0" quotePrefix="1" applyFont="1" applyFill="1" applyBorder="1" applyAlignment="1">
      <alignment horizontal="left" vertical="center" wrapText="1" indent="1"/>
    </xf>
    <xf numFmtId="0" fontId="8" fillId="35" borderId="26" xfId="0" applyFont="1" applyFill="1" applyBorder="1" applyAlignment="1">
      <alignment horizontal="left" vertical="center" wrapText="1" indent="1"/>
    </xf>
    <xf numFmtId="0" fontId="7" fillId="0" borderId="13" xfId="0" quotePrefix="1" applyFont="1" applyBorder="1" applyAlignment="1">
      <alignment horizontal="left" vertical="center" wrapText="1" indent="1"/>
    </xf>
    <xf numFmtId="0" fontId="3" fillId="0" borderId="13" xfId="91" applyFont="1" applyBorder="1" applyAlignment="1">
      <alignment horizontal="left" vertical="top" wrapText="1" indent="1"/>
    </xf>
    <xf numFmtId="0" fontId="3" fillId="0" borderId="19" xfId="0" applyFont="1" applyBorder="1" applyAlignment="1">
      <alignment horizontal="left" vertical="top" wrapText="1" indent="1"/>
    </xf>
    <xf numFmtId="0" fontId="126" fillId="0" borderId="0" xfId="0" applyFont="1"/>
    <xf numFmtId="0" fontId="127" fillId="0" borderId="0" xfId="0" applyFont="1" applyAlignment="1">
      <alignment horizontal="left" vertical="center" wrapText="1"/>
    </xf>
    <xf numFmtId="0" fontId="127" fillId="0" borderId="0" xfId="0" applyFont="1" applyAlignment="1">
      <alignment vertical="center" wrapText="1"/>
    </xf>
    <xf numFmtId="0" fontId="127" fillId="0" borderId="0" xfId="0" applyFont="1"/>
    <xf numFmtId="3" fontId="3" fillId="35" borderId="13" xfId="0" applyNumberFormat="1" applyFont="1" applyFill="1" applyBorder="1" applyAlignment="1">
      <alignment horizontal="right" vertical="center" wrapText="1" indent="1"/>
    </xf>
    <xf numFmtId="3" fontId="8" fillId="35" borderId="13" xfId="0" applyNumberFormat="1" applyFont="1" applyFill="1" applyBorder="1" applyAlignment="1">
      <alignment horizontal="right" vertical="center" wrapText="1" indent="1"/>
    </xf>
    <xf numFmtId="3" fontId="2" fillId="24" borderId="17" xfId="0" applyNumberFormat="1" applyFont="1" applyFill="1" applyBorder="1" applyAlignment="1">
      <alignment horizontal="right" vertical="center" wrapText="1" indent="1"/>
    </xf>
    <xf numFmtId="165" fontId="79" fillId="0" borderId="0" xfId="0" applyNumberFormat="1" applyFont="1" applyAlignment="1">
      <alignment vertical="center"/>
    </xf>
    <xf numFmtId="49" fontId="3" fillId="0" borderId="0" xfId="90" applyNumberFormat="1" applyFont="1" applyAlignment="1">
      <alignment horizontal="left" vertical="top" wrapText="1"/>
    </xf>
    <xf numFmtId="0" fontId="125" fillId="0" borderId="0" xfId="0" applyFont="1" applyFill="1" applyBorder="1" applyAlignment="1"/>
    <xf numFmtId="4" fontId="8" fillId="0" borderId="0" xfId="45" applyNumberFormat="1" applyFont="1" applyFill="1" applyAlignment="1">
      <alignment vertical="center" wrapText="1"/>
    </xf>
    <xf numFmtId="3" fontId="8" fillId="0" borderId="0" xfId="45" applyNumberFormat="1" applyFont="1" applyFill="1" applyAlignment="1">
      <alignment vertical="center" wrapText="1"/>
    </xf>
    <xf numFmtId="3" fontId="2" fillId="24" borderId="13" xfId="0" applyNumberFormat="1" applyFont="1" applyFill="1" applyBorder="1" applyAlignment="1">
      <alignment horizontal="right" vertical="center" wrapText="1" indent="1"/>
    </xf>
    <xf numFmtId="3" fontId="3" fillId="35" borderId="13" xfId="0" applyNumberFormat="1" applyFont="1" applyFill="1" applyBorder="1" applyAlignment="1">
      <alignment vertical="center" wrapText="1"/>
    </xf>
    <xf numFmtId="3" fontId="3" fillId="35" borderId="13" xfId="0" applyNumberFormat="1" applyFont="1" applyFill="1" applyBorder="1" applyAlignment="1">
      <alignment horizontal="center" vertical="center" wrapText="1"/>
    </xf>
    <xf numFmtId="3" fontId="3" fillId="24" borderId="13"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xf>
    <xf numFmtId="3" fontId="3" fillId="35" borderId="19" xfId="0" applyNumberFormat="1" applyFont="1" applyFill="1" applyBorder="1" applyAlignment="1">
      <alignment horizontal="right" vertical="center" wrapText="1"/>
    </xf>
    <xf numFmtId="3" fontId="69" fillId="24" borderId="13" xfId="0" applyNumberFormat="1" applyFont="1" applyFill="1" applyBorder="1" applyAlignment="1">
      <alignment horizontal="right" vertical="center" wrapText="1" indent="1"/>
    </xf>
    <xf numFmtId="3" fontId="69" fillId="24" borderId="13" xfId="0" applyNumberFormat="1" applyFont="1" applyFill="1" applyBorder="1" applyAlignment="1">
      <alignment horizontal="right" vertical="center" indent="1"/>
    </xf>
    <xf numFmtId="3" fontId="69" fillId="24" borderId="14" xfId="0" applyNumberFormat="1" applyFont="1" applyFill="1" applyBorder="1" applyAlignment="1">
      <alignment horizontal="right" vertical="center" indent="1"/>
    </xf>
    <xf numFmtId="3" fontId="71" fillId="35" borderId="13" xfId="0" applyNumberFormat="1" applyFont="1" applyFill="1" applyBorder="1" applyAlignment="1">
      <alignment vertical="center" wrapText="1"/>
    </xf>
    <xf numFmtId="3" fontId="75" fillId="24" borderId="13" xfId="0" applyNumberFormat="1" applyFont="1" applyFill="1" applyBorder="1" applyAlignment="1">
      <alignment horizontal="right" vertical="center" indent="1"/>
    </xf>
    <xf numFmtId="3" fontId="75" fillId="24" borderId="14" xfId="0" applyNumberFormat="1" applyFont="1" applyFill="1" applyBorder="1" applyAlignment="1">
      <alignment horizontal="right" vertical="center" indent="1"/>
    </xf>
    <xf numFmtId="3" fontId="71" fillId="35" borderId="13" xfId="0" applyNumberFormat="1" applyFont="1" applyFill="1" applyBorder="1" applyAlignment="1">
      <alignment vertical="center"/>
    </xf>
    <xf numFmtId="3" fontId="69" fillId="24" borderId="13" xfId="0" applyNumberFormat="1" applyFont="1" applyFill="1" applyBorder="1" applyAlignment="1">
      <alignment vertical="center" wrapText="1"/>
    </xf>
    <xf numFmtId="3" fontId="71" fillId="35" borderId="13" xfId="0" applyNumberFormat="1" applyFont="1" applyFill="1" applyBorder="1" applyAlignment="1">
      <alignment horizontal="center" vertical="center" wrapText="1"/>
    </xf>
    <xf numFmtId="3" fontId="74" fillId="24" borderId="14" xfId="0" applyNumberFormat="1" applyFont="1" applyFill="1" applyBorder="1" applyAlignment="1">
      <alignment horizontal="right" vertical="center" wrapText="1" indent="1"/>
    </xf>
    <xf numFmtId="3" fontId="75" fillId="35" borderId="13" xfId="0" applyNumberFormat="1" applyFont="1" applyFill="1" applyBorder="1" applyAlignment="1">
      <alignment horizontal="right" vertical="center" wrapText="1" indent="1"/>
    </xf>
    <xf numFmtId="3" fontId="75" fillId="35" borderId="38" xfId="0" applyNumberFormat="1" applyFont="1" applyFill="1" applyBorder="1" applyAlignment="1">
      <alignment horizontal="right" vertical="center" wrapText="1" indent="1"/>
    </xf>
    <xf numFmtId="3" fontId="74" fillId="24" borderId="38" xfId="0" applyNumberFormat="1" applyFont="1" applyFill="1" applyBorder="1" applyAlignment="1">
      <alignment horizontal="right" vertical="center" wrapText="1" indent="1"/>
    </xf>
    <xf numFmtId="3" fontId="74" fillId="35" borderId="17" xfId="0" applyNumberFormat="1" applyFont="1" applyFill="1" applyBorder="1" applyAlignment="1">
      <alignment horizontal="right" vertical="center" wrapText="1" indent="1"/>
    </xf>
    <xf numFmtId="3" fontId="74" fillId="35" borderId="39" xfId="0" applyNumberFormat="1" applyFont="1" applyFill="1" applyBorder="1" applyAlignment="1">
      <alignment horizontal="right" vertical="center" wrapText="1" indent="1"/>
    </xf>
    <xf numFmtId="3" fontId="69" fillId="24" borderId="13" xfId="90" applyNumberFormat="1" applyFont="1" applyFill="1" applyBorder="1" applyAlignment="1">
      <alignment horizontal="right" vertical="center" wrapText="1" indent="1"/>
    </xf>
    <xf numFmtId="3" fontId="69" fillId="24" borderId="14" xfId="90" applyNumberFormat="1" applyFont="1" applyFill="1" applyBorder="1" applyAlignment="1">
      <alignment horizontal="right" vertical="center" wrapText="1" indent="1"/>
    </xf>
    <xf numFmtId="3" fontId="3" fillId="35" borderId="13" xfId="90" applyNumberFormat="1" applyFont="1" applyFill="1" applyBorder="1" applyAlignment="1">
      <alignment horizontal="right" vertical="center" wrapText="1" indent="1"/>
    </xf>
    <xf numFmtId="3" fontId="71" fillId="35" borderId="13" xfId="90" applyNumberFormat="1" applyFont="1" applyFill="1" applyBorder="1" applyAlignment="1">
      <alignment horizontal="right" vertical="center" wrapText="1" indent="1"/>
    </xf>
    <xf numFmtId="3" fontId="71" fillId="24" borderId="13" xfId="90" applyNumberFormat="1" applyFont="1" applyFill="1" applyBorder="1" applyAlignment="1">
      <alignment horizontal="right" vertical="center" wrapText="1" indent="1"/>
    </xf>
    <xf numFmtId="3" fontId="71" fillId="24" borderId="14" xfId="90" applyNumberFormat="1" applyFont="1" applyFill="1" applyBorder="1" applyAlignment="1">
      <alignment horizontal="right" vertical="center" wrapText="1" indent="1"/>
    </xf>
    <xf numFmtId="3" fontId="69" fillId="0" borderId="13" xfId="90" applyNumberFormat="1" applyFont="1" applyBorder="1" applyAlignment="1">
      <alignment horizontal="center" vertical="center" wrapText="1"/>
    </xf>
    <xf numFmtId="3" fontId="71" fillId="0" borderId="13" xfId="90" applyNumberFormat="1" applyFont="1" applyBorder="1" applyAlignment="1">
      <alignment horizontal="right" vertical="center" wrapText="1" indent="1"/>
    </xf>
    <xf numFmtId="3" fontId="71" fillId="0" borderId="14" xfId="90" applyNumberFormat="1" applyFont="1" applyBorder="1" applyAlignment="1">
      <alignment horizontal="right" vertical="center" wrapText="1" indent="1"/>
    </xf>
    <xf numFmtId="3" fontId="8" fillId="35" borderId="13" xfId="90" applyNumberFormat="1" applyFont="1" applyFill="1" applyBorder="1" applyAlignment="1">
      <alignment horizontal="right" vertical="center" wrapText="1" indent="1"/>
    </xf>
    <xf numFmtId="3" fontId="3" fillId="35" borderId="13" xfId="90" applyNumberFormat="1" applyFont="1" applyFill="1" applyBorder="1" applyAlignment="1">
      <alignment horizontal="right" vertical="center" wrapText="1"/>
    </xf>
    <xf numFmtId="3" fontId="71" fillId="35" borderId="13" xfId="90" applyNumberFormat="1" applyFont="1" applyFill="1" applyBorder="1" applyAlignment="1">
      <alignment horizontal="right" vertical="center" wrapText="1"/>
    </xf>
    <xf numFmtId="3" fontId="7" fillId="35" borderId="13" xfId="90" applyNumberFormat="1" applyFont="1" applyFill="1" applyBorder="1" applyAlignment="1">
      <alignment horizontal="right" vertical="center" wrapText="1" indent="1"/>
    </xf>
    <xf numFmtId="3" fontId="69" fillId="35" borderId="13" xfId="90" applyNumberFormat="1" applyFont="1" applyFill="1" applyBorder="1" applyAlignment="1">
      <alignment horizontal="right" vertical="center" wrapText="1" indent="1"/>
    </xf>
    <xf numFmtId="3" fontId="69" fillId="24" borderId="17" xfId="90" applyNumberFormat="1" applyFont="1" applyFill="1" applyBorder="1" applyAlignment="1">
      <alignment horizontal="right" vertical="center" wrapText="1" indent="1"/>
    </xf>
    <xf numFmtId="3" fontId="69" fillId="24" borderId="18" xfId="90" applyNumberFormat="1" applyFont="1" applyFill="1" applyBorder="1" applyAlignment="1">
      <alignment horizontal="right" vertical="center" wrapText="1" indent="1"/>
    </xf>
    <xf numFmtId="3" fontId="7" fillId="35" borderId="79" xfId="0" applyNumberFormat="1" applyFont="1" applyFill="1" applyBorder="1" applyAlignment="1">
      <alignment horizontal="right" vertical="center" wrapText="1" indent="1"/>
    </xf>
    <xf numFmtId="3" fontId="7" fillId="24" borderId="80" xfId="0" applyNumberFormat="1" applyFont="1" applyFill="1" applyBorder="1" applyAlignment="1">
      <alignment horizontal="right" vertical="center" wrapText="1" indent="1"/>
    </xf>
    <xf numFmtId="3" fontId="7" fillId="35" borderId="82" xfId="0" applyNumberFormat="1" applyFont="1" applyFill="1" applyBorder="1" applyAlignment="1">
      <alignment horizontal="right" vertical="center" wrapText="1" indent="1"/>
    </xf>
    <xf numFmtId="3" fontId="7" fillId="24" borderId="81" xfId="0" applyNumberFormat="1" applyFont="1" applyFill="1" applyBorder="1" applyAlignment="1">
      <alignment horizontal="right" vertical="center" wrapText="1" indent="1"/>
    </xf>
    <xf numFmtId="3" fontId="7" fillId="24" borderId="73" xfId="0" applyNumberFormat="1" applyFont="1" applyFill="1" applyBorder="1" applyAlignment="1">
      <alignment horizontal="right" vertical="center" wrapText="1" indent="1"/>
    </xf>
    <xf numFmtId="3" fontId="7" fillId="24" borderId="51" xfId="0" applyNumberFormat="1" applyFont="1" applyFill="1" applyBorder="1" applyAlignment="1">
      <alignment horizontal="right" vertical="center" wrapText="1" indent="1"/>
    </xf>
    <xf numFmtId="3" fontId="8" fillId="0" borderId="13" xfId="0" applyNumberFormat="1" applyFont="1" applyBorder="1" applyAlignment="1">
      <alignment horizontal="center" vertical="center" wrapText="1"/>
    </xf>
    <xf numFmtId="3" fontId="8" fillId="0" borderId="14" xfId="0" applyNumberFormat="1" applyFont="1" applyBorder="1" applyAlignment="1">
      <alignment horizontal="center" vertical="center" wrapText="1"/>
    </xf>
    <xf numFmtId="3" fontId="7" fillId="35" borderId="13" xfId="0" applyNumberFormat="1" applyFont="1" applyFill="1" applyBorder="1" applyAlignment="1">
      <alignment horizontal="right" vertical="center" wrapText="1" indent="1"/>
    </xf>
    <xf numFmtId="3" fontId="7" fillId="35" borderId="14" xfId="0" applyNumberFormat="1" applyFont="1" applyFill="1" applyBorder="1" applyAlignment="1">
      <alignment horizontal="right" vertical="center" wrapText="1" indent="1"/>
    </xf>
    <xf numFmtId="3" fontId="7" fillId="24" borderId="27" xfId="0" applyNumberFormat="1" applyFont="1" applyFill="1" applyBorder="1" applyAlignment="1">
      <alignment horizontal="right" vertical="center" wrapText="1" indent="1"/>
    </xf>
    <xf numFmtId="3" fontId="7" fillId="35" borderId="27" xfId="0" applyNumberFormat="1" applyFont="1" applyFill="1" applyBorder="1" applyAlignment="1">
      <alignment horizontal="right" vertical="center" wrapText="1" indent="1"/>
    </xf>
    <xf numFmtId="3" fontId="7" fillId="24" borderId="20" xfId="0" applyNumberFormat="1" applyFont="1" applyFill="1" applyBorder="1" applyAlignment="1">
      <alignment horizontal="right" vertical="center" wrapText="1" indent="1"/>
    </xf>
    <xf numFmtId="3" fontId="7" fillId="24" borderId="28" xfId="0" applyNumberFormat="1" applyFont="1" applyFill="1" applyBorder="1" applyAlignment="1">
      <alignment horizontal="right" vertical="center" wrapText="1" indent="1"/>
    </xf>
    <xf numFmtId="3" fontId="8" fillId="0" borderId="17" xfId="0" applyNumberFormat="1" applyFont="1" applyBorder="1" applyAlignment="1">
      <alignment horizontal="center" vertical="center" wrapText="1"/>
    </xf>
    <xf numFmtId="3" fontId="8" fillId="0" borderId="18" xfId="0" applyNumberFormat="1" applyFont="1" applyBorder="1" applyAlignment="1">
      <alignment horizontal="center" vertical="center" wrapText="1"/>
    </xf>
    <xf numFmtId="3" fontId="7" fillId="35" borderId="13" xfId="0" applyNumberFormat="1" applyFont="1" applyFill="1" applyBorder="1" applyAlignment="1">
      <alignment horizontal="center" vertical="center" wrapText="1"/>
    </xf>
    <xf numFmtId="3" fontId="7" fillId="0" borderId="13"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7" fillId="24" borderId="28" xfId="0" applyNumberFormat="1" applyFont="1" applyFill="1" applyBorder="1" applyAlignment="1">
      <alignment horizontal="center" vertical="center" wrapText="1"/>
    </xf>
    <xf numFmtId="3" fontId="3" fillId="0" borderId="13" xfId="0" applyNumberFormat="1" applyFont="1" applyBorder="1" applyAlignment="1">
      <alignment horizontal="center" vertical="center" wrapText="1"/>
    </xf>
    <xf numFmtId="3" fontId="8" fillId="35" borderId="14" xfId="0" applyNumberFormat="1" applyFont="1" applyFill="1" applyBorder="1" applyAlignment="1">
      <alignment horizontal="right" vertical="center" wrapText="1" indent="1"/>
    </xf>
    <xf numFmtId="3" fontId="3" fillId="0" borderId="14" xfId="0" applyNumberFormat="1" applyFont="1" applyBorder="1" applyAlignment="1">
      <alignment horizontal="center" vertical="center" wrapText="1"/>
    </xf>
    <xf numFmtId="3" fontId="3" fillId="35" borderId="14" xfId="0" applyNumberFormat="1" applyFont="1" applyFill="1" applyBorder="1" applyAlignment="1">
      <alignment horizontal="right" vertical="center" wrapText="1" indent="1"/>
    </xf>
    <xf numFmtId="3" fontId="3" fillId="0" borderId="17"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3" fontId="7" fillId="24" borderId="13" xfId="91" applyNumberFormat="1" applyFont="1" applyFill="1" applyBorder="1" applyAlignment="1">
      <alignment horizontal="right" vertical="center" wrapText="1" indent="1"/>
    </xf>
    <xf numFmtId="3" fontId="7" fillId="24" borderId="38" xfId="91" applyNumberFormat="1" applyFont="1" applyFill="1" applyBorder="1" applyAlignment="1">
      <alignment horizontal="right" vertical="center" wrapText="1" indent="1"/>
    </xf>
    <xf numFmtId="3" fontId="3" fillId="35" borderId="13" xfId="91" applyNumberFormat="1" applyFont="1" applyFill="1" applyBorder="1" applyAlignment="1">
      <alignment horizontal="right" vertical="center" wrapText="1" indent="1"/>
    </xf>
    <xf numFmtId="3" fontId="3" fillId="35" borderId="38" xfId="91" applyNumberFormat="1" applyFont="1" applyFill="1" applyBorder="1" applyAlignment="1">
      <alignment horizontal="right" vertical="center" wrapText="1" indent="1"/>
    </xf>
    <xf numFmtId="3" fontId="3" fillId="24" borderId="13" xfId="91" applyNumberFormat="1" applyFont="1" applyFill="1" applyBorder="1" applyAlignment="1">
      <alignment horizontal="right" vertical="center" wrapText="1" indent="1"/>
    </xf>
    <xf numFmtId="3" fontId="3" fillId="24" borderId="38" xfId="91" applyNumberFormat="1" applyFont="1" applyFill="1" applyBorder="1" applyAlignment="1">
      <alignment horizontal="right" vertical="center" wrapText="1" indent="1"/>
    </xf>
    <xf numFmtId="3" fontId="7" fillId="35" borderId="13" xfId="91" applyNumberFormat="1" applyFont="1" applyFill="1" applyBorder="1" applyAlignment="1">
      <alignment horizontal="right" vertical="center" wrapText="1" indent="1"/>
    </xf>
    <xf numFmtId="3" fontId="7" fillId="35" borderId="38" xfId="91" applyNumberFormat="1" applyFont="1" applyFill="1" applyBorder="1" applyAlignment="1">
      <alignment horizontal="right" vertical="center" wrapText="1" indent="1"/>
    </xf>
    <xf numFmtId="3" fontId="3" fillId="0" borderId="13" xfId="91" applyNumberFormat="1" applyFont="1" applyBorder="1" applyAlignment="1">
      <alignment horizontal="right" vertical="center" wrapText="1" indent="1"/>
    </xf>
    <xf numFmtId="3" fontId="3" fillId="0" borderId="38" xfId="91" applyNumberFormat="1" applyFont="1" applyBorder="1" applyAlignment="1">
      <alignment horizontal="right" vertical="center" wrapText="1" indent="1"/>
    </xf>
    <xf numFmtId="3" fontId="7" fillId="24" borderId="17" xfId="91" applyNumberFormat="1" applyFont="1" applyFill="1" applyBorder="1" applyAlignment="1">
      <alignment horizontal="right" vertical="center" wrapText="1" indent="1"/>
    </xf>
    <xf numFmtId="3" fontId="7" fillId="24" borderId="39" xfId="91" applyNumberFormat="1" applyFont="1" applyFill="1" applyBorder="1" applyAlignment="1">
      <alignment horizontal="right" vertical="center" wrapText="1" indent="1"/>
    </xf>
    <xf numFmtId="3" fontId="2" fillId="35" borderId="13" xfId="0" applyNumberFormat="1" applyFont="1" applyFill="1" applyBorder="1" applyAlignment="1">
      <alignment horizontal="right" vertical="center" wrapText="1" indent="1"/>
    </xf>
    <xf numFmtId="3" fontId="2" fillId="35" borderId="14" xfId="0" applyNumberFormat="1" applyFont="1" applyFill="1" applyBorder="1" applyAlignment="1">
      <alignment horizontal="right" vertical="center" wrapText="1" indent="1"/>
    </xf>
    <xf numFmtId="3" fontId="2" fillId="24" borderId="14" xfId="0" applyNumberFormat="1" applyFont="1" applyFill="1" applyBorder="1" applyAlignment="1">
      <alignment horizontal="right" vertical="center" wrapText="1" indent="1"/>
    </xf>
    <xf numFmtId="3" fontId="2" fillId="24" borderId="18" xfId="0" applyNumberFormat="1" applyFont="1" applyFill="1" applyBorder="1" applyAlignment="1">
      <alignment horizontal="right" vertical="center" wrapText="1" indent="1"/>
    </xf>
    <xf numFmtId="3" fontId="74" fillId="24" borderId="73" xfId="0" applyNumberFormat="1" applyFont="1" applyFill="1" applyBorder="1" applyAlignment="1">
      <alignment horizontal="right" vertical="center" wrapText="1" indent="1"/>
    </xf>
    <xf numFmtId="3" fontId="74" fillId="24" borderId="51" xfId="0" applyNumberFormat="1" applyFont="1" applyFill="1" applyBorder="1" applyAlignment="1">
      <alignment horizontal="right" vertical="center" wrapText="1" indent="1"/>
    </xf>
    <xf numFmtId="169" fontId="66" fillId="39" borderId="13" xfId="0" applyNumberFormat="1" applyFont="1" applyFill="1" applyBorder="1" applyAlignment="1">
      <alignment vertical="center" wrapText="1"/>
    </xf>
    <xf numFmtId="169" fontId="66" fillId="40" borderId="13" xfId="0" applyNumberFormat="1" applyFont="1" applyFill="1" applyBorder="1" applyAlignment="1">
      <alignment vertical="center" wrapText="1"/>
    </xf>
    <xf numFmtId="169" fontId="66" fillId="35" borderId="13" xfId="0" applyNumberFormat="1" applyFont="1" applyFill="1" applyBorder="1" applyAlignment="1">
      <alignment vertical="center" wrapText="1"/>
    </xf>
    <xf numFmtId="169" fontId="66" fillId="24" borderId="13" xfId="0" applyNumberFormat="1" applyFont="1" applyFill="1" applyBorder="1" applyAlignment="1">
      <alignment vertical="center" wrapText="1"/>
    </xf>
    <xf numFmtId="169" fontId="66" fillId="40" borderId="14" xfId="0" applyNumberFormat="1" applyFont="1" applyFill="1" applyBorder="1" applyAlignment="1">
      <alignment vertical="center" wrapText="1"/>
    </xf>
    <xf numFmtId="169" fontId="62" fillId="39" borderId="13" xfId="0" applyNumberFormat="1" applyFont="1" applyFill="1" applyBorder="1" applyAlignment="1">
      <alignment vertical="center" wrapText="1"/>
    </xf>
    <xf numFmtId="169" fontId="62" fillId="35" borderId="13" xfId="0" applyNumberFormat="1" applyFont="1" applyFill="1" applyBorder="1" applyAlignment="1">
      <alignment vertical="center" wrapText="1"/>
    </xf>
    <xf numFmtId="169" fontId="66" fillId="0" borderId="13" xfId="0" applyNumberFormat="1" applyFont="1" applyBorder="1" applyAlignment="1">
      <alignment horizontal="center" vertical="center" wrapText="1"/>
    </xf>
    <xf numFmtId="169" fontId="62" fillId="39" borderId="13" xfId="0" applyNumberFormat="1" applyFont="1" applyFill="1" applyBorder="1" applyAlignment="1">
      <alignment vertical="top" wrapText="1"/>
    </xf>
    <xf numFmtId="169" fontId="77" fillId="0" borderId="13" xfId="0" applyNumberFormat="1" applyFont="1" applyBorder="1" applyAlignment="1">
      <alignment horizontal="center" vertical="center" wrapText="1"/>
    </xf>
    <xf numFmtId="169" fontId="78" fillId="39" borderId="13" xfId="0" applyNumberFormat="1" applyFont="1" applyFill="1" applyBorder="1" applyAlignment="1">
      <alignment vertical="center" wrapText="1"/>
    </xf>
    <xf numFmtId="169" fontId="25" fillId="39" borderId="13" xfId="0" applyNumberFormat="1" applyFont="1" applyFill="1" applyBorder="1" applyAlignment="1">
      <alignment vertical="center" wrapText="1"/>
    </xf>
    <xf numFmtId="169" fontId="66" fillId="41" borderId="13" xfId="0" applyNumberFormat="1" applyFont="1" applyFill="1" applyBorder="1" applyAlignment="1">
      <alignment horizontal="center" vertical="center" wrapText="1"/>
    </xf>
    <xf numFmtId="169" fontId="77" fillId="41" borderId="13" xfId="0" applyNumberFormat="1" applyFont="1" applyFill="1" applyBorder="1" applyAlignment="1">
      <alignment horizontal="center" vertical="center" wrapText="1"/>
    </xf>
    <xf numFmtId="169" fontId="55" fillId="39" borderId="13" xfId="0" applyNumberFormat="1" applyFont="1" applyFill="1" applyBorder="1" applyAlignment="1">
      <alignment vertical="center" wrapText="1"/>
    </xf>
    <xf numFmtId="169" fontId="55" fillId="35" borderId="13" xfId="0" applyNumberFormat="1" applyFont="1" applyFill="1" applyBorder="1" applyAlignment="1">
      <alignment vertical="center" wrapText="1"/>
    </xf>
    <xf numFmtId="169" fontId="62" fillId="39" borderId="17" xfId="0" applyNumberFormat="1" applyFont="1" applyFill="1" applyBorder="1" applyAlignment="1">
      <alignment vertical="center"/>
    </xf>
    <xf numFmtId="169" fontId="62" fillId="35" borderId="17" xfId="0" applyNumberFormat="1" applyFont="1" applyFill="1" applyBorder="1" applyAlignment="1">
      <alignment vertical="center"/>
    </xf>
    <xf numFmtId="169" fontId="66" fillId="40" borderId="17" xfId="0" applyNumberFormat="1" applyFont="1" applyFill="1" applyBorder="1" applyAlignment="1">
      <alignment vertical="center" wrapText="1"/>
    </xf>
    <xf numFmtId="169" fontId="66" fillId="40" borderId="18" xfId="0" applyNumberFormat="1" applyFont="1" applyFill="1" applyBorder="1" applyAlignment="1">
      <alignment vertical="center" wrapText="1"/>
    </xf>
    <xf numFmtId="3" fontId="3" fillId="35" borderId="19" xfId="43" applyNumberFormat="1" applyFont="1" applyFill="1" applyBorder="1" applyAlignment="1">
      <alignment horizontal="right" vertical="center" wrapText="1" indent="1"/>
    </xf>
    <xf numFmtId="3" fontId="7" fillId="51" borderId="14" xfId="43" applyNumberFormat="1" applyFont="1" applyFill="1" applyBorder="1" applyAlignment="1">
      <alignment horizontal="right" vertical="center" wrapText="1" indent="1"/>
    </xf>
    <xf numFmtId="3" fontId="7" fillId="24" borderId="13" xfId="43" applyNumberFormat="1" applyFont="1" applyFill="1" applyBorder="1" applyAlignment="1">
      <alignment horizontal="right" vertical="center" wrapText="1" indent="1"/>
    </xf>
    <xf numFmtId="3" fontId="7" fillId="24" borderId="14" xfId="43" applyNumberFormat="1" applyFont="1" applyFill="1" applyBorder="1" applyAlignment="1">
      <alignment horizontal="right" vertical="center" wrapText="1" indent="1"/>
    </xf>
    <xf numFmtId="3" fontId="2" fillId="24" borderId="17" xfId="43" applyNumberFormat="1" applyFont="1" applyFill="1" applyBorder="1" applyAlignment="1">
      <alignment horizontal="right" vertical="center" wrapText="1" indent="1"/>
    </xf>
    <xf numFmtId="3" fontId="2" fillId="24" borderId="18" xfId="43" applyNumberFormat="1" applyFont="1" applyFill="1" applyBorder="1" applyAlignment="1">
      <alignment horizontal="right" vertical="center" wrapText="1" indent="1"/>
    </xf>
    <xf numFmtId="3" fontId="3" fillId="35" borderId="13" xfId="43" applyNumberFormat="1" applyFont="1" applyFill="1" applyBorder="1" applyAlignment="1">
      <alignment horizontal="right" vertical="center" wrapText="1" indent="1"/>
    </xf>
    <xf numFmtId="3" fontId="3" fillId="35" borderId="13" xfId="43" applyNumberFormat="1" applyFont="1" applyFill="1" applyBorder="1" applyAlignment="1">
      <alignment horizontal="center" vertical="center" wrapText="1"/>
    </xf>
    <xf numFmtId="3" fontId="7" fillId="51" borderId="13" xfId="43" applyNumberFormat="1" applyFont="1" applyFill="1" applyBorder="1" applyAlignment="1">
      <alignment horizontal="right" vertical="center" wrapText="1" indent="1"/>
    </xf>
    <xf numFmtId="3" fontId="7" fillId="51" borderId="14" xfId="43" applyNumberFormat="1" applyFont="1" applyFill="1" applyBorder="1" applyAlignment="1">
      <alignment horizontal="center" vertical="center" wrapText="1"/>
    </xf>
    <xf numFmtId="3" fontId="7" fillId="51" borderId="13" xfId="43" applyNumberFormat="1" applyFont="1" applyFill="1" applyBorder="1" applyAlignment="1">
      <alignment horizontal="center" vertical="center" wrapText="1"/>
    </xf>
    <xf numFmtId="3" fontId="3" fillId="35" borderId="19" xfId="43" applyNumberFormat="1" applyFont="1" applyFill="1" applyBorder="1" applyAlignment="1">
      <alignment horizontal="center" vertical="center" wrapText="1"/>
    </xf>
    <xf numFmtId="3" fontId="3" fillId="35" borderId="26" xfId="43" applyNumberFormat="1" applyFont="1" applyFill="1" applyBorder="1" applyAlignment="1">
      <alignment horizontal="right" vertical="center" wrapText="1" indent="1"/>
    </xf>
    <xf numFmtId="3" fontId="3" fillId="35" borderId="19" xfId="0" applyNumberFormat="1" applyFont="1" applyFill="1" applyBorder="1" applyAlignment="1">
      <alignment horizontal="right" vertical="center" wrapText="1" indent="1"/>
    </xf>
    <xf numFmtId="3" fontId="3" fillId="0" borderId="19" xfId="0" applyNumberFormat="1" applyFont="1" applyBorder="1" applyAlignment="1">
      <alignment horizontal="right" vertical="center" wrapText="1" indent="1"/>
    </xf>
    <xf numFmtId="3" fontId="7" fillId="24" borderId="19" xfId="0" applyNumberFormat="1" applyFont="1" applyFill="1" applyBorder="1" applyAlignment="1">
      <alignment horizontal="right" vertical="center" wrapText="1" indent="1"/>
    </xf>
    <xf numFmtId="1" fontId="7" fillId="24" borderId="13" xfId="0" applyNumberFormat="1" applyFont="1" applyFill="1" applyBorder="1" applyAlignment="1">
      <alignment horizontal="right" vertical="center" wrapText="1" indent="1"/>
    </xf>
    <xf numFmtId="1" fontId="7" fillId="24" borderId="14" xfId="0" applyNumberFormat="1" applyFont="1" applyFill="1" applyBorder="1" applyAlignment="1">
      <alignment horizontal="right" vertical="center" wrapText="1" indent="1"/>
    </xf>
    <xf numFmtId="1" fontId="3" fillId="35" borderId="13" xfId="0" applyNumberFormat="1" applyFont="1" applyFill="1" applyBorder="1" applyAlignment="1">
      <alignment horizontal="right" vertical="center" wrapText="1" indent="1"/>
    </xf>
    <xf numFmtId="1" fontId="3" fillId="35" borderId="14" xfId="0" applyNumberFormat="1" applyFont="1" applyFill="1" applyBorder="1" applyAlignment="1">
      <alignment horizontal="right" vertical="center" wrapText="1" indent="1"/>
    </xf>
    <xf numFmtId="1" fontId="3" fillId="35" borderId="19" xfId="0" applyNumberFormat="1" applyFont="1" applyFill="1" applyBorder="1" applyAlignment="1">
      <alignment horizontal="right" vertical="center" wrapText="1" indent="1"/>
    </xf>
    <xf numFmtId="1" fontId="3" fillId="35" borderId="26" xfId="0" applyNumberFormat="1" applyFont="1" applyFill="1" applyBorder="1" applyAlignment="1">
      <alignment horizontal="right" vertical="center" wrapText="1" indent="1"/>
    </xf>
    <xf numFmtId="1" fontId="7" fillId="0" borderId="17" xfId="0" applyNumberFormat="1" applyFont="1" applyBorder="1" applyAlignment="1">
      <alignment horizontal="right" vertical="center" wrapText="1" indent="1"/>
    </xf>
    <xf numFmtId="1" fontId="3" fillId="35" borderId="17" xfId="0" applyNumberFormat="1" applyFont="1" applyFill="1" applyBorder="1" applyAlignment="1">
      <alignment horizontal="right" vertical="center" wrapText="1" indent="1"/>
    </xf>
    <xf numFmtId="1" fontId="3" fillId="35" borderId="18" xfId="0" applyNumberFormat="1" applyFont="1" applyFill="1" applyBorder="1" applyAlignment="1">
      <alignment horizontal="right" vertical="center" wrapText="1" indent="1"/>
    </xf>
    <xf numFmtId="3" fontId="3" fillId="35" borderId="13" xfId="40" applyNumberFormat="1" applyFont="1" applyFill="1" applyBorder="1" applyAlignment="1">
      <alignment horizontal="right" vertical="center" wrapText="1" indent="1"/>
    </xf>
    <xf numFmtId="3" fontId="7" fillId="24" borderId="13" xfId="40" applyNumberFormat="1" applyFont="1" applyFill="1" applyBorder="1" applyAlignment="1">
      <alignment horizontal="right" vertical="center" wrapText="1" indent="1"/>
    </xf>
    <xf numFmtId="3" fontId="7" fillId="24" borderId="14" xfId="40" applyNumberFormat="1" applyFont="1" applyFill="1" applyBorder="1" applyAlignment="1">
      <alignment horizontal="right" vertical="center" wrapText="1" indent="1"/>
    </xf>
    <xf numFmtId="3" fontId="3" fillId="35" borderId="14" xfId="40" applyNumberFormat="1" applyFont="1" applyFill="1" applyBorder="1" applyAlignment="1">
      <alignment horizontal="right" vertical="center" wrapText="1" indent="1"/>
    </xf>
    <xf numFmtId="3" fontId="3" fillId="35" borderId="17" xfId="40" applyNumberFormat="1" applyFont="1" applyFill="1" applyBorder="1" applyAlignment="1">
      <alignment horizontal="right" vertical="center" wrapText="1" indent="1"/>
    </xf>
    <xf numFmtId="3" fontId="3" fillId="35" borderId="18" xfId="40" applyNumberFormat="1" applyFont="1" applyFill="1" applyBorder="1" applyAlignment="1">
      <alignment horizontal="right" vertical="center" wrapText="1" indent="1"/>
    </xf>
    <xf numFmtId="3" fontId="74" fillId="35" borderId="13" xfId="91" applyNumberFormat="1" applyFont="1" applyFill="1" applyBorder="1" applyAlignment="1">
      <alignment horizontal="right" vertical="center" wrapText="1" indent="1"/>
    </xf>
    <xf numFmtId="3" fontId="74" fillId="35" borderId="13" xfId="91" applyNumberFormat="1" applyFont="1" applyFill="1" applyBorder="1" applyAlignment="1">
      <alignment horizontal="center" vertical="center" wrapText="1"/>
    </xf>
    <xf numFmtId="3" fontId="74" fillId="35" borderId="19" xfId="91" applyNumberFormat="1" applyFont="1" applyFill="1" applyBorder="1" applyAlignment="1">
      <alignment horizontal="right" vertical="center" wrapText="1" indent="1"/>
    </xf>
    <xf numFmtId="3" fontId="74" fillId="24" borderId="13" xfId="91" applyNumberFormat="1" applyFont="1" applyFill="1" applyBorder="1" applyAlignment="1">
      <alignment horizontal="right" vertical="center" wrapText="1" indent="1"/>
    </xf>
    <xf numFmtId="3" fontId="74" fillId="35" borderId="29" xfId="91" applyNumberFormat="1" applyFont="1" applyFill="1" applyBorder="1" applyAlignment="1">
      <alignment horizontal="right" vertical="center" wrapText="1" indent="1"/>
    </xf>
    <xf numFmtId="3" fontId="75" fillId="0" borderId="29" xfId="91" applyNumberFormat="1" applyFont="1" applyBorder="1" applyAlignment="1">
      <alignment horizontal="center" vertical="center" wrapText="1"/>
    </xf>
    <xf numFmtId="3" fontId="74" fillId="35" borderId="17" xfId="91" applyNumberFormat="1" applyFont="1" applyFill="1" applyBorder="1" applyAlignment="1">
      <alignment horizontal="right" vertical="center" wrapText="1" indent="1"/>
    </xf>
    <xf numFmtId="3" fontId="75" fillId="0" borderId="17" xfId="91" applyNumberFormat="1" applyFont="1" applyBorder="1" applyAlignment="1">
      <alignment horizontal="center" vertical="center" wrapText="1"/>
    </xf>
    <xf numFmtId="3" fontId="3" fillId="35" borderId="17" xfId="0" applyNumberFormat="1" applyFont="1" applyFill="1" applyBorder="1" applyAlignment="1">
      <alignment horizontal="right" vertical="center" wrapText="1" indent="1"/>
    </xf>
    <xf numFmtId="3" fontId="7" fillId="24" borderId="17" xfId="45" applyNumberFormat="1" applyFont="1" applyFill="1" applyBorder="1" applyAlignment="1">
      <alignment horizontal="right" vertical="center" wrapText="1" indent="1"/>
    </xf>
    <xf numFmtId="3" fontId="7" fillId="24" borderId="18" xfId="45" applyNumberFormat="1" applyFont="1" applyFill="1" applyBorder="1" applyAlignment="1">
      <alignment horizontal="right" vertical="center" wrapText="1" indent="1"/>
    </xf>
    <xf numFmtId="3" fontId="8" fillId="35" borderId="29" xfId="44" applyNumberFormat="1" applyFont="1" applyFill="1" applyBorder="1" applyAlignment="1">
      <alignment horizontal="right" vertical="center" wrapText="1" indent="1"/>
    </xf>
    <xf numFmtId="3" fontId="8" fillId="35" borderId="37" xfId="44" applyNumberFormat="1" applyFont="1" applyFill="1" applyBorder="1" applyAlignment="1">
      <alignment horizontal="right" vertical="center" wrapText="1" indent="1"/>
    </xf>
    <xf numFmtId="3" fontId="2" fillId="24" borderId="45" xfId="0" applyNumberFormat="1" applyFont="1" applyFill="1" applyBorder="1" applyAlignment="1">
      <alignment horizontal="right" vertical="center" wrapText="1" indent="1"/>
    </xf>
    <xf numFmtId="3" fontId="8" fillId="35" borderId="13" xfId="44" applyNumberFormat="1" applyFont="1" applyFill="1" applyBorder="1" applyAlignment="1">
      <alignment horizontal="right" vertical="center" wrapText="1" indent="1"/>
    </xf>
    <xf numFmtId="3" fontId="8" fillId="35" borderId="20" xfId="44" applyNumberFormat="1" applyFont="1" applyFill="1" applyBorder="1" applyAlignment="1">
      <alignment horizontal="right" vertical="center" wrapText="1" indent="1"/>
    </xf>
    <xf numFmtId="3" fontId="8" fillId="35" borderId="35" xfId="44" applyNumberFormat="1" applyFont="1" applyFill="1" applyBorder="1" applyAlignment="1">
      <alignment horizontal="right" vertical="center" wrapText="1" indent="1"/>
    </xf>
    <xf numFmtId="3" fontId="2" fillId="24" borderId="37" xfId="0" applyNumberFormat="1" applyFont="1" applyFill="1" applyBorder="1" applyAlignment="1">
      <alignment horizontal="right" vertical="center" wrapText="1" indent="1"/>
    </xf>
    <xf numFmtId="3" fontId="2" fillId="24" borderId="20" xfId="0" applyNumberFormat="1" applyFont="1" applyFill="1" applyBorder="1" applyAlignment="1">
      <alignment horizontal="right" vertical="center" wrapText="1" indent="1"/>
    </xf>
    <xf numFmtId="3" fontId="2" fillId="24" borderId="50" xfId="0" applyNumberFormat="1" applyFont="1" applyFill="1" applyBorder="1" applyAlignment="1">
      <alignment horizontal="right" vertical="center" wrapText="1" indent="1"/>
    </xf>
    <xf numFmtId="3" fontId="2" fillId="24" borderId="55" xfId="0" applyNumberFormat="1" applyFont="1" applyFill="1" applyBorder="1" applyAlignment="1">
      <alignment horizontal="right" vertical="center" wrapText="1" indent="1"/>
    </xf>
    <xf numFmtId="3" fontId="2" fillId="24" borderId="65" xfId="0" applyNumberFormat="1" applyFont="1" applyFill="1" applyBorder="1" applyAlignment="1">
      <alignment horizontal="right" vertical="center" wrapText="1" indent="1"/>
    </xf>
    <xf numFmtId="3" fontId="2" fillId="24" borderId="43" xfId="0" applyNumberFormat="1" applyFont="1" applyFill="1" applyBorder="1" applyAlignment="1">
      <alignment horizontal="right" vertical="center" wrapText="1" indent="1"/>
    </xf>
    <xf numFmtId="3" fontId="8" fillId="35" borderId="19" xfId="44" applyNumberFormat="1" applyFont="1" applyFill="1" applyBorder="1" applyAlignment="1">
      <alignment horizontal="right" vertical="center" wrapText="1" indent="1"/>
    </xf>
    <xf numFmtId="3" fontId="2" fillId="24" borderId="44" xfId="0" applyNumberFormat="1" applyFont="1" applyFill="1" applyBorder="1" applyAlignment="1">
      <alignment horizontal="right" vertical="center" wrapText="1" indent="1"/>
    </xf>
    <xf numFmtId="3" fontId="2" fillId="24" borderId="31" xfId="0" applyNumberFormat="1" applyFont="1" applyFill="1" applyBorder="1" applyAlignment="1">
      <alignment horizontal="right" vertical="center" wrapText="1" indent="1"/>
    </xf>
    <xf numFmtId="3" fontId="2" fillId="24" borderId="53" xfId="0" applyNumberFormat="1" applyFont="1" applyFill="1" applyBorder="1" applyAlignment="1">
      <alignment horizontal="right" vertical="center" wrapText="1" indent="1"/>
    </xf>
    <xf numFmtId="3" fontId="2" fillId="24" borderId="64" xfId="0" applyNumberFormat="1" applyFont="1" applyFill="1" applyBorder="1" applyAlignment="1">
      <alignment horizontal="right" vertical="center" wrapText="1" indent="1"/>
    </xf>
    <xf numFmtId="0" fontId="8" fillId="0" borderId="13" xfId="0" applyFont="1" applyBorder="1" applyAlignment="1">
      <alignment horizontal="left"/>
    </xf>
    <xf numFmtId="0" fontId="71" fillId="0" borderId="13" xfId="0" applyFont="1" applyBorder="1" applyAlignment="1">
      <alignment horizontal="left"/>
    </xf>
    <xf numFmtId="0" fontId="65" fillId="0" borderId="13" xfId="0" applyFont="1" applyBorder="1" applyAlignment="1">
      <alignment horizontal="left" vertical="center"/>
    </xf>
    <xf numFmtId="0" fontId="8" fillId="0" borderId="13" xfId="0" applyFont="1" applyBorder="1" applyAlignment="1">
      <alignment horizontal="left" wrapText="1"/>
    </xf>
    <xf numFmtId="0" fontId="8" fillId="37" borderId="13" xfId="0" applyFont="1" applyFill="1" applyBorder="1" applyAlignment="1">
      <alignment horizontal="left"/>
    </xf>
    <xf numFmtId="0" fontId="8" fillId="0" borderId="13" xfId="0" applyFont="1" applyBorder="1"/>
    <xf numFmtId="0" fontId="29" fillId="0" borderId="13" xfId="0" applyFont="1" applyBorder="1" applyAlignment="1">
      <alignment horizontal="left" wrapText="1"/>
    </xf>
    <xf numFmtId="0" fontId="8" fillId="0" borderId="23" xfId="35" applyNumberFormat="1" applyFont="1" applyBorder="1" applyAlignment="1" applyProtection="1">
      <alignment horizontal="left" vertical="center" indent="1"/>
    </xf>
    <xf numFmtId="0" fontId="8" fillId="0" borderId="60" xfId="35" applyNumberFormat="1" applyFont="1" applyBorder="1" applyAlignment="1" applyProtection="1">
      <alignment horizontal="left" vertical="center" indent="1"/>
    </xf>
    <xf numFmtId="0" fontId="12" fillId="46" borderId="66" xfId="0" applyFont="1" applyFill="1" applyBorder="1" applyAlignment="1">
      <alignment horizontal="center" vertical="center" wrapText="1"/>
    </xf>
    <xf numFmtId="0" fontId="65" fillId="46" borderId="67" xfId="0" applyFont="1" applyFill="1" applyBorder="1" applyAlignment="1">
      <alignment horizontal="center" vertical="center" wrapText="1"/>
    </xf>
    <xf numFmtId="0" fontId="65" fillId="46" borderId="68" xfId="0" applyFont="1" applyFill="1" applyBorder="1" applyAlignment="1">
      <alignment horizontal="center" vertical="center" wrapText="1"/>
    </xf>
    <xf numFmtId="0" fontId="12" fillId="0" borderId="66" xfId="0" applyFont="1" applyBorder="1" applyAlignment="1">
      <alignment horizontal="center" vertical="center" wrapText="1"/>
    </xf>
    <xf numFmtId="0" fontId="12" fillId="0" borderId="68" xfId="0" applyFont="1" applyBorder="1" applyAlignment="1">
      <alignment horizontal="center" vertical="center" wrapText="1"/>
    </xf>
    <xf numFmtId="0" fontId="107" fillId="0" borderId="66" xfId="0" applyFont="1" applyBorder="1" applyAlignment="1">
      <alignment horizontal="center" vertical="center" wrapText="1"/>
    </xf>
    <xf numFmtId="0" fontId="107" fillId="0" borderId="67" xfId="0" applyFont="1" applyBorder="1" applyAlignment="1">
      <alignment horizontal="center" vertical="center" wrapText="1"/>
    </xf>
    <xf numFmtId="0" fontId="107" fillId="0" borderId="68" xfId="0" applyFont="1" applyBorder="1" applyAlignment="1">
      <alignment horizontal="center" vertical="center" wrapText="1"/>
    </xf>
    <xf numFmtId="0" fontId="12" fillId="0" borderId="63"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7" fillId="0" borderId="75" xfId="0" applyFont="1" applyBorder="1" applyAlignment="1">
      <alignment horizontal="left" vertical="center" wrapText="1" indent="1"/>
    </xf>
    <xf numFmtId="0" fontId="7" fillId="0" borderId="50" xfId="0" applyFont="1" applyBorder="1" applyAlignment="1">
      <alignment horizontal="left" vertical="center" wrapText="1" inden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6" xfId="0" applyFont="1" applyBorder="1" applyAlignment="1">
      <alignment horizontal="center" vertical="center" wrapText="1"/>
    </xf>
    <xf numFmtId="0" fontId="7" fillId="0" borderId="22" xfId="0" applyFont="1" applyBorder="1" applyAlignment="1">
      <alignment horizontal="left" vertical="center" wrapText="1" indent="1"/>
    </xf>
    <xf numFmtId="0" fontId="7" fillId="0" borderId="29" xfId="0" applyFont="1" applyBorder="1" applyAlignment="1">
      <alignment horizontal="left" vertical="center" wrapText="1" indent="1"/>
    </xf>
    <xf numFmtId="0" fontId="7" fillId="0" borderId="34" xfId="0" applyFont="1" applyBorder="1" applyAlignment="1">
      <alignment horizontal="left" vertical="center" wrapText="1" indent="1"/>
    </xf>
    <xf numFmtId="49" fontId="71" fillId="0" borderId="35" xfId="0" applyNumberFormat="1" applyFont="1" applyBorder="1" applyAlignment="1">
      <alignment horizontal="left" wrapText="1"/>
    </xf>
    <xf numFmtId="49" fontId="71" fillId="0" borderId="46" xfId="0" applyNumberFormat="1" applyFont="1" applyBorder="1" applyAlignment="1">
      <alignment horizontal="left" wrapText="1"/>
    </xf>
    <xf numFmtId="49" fontId="71" fillId="0" borderId="47" xfId="0" applyNumberFormat="1" applyFont="1" applyBorder="1" applyAlignment="1">
      <alignment horizontal="left" wrapText="1"/>
    </xf>
    <xf numFmtId="49" fontId="71" fillId="0" borderId="37" xfId="0" applyNumberFormat="1" applyFont="1" applyBorder="1" applyAlignment="1">
      <alignment horizontal="left" wrapText="1"/>
    </xf>
    <xf numFmtId="49" fontId="71" fillId="0" borderId="50" xfId="0" applyNumberFormat="1" applyFont="1" applyBorder="1" applyAlignment="1">
      <alignment horizontal="left" wrapText="1"/>
    </xf>
    <xf numFmtId="49" fontId="71" fillId="0" borderId="32" xfId="0" applyNumberFormat="1" applyFont="1" applyBorder="1" applyAlignment="1">
      <alignment horizontal="left" wrapText="1"/>
    </xf>
    <xf numFmtId="0" fontId="88" fillId="0" borderId="30" xfId="0" applyFont="1" applyBorder="1" applyAlignment="1">
      <alignment horizontal="center" vertical="center"/>
    </xf>
    <xf numFmtId="0" fontId="88" fillId="0" borderId="31" xfId="0" applyFont="1" applyBorder="1" applyAlignment="1">
      <alignment horizontal="center" vertical="center"/>
    </xf>
    <xf numFmtId="0" fontId="88" fillId="0" borderId="36" xfId="0" applyFont="1" applyBorder="1" applyAlignment="1">
      <alignment horizontal="center" vertical="center"/>
    </xf>
    <xf numFmtId="0" fontId="69" fillId="0" borderId="75" xfId="0" applyFont="1" applyBorder="1" applyAlignment="1">
      <alignment horizontal="left" vertical="center" wrapText="1" indent="1"/>
    </xf>
    <xf numFmtId="0" fontId="69" fillId="0" borderId="50" xfId="0" applyFont="1" applyBorder="1" applyAlignment="1">
      <alignment horizontal="left" vertical="center" wrapText="1" indent="1"/>
    </xf>
    <xf numFmtId="0" fontId="69" fillId="0" borderId="54" xfId="0" applyFont="1" applyBorder="1" applyAlignment="1">
      <alignment horizontal="left" vertical="center" wrapText="1" indent="1"/>
    </xf>
    <xf numFmtId="0" fontId="69" fillId="0" borderId="15" xfId="0" applyFont="1" applyBorder="1" applyAlignment="1">
      <alignment horizontal="center" vertical="center" wrapText="1"/>
    </xf>
    <xf numFmtId="0" fontId="69" fillId="0" borderId="19" xfId="0" applyFont="1" applyBorder="1" applyAlignment="1">
      <alignment horizontal="center" vertical="center" wrapText="1"/>
    </xf>
    <xf numFmtId="0" fontId="69" fillId="0" borderId="29" xfId="0" applyFont="1" applyBorder="1" applyAlignment="1">
      <alignment horizontal="center" vertical="center" wrapText="1"/>
    </xf>
    <xf numFmtId="0" fontId="88" fillId="0" borderId="20" xfId="0" applyFont="1" applyBorder="1" applyAlignment="1">
      <alignment horizontal="center" vertical="center"/>
    </xf>
    <xf numFmtId="0" fontId="88" fillId="0" borderId="27" xfId="0" applyFont="1" applyBorder="1" applyAlignment="1">
      <alignment horizontal="center" vertical="center"/>
    </xf>
    <xf numFmtId="0" fontId="88" fillId="0" borderId="38" xfId="0" applyFont="1" applyBorder="1" applyAlignment="1">
      <alignment horizontal="center" vertical="center"/>
    </xf>
    <xf numFmtId="0" fontId="107" fillId="0" borderId="30" xfId="0" applyFont="1" applyBorder="1" applyAlignment="1">
      <alignment horizontal="center" vertical="center" wrapText="1"/>
    </xf>
    <xf numFmtId="0" fontId="107" fillId="0" borderId="31" xfId="0" applyFont="1" applyBorder="1" applyAlignment="1">
      <alignment horizontal="center" vertical="center" wrapText="1"/>
    </xf>
    <xf numFmtId="0" fontId="107" fillId="0" borderId="36" xfId="0" applyFont="1" applyBorder="1" applyAlignment="1">
      <alignment horizontal="center" vertical="center" wrapText="1"/>
    </xf>
    <xf numFmtId="0" fontId="74" fillId="0" borderId="61" xfId="0" applyFont="1" applyBorder="1" applyAlignment="1">
      <alignment horizontal="left" vertical="center" wrapText="1" indent="1"/>
    </xf>
    <xf numFmtId="0" fontId="74" fillId="0" borderId="72" xfId="0" applyFont="1" applyBorder="1" applyAlignment="1">
      <alignment horizontal="left" vertical="center" wrapText="1" indent="1"/>
    </xf>
    <xf numFmtId="0" fontId="74" fillId="0" borderId="41" xfId="0" applyFont="1" applyBorder="1" applyAlignment="1">
      <alignment horizontal="left" vertical="center" wrapText="1" indent="1"/>
    </xf>
    <xf numFmtId="0" fontId="124" fillId="0" borderId="0" xfId="0" applyFont="1" applyFill="1" applyBorder="1" applyAlignment="1">
      <alignment horizontal="left"/>
    </xf>
    <xf numFmtId="0" fontId="88" fillId="0" borderId="69" xfId="90" applyFont="1" applyBorder="1" applyAlignment="1">
      <alignment horizontal="center" vertical="center"/>
    </xf>
    <xf numFmtId="0" fontId="88" fillId="0" borderId="70" xfId="90" applyFont="1" applyBorder="1" applyAlignment="1">
      <alignment horizontal="center" vertical="center"/>
    </xf>
    <xf numFmtId="0" fontId="88" fillId="0" borderId="71" xfId="90" applyFont="1" applyBorder="1" applyAlignment="1">
      <alignment horizontal="center" vertical="center"/>
    </xf>
    <xf numFmtId="0" fontId="69" fillId="0" borderId="61" xfId="90" applyFont="1" applyBorder="1" applyAlignment="1">
      <alignment horizontal="left" vertical="center" wrapText="1" indent="1"/>
    </xf>
    <xf numFmtId="0" fontId="69" fillId="0" borderId="72" xfId="90" applyFont="1" applyBorder="1" applyAlignment="1">
      <alignment horizontal="left" vertical="center" wrapText="1" indent="1"/>
    </xf>
    <xf numFmtId="0" fontId="69" fillId="0" borderId="41" xfId="90" applyFont="1" applyBorder="1" applyAlignment="1">
      <alignment horizontal="left" vertical="center" wrapText="1" indent="1"/>
    </xf>
    <xf numFmtId="0" fontId="69" fillId="0" borderId="15" xfId="90" applyFont="1" applyBorder="1" applyAlignment="1">
      <alignment horizontal="center" vertical="center" wrapText="1"/>
    </xf>
    <xf numFmtId="0" fontId="69" fillId="0" borderId="19" xfId="90" applyFont="1" applyBorder="1" applyAlignment="1">
      <alignment horizontal="center" vertical="center" wrapText="1"/>
    </xf>
    <xf numFmtId="0" fontId="69" fillId="0" borderId="29" xfId="90" applyFont="1" applyBorder="1" applyAlignment="1">
      <alignment horizontal="center" vertical="center" wrapText="1"/>
    </xf>
    <xf numFmtId="0" fontId="88" fillId="0" borderId="13" xfId="90" applyFont="1" applyBorder="1" applyAlignment="1">
      <alignment horizontal="center" vertical="center"/>
    </xf>
    <xf numFmtId="0" fontId="88" fillId="0" borderId="20" xfId="90" applyFont="1" applyBorder="1" applyAlignment="1">
      <alignment horizontal="center" vertical="center"/>
    </xf>
    <xf numFmtId="0" fontId="88" fillId="0" borderId="38" xfId="90" applyFont="1" applyBorder="1" applyAlignment="1">
      <alignment horizontal="center" vertical="center"/>
    </xf>
    <xf numFmtId="0" fontId="107" fillId="0" borderId="12" xfId="0" applyFont="1" applyBorder="1" applyAlignment="1">
      <alignment horizontal="center" vertical="center" wrapText="1"/>
    </xf>
    <xf numFmtId="0" fontId="107" fillId="0" borderId="0" xfId="0" applyFont="1" applyAlignment="1">
      <alignment horizontal="center" vertical="center" wrapText="1"/>
    </xf>
    <xf numFmtId="0" fontId="74" fillId="0" borderId="37" xfId="0" applyFont="1" applyBorder="1" applyAlignment="1">
      <alignment horizontal="center" vertical="center" wrapText="1"/>
    </xf>
    <xf numFmtId="0" fontId="74" fillId="0" borderId="20" xfId="0" applyFont="1" applyBorder="1" applyAlignment="1">
      <alignment horizontal="center" vertical="center" wrapText="1"/>
    </xf>
    <xf numFmtId="49" fontId="3" fillId="0" borderId="20" xfId="0" applyNumberFormat="1" applyFont="1" applyBorder="1" applyAlignment="1">
      <alignment horizontal="left"/>
    </xf>
    <xf numFmtId="49" fontId="3" fillId="0" borderId="52" xfId="0" applyNumberFormat="1" applyFont="1" applyBorder="1" applyAlignment="1">
      <alignment horizontal="left"/>
    </xf>
    <xf numFmtId="49" fontId="3" fillId="0" borderId="27" xfId="0" applyNumberFormat="1" applyFont="1" applyBorder="1" applyAlignment="1">
      <alignment horizontal="left"/>
    </xf>
    <xf numFmtId="0" fontId="74" fillId="0" borderId="29" xfId="0" applyFont="1" applyBorder="1" applyAlignment="1">
      <alignment horizontal="center" vertical="center" wrapText="1"/>
    </xf>
    <xf numFmtId="0" fontId="74" fillId="36" borderId="29" xfId="0" applyFont="1" applyFill="1" applyBorder="1" applyAlignment="1">
      <alignment horizontal="center" vertical="center" wrapText="1"/>
    </xf>
    <xf numFmtId="0" fontId="74" fillId="36" borderId="13" xfId="0" applyFont="1" applyFill="1" applyBorder="1" applyAlignment="1">
      <alignment horizontal="center" vertical="center" wrapText="1"/>
    </xf>
    <xf numFmtId="0" fontId="74" fillId="0" borderId="12" xfId="0" applyFont="1" applyBorder="1" applyAlignment="1">
      <alignment horizontal="center" vertical="center" wrapText="1"/>
    </xf>
    <xf numFmtId="0" fontId="74" fillId="0" borderId="75" xfId="0" applyFont="1" applyBorder="1" applyAlignment="1">
      <alignment horizontal="center" vertical="center" wrapText="1"/>
    </xf>
    <xf numFmtId="0" fontId="97" fillId="0" borderId="0" xfId="0" applyFont="1" applyAlignment="1">
      <alignment horizontal="left" vertical="center" wrapText="1"/>
    </xf>
    <xf numFmtId="0" fontId="74" fillId="0" borderId="13" xfId="0" applyFont="1" applyBorder="1" applyAlignment="1">
      <alignment horizontal="center" vertical="center" wrapText="1"/>
    </xf>
    <xf numFmtId="49" fontId="8" fillId="0" borderId="20" xfId="0" applyNumberFormat="1" applyFont="1" applyBorder="1" applyAlignment="1">
      <alignment horizontal="left"/>
    </xf>
    <xf numFmtId="49" fontId="8" fillId="0" borderId="52" xfId="0" applyNumberFormat="1" applyFont="1" applyBorder="1" applyAlignment="1">
      <alignment horizontal="left"/>
    </xf>
    <xf numFmtId="49" fontId="8" fillId="0" borderId="27" xfId="0" applyNumberFormat="1" applyFont="1" applyBorder="1" applyAlignment="1">
      <alignment horizontal="left"/>
    </xf>
    <xf numFmtId="0" fontId="74" fillId="0" borderId="22" xfId="0" applyFont="1" applyBorder="1" applyAlignment="1">
      <alignment horizontal="center" vertical="center" textRotation="90" wrapText="1"/>
    </xf>
    <xf numFmtId="0" fontId="74" fillId="0" borderId="15" xfId="0" applyFont="1" applyBorder="1" applyAlignment="1">
      <alignment horizontal="center" vertical="center" textRotation="90" wrapText="1"/>
    </xf>
    <xf numFmtId="0" fontId="75" fillId="0" borderId="23" xfId="0" applyFont="1" applyBorder="1" applyAlignment="1">
      <alignment horizontal="center" vertical="center" wrapText="1"/>
    </xf>
    <xf numFmtId="0" fontId="75" fillId="0" borderId="15" xfId="0" applyFont="1" applyBorder="1" applyAlignment="1">
      <alignment horizontal="center" vertical="center" wrapText="1"/>
    </xf>
    <xf numFmtId="0" fontId="75" fillId="0" borderId="16" xfId="0" applyFont="1" applyBorder="1" applyAlignment="1">
      <alignment horizontal="center" vertical="center" wrapText="1"/>
    </xf>
    <xf numFmtId="0" fontId="75" fillId="0" borderId="25" xfId="0" applyFont="1" applyBorder="1" applyAlignment="1">
      <alignment horizontal="center" vertical="center" wrapText="1"/>
    </xf>
    <xf numFmtId="0" fontId="75" fillId="0" borderId="13" xfId="0" applyFont="1" applyBorder="1" applyAlignment="1">
      <alignment horizontal="center" vertical="center" wrapText="1"/>
    </xf>
    <xf numFmtId="0" fontId="75" fillId="0" borderId="17" xfId="0" applyFont="1" applyBorder="1" applyAlignment="1">
      <alignment horizontal="center" vertical="center" wrapText="1"/>
    </xf>
    <xf numFmtId="0" fontId="75" fillId="0" borderId="24" xfId="0" applyFont="1" applyBorder="1" applyAlignment="1">
      <alignment horizontal="center" vertical="center" wrapText="1"/>
    </xf>
    <xf numFmtId="0" fontId="75" fillId="0" borderId="14" xfId="0" applyFont="1" applyBorder="1" applyAlignment="1">
      <alignment horizontal="center" vertical="center" wrapText="1"/>
    </xf>
    <xf numFmtId="0" fontId="75" fillId="0" borderId="18" xfId="0" applyFont="1" applyBorder="1" applyAlignment="1">
      <alignment horizontal="center" vertical="center" wrapText="1"/>
    </xf>
    <xf numFmtId="0" fontId="74" fillId="0" borderId="12" xfId="40" applyFont="1" applyBorder="1" applyAlignment="1">
      <alignment horizontal="center" vertical="center" wrapText="1"/>
    </xf>
    <xf numFmtId="0" fontId="74" fillId="0" borderId="75" xfId="40" applyFont="1" applyBorder="1" applyAlignment="1">
      <alignment horizontal="center" vertical="center" wrapText="1"/>
    </xf>
    <xf numFmtId="0" fontId="3" fillId="0" borderId="20" xfId="0" applyFont="1" applyBorder="1" applyAlignment="1">
      <alignment horizontal="left"/>
    </xf>
    <xf numFmtId="0" fontId="3" fillId="0" borderId="52" xfId="0" applyFont="1" applyBorder="1" applyAlignment="1">
      <alignment horizontal="left"/>
    </xf>
    <xf numFmtId="0" fontId="3" fillId="0" borderId="27" xfId="0" applyFont="1" applyBorder="1" applyAlignment="1">
      <alignment horizontal="left"/>
    </xf>
    <xf numFmtId="0" fontId="8" fillId="0" borderId="20" xfId="0" applyFont="1" applyBorder="1" applyAlignment="1">
      <alignment horizontal="left"/>
    </xf>
    <xf numFmtId="0" fontId="8" fillId="0" borderId="52" xfId="0" applyFont="1" applyBorder="1" applyAlignment="1">
      <alignment horizontal="left"/>
    </xf>
    <xf numFmtId="0" fontId="8" fillId="0" borderId="27" xfId="0" applyFont="1" applyBorder="1" applyAlignment="1">
      <alignment horizontal="left"/>
    </xf>
    <xf numFmtId="0" fontId="110" fillId="48" borderId="57" xfId="40" applyFont="1" applyFill="1" applyBorder="1" applyAlignment="1">
      <alignment horizontal="center" vertical="center" wrapText="1"/>
    </xf>
    <xf numFmtId="0" fontId="110" fillId="48" borderId="45" xfId="40" applyFont="1" applyFill="1" applyBorder="1" applyAlignment="1">
      <alignment horizontal="center" vertical="center" wrapText="1"/>
    </xf>
    <xf numFmtId="0" fontId="7" fillId="0" borderId="63" xfId="41" applyFont="1" applyBorder="1" applyAlignment="1">
      <alignment horizontal="center" vertical="center"/>
    </xf>
    <xf numFmtId="0" fontId="7" fillId="0" borderId="58" xfId="41" applyFont="1" applyBorder="1" applyAlignment="1">
      <alignment horizontal="center" vertical="center"/>
    </xf>
    <xf numFmtId="0" fontId="7" fillId="0" borderId="59" xfId="41" applyFont="1" applyBorder="1" applyAlignment="1">
      <alignment horizontal="center" vertical="center"/>
    </xf>
    <xf numFmtId="0" fontId="69" fillId="0" borderId="66" xfId="41" applyFont="1" applyBorder="1" applyAlignment="1">
      <alignment horizontal="left" vertical="center" wrapText="1" indent="1"/>
    </xf>
    <xf numFmtId="0" fontId="69" fillId="0" borderId="67" xfId="41" applyFont="1" applyBorder="1" applyAlignment="1">
      <alignment horizontal="left" vertical="center" wrapText="1" indent="1"/>
    </xf>
    <xf numFmtId="0" fontId="69" fillId="0" borderId="68" xfId="41" applyFont="1" applyBorder="1" applyAlignment="1">
      <alignment horizontal="left" vertical="center" wrapText="1" indent="1"/>
    </xf>
    <xf numFmtId="0" fontId="68" fillId="0" borderId="20" xfId="41" applyBorder="1" applyAlignment="1">
      <alignment horizontal="left" vertical="center" wrapText="1"/>
    </xf>
    <xf numFmtId="0" fontId="68" fillId="0" borderId="52" xfId="41" applyBorder="1" applyAlignment="1">
      <alignment horizontal="left" vertical="center" wrapText="1"/>
    </xf>
    <xf numFmtId="0" fontId="68" fillId="0" borderId="27" xfId="4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25" fillId="0" borderId="37" xfId="0" applyFont="1" applyBorder="1" applyAlignment="1">
      <alignment horizontal="left" vertical="center"/>
    </xf>
    <xf numFmtId="0" fontId="25" fillId="0" borderId="50" xfId="0" applyFont="1" applyBorder="1" applyAlignment="1">
      <alignment horizontal="left" vertical="center"/>
    </xf>
    <xf numFmtId="0" fontId="25" fillId="0" borderId="32" xfId="0" applyFont="1" applyBorder="1" applyAlignment="1">
      <alignment horizontal="left" vertical="center"/>
    </xf>
    <xf numFmtId="0" fontId="25" fillId="0" borderId="35" xfId="0" applyFont="1" applyBorder="1" applyAlignment="1">
      <alignment horizontal="left" vertical="center"/>
    </xf>
    <xf numFmtId="0" fontId="25" fillId="0" borderId="46" xfId="0" applyFont="1" applyBorder="1" applyAlignment="1">
      <alignment horizontal="left" vertical="center"/>
    </xf>
    <xf numFmtId="0" fontId="25" fillId="0" borderId="47" xfId="0" applyFont="1" applyBorder="1" applyAlignment="1">
      <alignment horizontal="left" vertical="center"/>
    </xf>
    <xf numFmtId="0" fontId="12" fillId="0" borderId="69"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8"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7" fillId="0" borderId="61" xfId="0" applyFont="1" applyBorder="1" applyAlignment="1">
      <alignment horizontal="left" vertical="center" wrapText="1" indent="1"/>
    </xf>
    <xf numFmtId="0" fontId="7" fillId="0" borderId="40" xfId="0" applyFont="1" applyBorder="1" applyAlignment="1">
      <alignment horizontal="left" vertical="center" wrapText="1" indent="1"/>
    </xf>
    <xf numFmtId="0" fontId="7" fillId="0" borderId="72" xfId="0" applyFont="1" applyBorder="1" applyAlignment="1">
      <alignment horizontal="center" vertical="center" wrapText="1"/>
    </xf>
    <xf numFmtId="0" fontId="7" fillId="0" borderId="41" xfId="0" applyFont="1" applyBorder="1" applyAlignment="1">
      <alignment horizontal="center" vertical="center" wrapText="1"/>
    </xf>
    <xf numFmtId="0" fontId="124" fillId="0" borderId="46" xfId="0" applyFont="1" applyFill="1" applyBorder="1" applyAlignment="1">
      <alignment horizontal="left" vertical="top" wrapText="1"/>
    </xf>
    <xf numFmtId="0" fontId="25" fillId="0" borderId="37" xfId="0" applyFont="1" applyBorder="1" applyAlignment="1">
      <alignment horizontal="left" vertical="center" wrapText="1"/>
    </xf>
    <xf numFmtId="0" fontId="25" fillId="0" borderId="50" xfId="0" applyFont="1" applyBorder="1" applyAlignment="1">
      <alignment horizontal="left" vertical="center" wrapText="1"/>
    </xf>
    <xf numFmtId="0" fontId="25" fillId="0" borderId="32" xfId="0" applyFont="1" applyBorder="1" applyAlignment="1">
      <alignment horizontal="left"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62" xfId="0" applyFont="1" applyBorder="1" applyAlignment="1">
      <alignment horizontal="left" vertical="center" wrapText="1" indent="1"/>
    </xf>
    <xf numFmtId="0" fontId="7" fillId="0" borderId="52" xfId="0" applyFont="1" applyBorder="1" applyAlignment="1">
      <alignment horizontal="left" vertical="center" wrapText="1" indent="1"/>
    </xf>
    <xf numFmtId="0" fontId="7" fillId="0" borderId="38" xfId="0" applyFont="1" applyBorder="1" applyAlignment="1">
      <alignment horizontal="left" vertical="center" wrapText="1" indent="1"/>
    </xf>
    <xf numFmtId="0" fontId="125" fillId="0" borderId="46" xfId="0" applyFont="1" applyFill="1" applyBorder="1" applyAlignment="1">
      <alignment horizontal="left" vertical="top" wrapText="1"/>
    </xf>
    <xf numFmtId="0" fontId="25" fillId="0" borderId="37" xfId="91" applyFont="1" applyBorder="1" applyAlignment="1">
      <alignment horizontal="left" vertical="center"/>
    </xf>
    <xf numFmtId="0" fontId="25" fillId="0" borderId="50" xfId="91" applyFont="1" applyBorder="1" applyAlignment="1">
      <alignment horizontal="left" vertical="center"/>
    </xf>
    <xf numFmtId="0" fontId="25" fillId="0" borderId="32" xfId="91" applyFont="1" applyBorder="1" applyAlignment="1">
      <alignment horizontal="left" vertical="center"/>
    </xf>
    <xf numFmtId="0" fontId="107" fillId="0" borderId="69" xfId="40" applyFont="1" applyBorder="1" applyAlignment="1">
      <alignment horizontal="center" vertical="center" wrapText="1"/>
    </xf>
    <xf numFmtId="0" fontId="107" fillId="0" borderId="70" xfId="40" applyFont="1" applyBorder="1" applyAlignment="1">
      <alignment horizontal="center" vertical="center"/>
    </xf>
    <xf numFmtId="0" fontId="107" fillId="0" borderId="71" xfId="40" applyFont="1" applyBorder="1" applyAlignment="1">
      <alignment horizontal="center" vertical="center"/>
    </xf>
    <xf numFmtId="0" fontId="74" fillId="0" borderId="23" xfId="40" applyFont="1" applyBorder="1" applyAlignment="1">
      <alignment horizontal="left" vertical="center" wrapText="1" indent="1"/>
    </xf>
    <xf numFmtId="0" fontId="74" fillId="0" borderId="25" xfId="40" applyFont="1" applyBorder="1" applyAlignment="1">
      <alignment horizontal="left" vertical="center" wrapText="1" indent="1"/>
    </xf>
    <xf numFmtId="0" fontId="74" fillId="0" borderId="24" xfId="40" applyFont="1" applyBorder="1" applyAlignment="1">
      <alignment horizontal="left" vertical="center" wrapText="1" indent="1"/>
    </xf>
    <xf numFmtId="0" fontId="25" fillId="0" borderId="35" xfId="40" applyFont="1" applyBorder="1" applyAlignment="1">
      <alignment horizontal="left" vertical="center"/>
    </xf>
    <xf numFmtId="0" fontId="25" fillId="0" borderId="46" xfId="40" applyFont="1" applyBorder="1" applyAlignment="1">
      <alignment horizontal="left" vertical="center"/>
    </xf>
    <xf numFmtId="0" fontId="25" fillId="0" borderId="47" xfId="40" applyFont="1" applyBorder="1" applyAlignment="1">
      <alignment horizontal="left" vertical="center"/>
    </xf>
    <xf numFmtId="0" fontId="25" fillId="36" borderId="48" xfId="40" applyFont="1" applyFill="1" applyBorder="1" applyAlignment="1">
      <alignment horizontal="left" vertical="center"/>
    </xf>
    <xf numFmtId="0" fontId="25" fillId="36" borderId="0" xfId="40" applyFont="1" applyFill="1" applyAlignment="1">
      <alignment horizontal="left" vertical="center"/>
    </xf>
    <xf numFmtId="0" fontId="25" fillId="36" borderId="49" xfId="40" applyFont="1" applyFill="1" applyBorder="1" applyAlignment="1">
      <alignment horizontal="left" vertical="center"/>
    </xf>
    <xf numFmtId="0" fontId="25" fillId="0" borderId="48" xfId="91" applyFont="1" applyBorder="1" applyAlignment="1">
      <alignment horizontal="left" vertical="center"/>
    </xf>
    <xf numFmtId="0" fontId="25" fillId="0" borderId="0" xfId="91" applyFont="1" applyAlignment="1">
      <alignment horizontal="left" vertical="center"/>
    </xf>
    <xf numFmtId="0" fontId="25" fillId="0" borderId="49" xfId="91" applyFont="1" applyBorder="1" applyAlignment="1">
      <alignment horizontal="left"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8" xfId="0" applyFont="1" applyBorder="1" applyAlignment="1">
      <alignment horizontal="center" vertical="center" wrapText="1"/>
    </xf>
    <xf numFmtId="0" fontId="7" fillId="0" borderId="54" xfId="0" applyFont="1" applyBorder="1" applyAlignment="1">
      <alignment horizontal="left" vertical="center" wrapText="1" indent="1"/>
    </xf>
    <xf numFmtId="0" fontId="124" fillId="0" borderId="67" xfId="0" applyFont="1" applyFill="1" applyBorder="1" applyAlignment="1">
      <alignment horizontal="left" vertical="top" wrapText="1"/>
    </xf>
    <xf numFmtId="0" fontId="74" fillId="36" borderId="34" xfId="0" applyFont="1" applyFill="1" applyBorder="1" applyAlignment="1">
      <alignment horizontal="center" vertical="center" wrapText="1"/>
    </xf>
    <xf numFmtId="0" fontId="74" fillId="36" borderId="14" xfId="0" applyFont="1" applyFill="1" applyBorder="1" applyAlignment="1">
      <alignment horizontal="center" vertical="center" wrapText="1"/>
    </xf>
    <xf numFmtId="0" fontId="107" fillId="0" borderId="63" xfId="0" applyFont="1" applyBorder="1" applyAlignment="1">
      <alignment horizontal="center" vertical="center" wrapText="1"/>
    </xf>
    <xf numFmtId="0" fontId="107" fillId="0" borderId="58" xfId="0" applyFont="1" applyBorder="1" applyAlignment="1">
      <alignment horizontal="center" vertical="center" wrapText="1"/>
    </xf>
    <xf numFmtId="0" fontId="107" fillId="0" borderId="59" xfId="0" applyFont="1" applyBorder="1" applyAlignment="1">
      <alignment horizontal="center" vertical="center" wrapText="1"/>
    </xf>
    <xf numFmtId="0" fontId="74" fillId="49" borderId="29" xfId="0" applyFont="1" applyFill="1" applyBorder="1" applyAlignment="1">
      <alignment horizontal="center" vertical="center" wrapText="1"/>
    </xf>
    <xf numFmtId="0" fontId="74" fillId="49" borderId="13" xfId="0" applyFont="1" applyFill="1" applyBorder="1" applyAlignment="1">
      <alignment horizontal="center" vertical="center" wrapText="1"/>
    </xf>
    <xf numFmtId="0" fontId="74" fillId="0" borderId="22" xfId="0" applyFont="1" applyBorder="1" applyAlignment="1">
      <alignment horizontal="center" vertical="center" wrapText="1"/>
    </xf>
    <xf numFmtId="0" fontId="74" fillId="0" borderId="15" xfId="0" applyFont="1" applyBorder="1" applyAlignment="1">
      <alignment horizontal="center" vertical="center" wrapText="1"/>
    </xf>
    <xf numFmtId="0" fontId="124" fillId="0" borderId="0" xfId="0" applyFont="1" applyFill="1" applyBorder="1" applyAlignment="1">
      <alignment horizontal="left" vertical="top" wrapText="1"/>
    </xf>
    <xf numFmtId="0" fontId="4" fillId="0" borderId="63"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7" fillId="0" borderId="72" xfId="0" applyFont="1" applyBorder="1" applyAlignment="1">
      <alignment horizontal="left" vertical="center" wrapText="1" indent="1"/>
    </xf>
    <xf numFmtId="0" fontId="7" fillId="0" borderId="67" xfId="0" applyFont="1" applyBorder="1" applyAlignment="1">
      <alignment horizontal="left" vertical="center" wrapText="1" indent="1"/>
    </xf>
    <xf numFmtId="0" fontId="7" fillId="0" borderId="41" xfId="0" applyFont="1" applyBorder="1" applyAlignment="1">
      <alignment horizontal="left" vertical="center" wrapText="1" indent="1"/>
    </xf>
    <xf numFmtId="0" fontId="66"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4" fillId="0" borderId="30" xfId="43" applyFont="1" applyBorder="1" applyAlignment="1">
      <alignment horizontal="center" vertical="center" wrapText="1"/>
    </xf>
    <xf numFmtId="0" fontId="4" fillId="0" borderId="31" xfId="43" applyFont="1" applyBorder="1" applyAlignment="1">
      <alignment horizontal="center" vertical="center" wrapText="1"/>
    </xf>
    <xf numFmtId="0" fontId="4" fillId="0" borderId="36" xfId="43" applyFont="1" applyBorder="1" applyAlignment="1">
      <alignment horizontal="center" vertical="center" wrapText="1"/>
    </xf>
    <xf numFmtId="0" fontId="88" fillId="0" borderId="23" xfId="43" applyFont="1" applyBorder="1" applyAlignment="1">
      <alignment horizontal="center" vertical="center" wrapText="1"/>
    </xf>
    <xf numFmtId="0" fontId="88" fillId="0" borderId="25" xfId="43" applyFont="1" applyBorder="1" applyAlignment="1">
      <alignment horizontal="center" vertical="center" wrapText="1"/>
    </xf>
    <xf numFmtId="0" fontId="69" fillId="0" borderId="15" xfId="0" applyFont="1" applyBorder="1" applyAlignment="1">
      <alignment horizontal="left" vertical="center" wrapText="1"/>
    </xf>
    <xf numFmtId="0" fontId="69" fillId="0" borderId="13" xfId="0" applyFont="1" applyBorder="1" applyAlignment="1">
      <alignment horizontal="left" vertical="center" wrapText="1"/>
    </xf>
    <xf numFmtId="0" fontId="74" fillId="0" borderId="75" xfId="0" applyFont="1" applyBorder="1" applyAlignment="1">
      <alignment horizontal="left" vertical="center" wrapText="1" indent="1"/>
    </xf>
    <xf numFmtId="0" fontId="74" fillId="0" borderId="50" xfId="0" applyFont="1" applyBorder="1" applyAlignment="1">
      <alignment horizontal="left" vertical="center" wrapText="1" indent="1"/>
    </xf>
    <xf numFmtId="0" fontId="74" fillId="0" borderId="54" xfId="0" applyFont="1" applyBorder="1" applyAlignment="1">
      <alignment horizontal="left" vertical="center" wrapText="1" indent="1"/>
    </xf>
    <xf numFmtId="0" fontId="7" fillId="0" borderId="29" xfId="0" applyFont="1" applyBorder="1" applyAlignment="1">
      <alignment horizontal="center" vertical="center" wrapText="1"/>
    </xf>
    <xf numFmtId="0" fontId="7" fillId="0" borderId="34"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30" fillId="0" borderId="46" xfId="0" applyFont="1" applyBorder="1" applyAlignment="1">
      <alignment horizontal="left" vertical="center" wrapText="1"/>
    </xf>
    <xf numFmtId="0" fontId="29" fillId="0" borderId="35" xfId="0" applyFont="1" applyBorder="1" applyAlignment="1">
      <alignment horizontal="left" vertical="center"/>
    </xf>
    <xf numFmtId="0" fontId="29" fillId="0" borderId="46" xfId="0" applyFont="1" applyBorder="1" applyAlignment="1">
      <alignment horizontal="left" vertical="center"/>
    </xf>
    <xf numFmtId="0" fontId="29" fillId="0" borderId="47" xfId="0" applyFont="1" applyBorder="1" applyAlignment="1">
      <alignment horizontal="left" vertical="center"/>
    </xf>
    <xf numFmtId="0" fontId="29" fillId="0" borderId="37" xfId="0" applyFont="1" applyBorder="1" applyAlignment="1">
      <alignment horizontal="left" vertical="center"/>
    </xf>
    <xf numFmtId="0" fontId="29" fillId="0" borderId="50" xfId="0" applyFont="1" applyBorder="1" applyAlignment="1">
      <alignment horizontal="left" vertical="center"/>
    </xf>
    <xf numFmtId="0" fontId="29" fillId="0" borderId="32" xfId="0" applyFont="1" applyBorder="1" applyAlignment="1">
      <alignment horizontal="left" vertical="center"/>
    </xf>
    <xf numFmtId="0" fontId="4" fillId="0" borderId="69" xfId="40" applyFont="1" applyBorder="1" applyAlignment="1">
      <alignment horizontal="center" vertical="center" wrapText="1"/>
    </xf>
    <xf numFmtId="0" fontId="4" fillId="0" borderId="70" xfId="40" applyFont="1" applyBorder="1" applyAlignment="1">
      <alignment horizontal="center" vertical="center" wrapText="1"/>
    </xf>
    <xf numFmtId="0" fontId="4" fillId="0" borderId="74" xfId="40" applyFont="1" applyBorder="1" applyAlignment="1">
      <alignment horizontal="center" vertical="center" wrapText="1"/>
    </xf>
    <xf numFmtId="0" fontId="4" fillId="0" borderId="71" xfId="40" applyFont="1" applyBorder="1" applyAlignment="1">
      <alignment horizontal="center" vertical="center" wrapText="1"/>
    </xf>
    <xf numFmtId="0" fontId="7" fillId="0" borderId="30" xfId="40" applyFont="1" applyBorder="1" applyAlignment="1">
      <alignment horizontal="left" vertical="center" wrapText="1" indent="1"/>
    </xf>
    <xf numFmtId="0" fontId="7" fillId="0" borderId="31" xfId="40" applyFont="1" applyBorder="1" applyAlignment="1">
      <alignment horizontal="left" vertical="center" wrapText="1" indent="1"/>
    </xf>
    <xf numFmtId="0" fontId="7" fillId="0" borderId="53" xfId="40" applyFont="1" applyBorder="1" applyAlignment="1">
      <alignment horizontal="left" vertical="center" wrapText="1" indent="1"/>
    </xf>
    <xf numFmtId="0" fontId="7" fillId="0" borderId="36" xfId="40" applyFont="1" applyBorder="1" applyAlignment="1">
      <alignment horizontal="left" vertical="center" wrapText="1" indent="1"/>
    </xf>
    <xf numFmtId="0" fontId="7" fillId="0" borderId="25" xfId="40" applyFont="1" applyBorder="1" applyAlignment="1">
      <alignment horizontal="center" vertical="center" wrapText="1"/>
    </xf>
    <xf numFmtId="0" fontId="7" fillId="0" borderId="24" xfId="40" applyFont="1" applyBorder="1" applyAlignment="1">
      <alignment horizontal="center" vertical="center" wrapText="1"/>
    </xf>
    <xf numFmtId="0" fontId="25" fillId="0" borderId="13" xfId="91" applyFont="1" applyBorder="1" applyAlignment="1">
      <alignment horizontal="left" vertical="center" wrapText="1"/>
    </xf>
    <xf numFmtId="0" fontId="7" fillId="0" borderId="29" xfId="40" applyFont="1" applyBorder="1" applyAlignment="1">
      <alignment horizontal="center" vertical="center" wrapText="1"/>
    </xf>
    <xf numFmtId="0" fontId="2" fillId="0" borderId="37" xfId="40" applyFont="1" applyBorder="1" applyAlignment="1">
      <alignment horizontal="center" vertical="center" wrapText="1"/>
    </xf>
    <xf numFmtId="0" fontId="2" fillId="0" borderId="13" xfId="40" applyFont="1" applyBorder="1" applyAlignment="1">
      <alignment horizontal="center" vertical="center" wrapText="1"/>
    </xf>
    <xf numFmtId="0" fontId="74" fillId="0" borderId="50" xfId="91" applyFont="1" applyBorder="1" applyAlignment="1">
      <alignment horizontal="center" vertical="center" wrapText="1"/>
    </xf>
    <xf numFmtId="0" fontId="74" fillId="0" borderId="54" xfId="91" applyFont="1" applyBorder="1" applyAlignment="1">
      <alignment horizontal="center" vertical="center" wrapText="1"/>
    </xf>
    <xf numFmtId="0" fontId="107" fillId="0" borderId="63" xfId="91" applyFont="1" applyBorder="1" applyAlignment="1">
      <alignment horizontal="center" vertical="center" wrapText="1"/>
    </xf>
    <xf numFmtId="0" fontId="107" fillId="0" borderId="58" xfId="91" applyFont="1" applyBorder="1" applyAlignment="1">
      <alignment horizontal="center" vertical="center" wrapText="1"/>
    </xf>
    <xf numFmtId="0" fontId="107" fillId="0" borderId="59" xfId="91" applyFont="1" applyBorder="1" applyAlignment="1">
      <alignment horizontal="center" vertical="center" wrapText="1"/>
    </xf>
    <xf numFmtId="0" fontId="74" fillId="0" borderId="61" xfId="91" applyFont="1" applyBorder="1" applyAlignment="1">
      <alignment horizontal="left" vertical="center" wrapText="1" indent="1"/>
    </xf>
    <xf numFmtId="0" fontId="74" fillId="0" borderId="40" xfId="91" applyFont="1" applyBorder="1" applyAlignment="1">
      <alignment horizontal="left" vertical="center" wrapText="1" indent="1"/>
    </xf>
    <xf numFmtId="0" fontId="74" fillId="0" borderId="60" xfId="91" applyFont="1" applyBorder="1" applyAlignment="1">
      <alignment horizontal="center" vertical="center" wrapText="1"/>
    </xf>
    <xf numFmtId="0" fontId="74" fillId="0" borderId="41" xfId="91" applyFont="1" applyBorder="1" applyAlignment="1">
      <alignment horizontal="center" vertical="center" wrapText="1"/>
    </xf>
    <xf numFmtId="0" fontId="74" fillId="0" borderId="53" xfId="91" applyFont="1" applyBorder="1" applyAlignment="1">
      <alignment horizontal="center" vertical="center" wrapText="1"/>
    </xf>
    <xf numFmtId="0" fontId="74" fillId="0" borderId="59" xfId="91" applyFont="1" applyBorder="1" applyAlignment="1">
      <alignment horizontal="center" vertical="center" wrapText="1"/>
    </xf>
    <xf numFmtId="0" fontId="102" fillId="0" borderId="53" xfId="91" applyFont="1" applyBorder="1" applyAlignment="1">
      <alignment horizontal="center" vertical="center" wrapText="1"/>
    </xf>
    <xf numFmtId="0" fontId="102" fillId="0" borderId="59" xfId="91" applyFont="1" applyBorder="1" applyAlignment="1">
      <alignment horizontal="center" vertical="center" wrapText="1"/>
    </xf>
    <xf numFmtId="0" fontId="102" fillId="0" borderId="63" xfId="91" applyFont="1" applyBorder="1" applyAlignment="1">
      <alignment horizontal="center" vertical="center" wrapText="1"/>
    </xf>
    <xf numFmtId="0" fontId="102" fillId="0" borderId="83" xfId="91" applyFont="1" applyBorder="1" applyAlignment="1">
      <alignment horizontal="center" vertical="center" wrapText="1"/>
    </xf>
    <xf numFmtId="0" fontId="25" fillId="0" borderId="13" xfId="91" applyFont="1" applyBorder="1" applyAlignment="1">
      <alignment horizontal="left" vertical="center"/>
    </xf>
    <xf numFmtId="0" fontId="74" fillId="0" borderId="21" xfId="91" applyFont="1" applyBorder="1" applyAlignment="1">
      <alignment horizontal="center" vertical="center" wrapText="1"/>
    </xf>
    <xf numFmtId="0" fontId="74" fillId="0" borderId="33" xfId="91" applyFont="1" applyBorder="1" applyAlignment="1">
      <alignment horizontal="center" vertical="center" wrapText="1"/>
    </xf>
    <xf numFmtId="0" fontId="74" fillId="0" borderId="13" xfId="91" applyFont="1" applyBorder="1" applyAlignment="1">
      <alignment horizontal="center" vertical="center" wrapText="1"/>
    </xf>
    <xf numFmtId="0" fontId="74" fillId="0" borderId="52" xfId="91" applyFont="1" applyBorder="1" applyAlignment="1">
      <alignment horizontal="center" vertical="center" wrapText="1"/>
    </xf>
    <xf numFmtId="0" fontId="74" fillId="0" borderId="38" xfId="91" applyFont="1" applyBorder="1" applyAlignment="1">
      <alignment horizontal="center" vertical="center" wrapText="1"/>
    </xf>
    <xf numFmtId="0" fontId="25" fillId="0" borderId="35" xfId="91" applyFont="1" applyBorder="1" applyAlignment="1">
      <alignment horizontal="left" vertical="center"/>
    </xf>
    <xf numFmtId="0" fontId="25" fillId="0" borderId="46" xfId="91" applyFont="1" applyBorder="1" applyAlignment="1">
      <alignment horizontal="left" vertical="center"/>
    </xf>
    <xf numFmtId="0" fontId="25" fillId="0" borderId="47" xfId="91" applyFont="1" applyBorder="1" applyAlignment="1">
      <alignment horizontal="left" vertical="center"/>
    </xf>
    <xf numFmtId="0" fontId="25" fillId="0" borderId="37" xfId="91" applyFont="1" applyBorder="1" applyAlignment="1">
      <alignment horizontal="left" vertical="center" wrapText="1"/>
    </xf>
    <xf numFmtId="0" fontId="25" fillId="0" borderId="50" xfId="91" applyFont="1" applyBorder="1" applyAlignment="1">
      <alignment horizontal="left" vertical="center" wrapText="1"/>
    </xf>
    <xf numFmtId="0" fontId="25" fillId="0" borderId="32" xfId="91" applyFont="1" applyBorder="1" applyAlignment="1">
      <alignment horizontal="left" vertical="center" wrapText="1"/>
    </xf>
    <xf numFmtId="0" fontId="74" fillId="0" borderId="22" xfId="91" applyFont="1" applyBorder="1" applyAlignment="1">
      <alignment horizontal="center" vertical="center" wrapText="1"/>
    </xf>
    <xf numFmtId="0" fontId="74" fillId="0" borderId="47" xfId="91" applyFont="1" applyBorder="1" applyAlignment="1">
      <alignment horizontal="center" vertical="center" wrapText="1"/>
    </xf>
    <xf numFmtId="0" fontId="74" fillId="0" borderId="32" xfId="91" applyFont="1" applyBorder="1" applyAlignment="1">
      <alignment horizontal="center" vertical="center" wrapText="1"/>
    </xf>
    <xf numFmtId="0" fontId="12" fillId="0" borderId="63" xfId="45" applyFont="1" applyBorder="1" applyAlignment="1">
      <alignment horizontal="center" vertical="center" wrapText="1"/>
    </xf>
    <xf numFmtId="0" fontId="12" fillId="0" borderId="58" xfId="45" applyFont="1" applyBorder="1" applyAlignment="1">
      <alignment horizontal="center" vertical="center" wrapText="1"/>
    </xf>
    <xf numFmtId="0" fontId="12" fillId="0" borderId="59" xfId="45" applyFont="1" applyBorder="1" applyAlignment="1">
      <alignment horizontal="center" vertical="center" wrapText="1"/>
    </xf>
    <xf numFmtId="0" fontId="25" fillId="0" borderId="20" xfId="0" applyFont="1" applyBorder="1" applyAlignment="1">
      <alignment horizontal="left" vertical="center"/>
    </xf>
    <xf numFmtId="0" fontId="25" fillId="0" borderId="52"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Alignment="1">
      <alignment horizontal="left" vertical="center" wrapText="1"/>
    </xf>
    <xf numFmtId="0" fontId="7" fillId="0" borderId="22" xfId="45" applyFont="1" applyBorder="1" applyAlignment="1">
      <alignment horizontal="center" vertical="center" wrapText="1"/>
    </xf>
    <xf numFmtId="0" fontId="7" fillId="0" borderId="15" xfId="45" applyFont="1" applyBorder="1" applyAlignment="1">
      <alignment horizontal="center" vertical="center" wrapText="1"/>
    </xf>
    <xf numFmtId="0" fontId="4" fillId="0" borderId="29" xfId="0" applyFont="1" applyBorder="1" applyAlignment="1">
      <alignment horizontal="center" vertical="center" wrapText="1"/>
    </xf>
    <xf numFmtId="0" fontId="4" fillId="0" borderId="34" xfId="0" applyFont="1" applyBorder="1" applyAlignment="1">
      <alignment horizontal="center" vertical="center" wrapText="1"/>
    </xf>
    <xf numFmtId="0" fontId="55" fillId="32" borderId="15" xfId="42" applyFont="1" applyFill="1" applyBorder="1"/>
    <xf numFmtId="0" fontId="55" fillId="32" borderId="13" xfId="42" applyFont="1" applyFill="1" applyBorder="1"/>
    <xf numFmtId="0" fontId="55" fillId="0" borderId="15" xfId="42" applyFont="1" applyBorder="1"/>
    <xf numFmtId="0" fontId="55" fillId="0" borderId="13" xfId="42" applyFont="1" applyBorder="1"/>
    <xf numFmtId="0" fontId="55" fillId="32" borderId="16" xfId="42" applyFont="1" applyFill="1" applyBorder="1"/>
    <xf numFmtId="0" fontId="55" fillId="32" borderId="17" xfId="42" applyFont="1" applyFill="1" applyBorder="1"/>
    <xf numFmtId="0" fontId="12" fillId="0" borderId="63" xfId="44" applyFont="1" applyBorder="1" applyAlignment="1">
      <alignment horizontal="center" vertical="center" wrapText="1"/>
    </xf>
    <xf numFmtId="0" fontId="12" fillId="0" borderId="58" xfId="44" applyFont="1" applyBorder="1" applyAlignment="1">
      <alignment horizontal="center" vertical="center" wrapText="1"/>
    </xf>
    <xf numFmtId="0" fontId="12" fillId="0" borderId="59" xfId="44" applyFont="1" applyBorder="1" applyAlignment="1">
      <alignment horizontal="center" vertical="center" wrapText="1"/>
    </xf>
    <xf numFmtId="0" fontId="7" fillId="0" borderId="63" xfId="44" applyFont="1" applyBorder="1" applyAlignment="1">
      <alignment horizontal="left" vertical="center" wrapText="1" indent="1"/>
    </xf>
    <xf numFmtId="0" fontId="7" fillId="0" borderId="58" xfId="44" applyFont="1" applyBorder="1" applyAlignment="1">
      <alignment horizontal="left" vertical="center" wrapText="1" indent="1"/>
    </xf>
    <xf numFmtId="0" fontId="7" fillId="0" borderId="59" xfId="44" applyFont="1" applyBorder="1" applyAlignment="1">
      <alignment horizontal="left" vertical="center" wrapText="1" indent="1"/>
    </xf>
    <xf numFmtId="0" fontId="7" fillId="0" borderId="63" xfId="0" applyFont="1" applyBorder="1" applyAlignment="1">
      <alignment horizontal="left" vertical="center" wrapText="1"/>
    </xf>
    <xf numFmtId="0" fontId="7" fillId="0" borderId="58" xfId="0" applyFont="1" applyBorder="1" applyAlignment="1">
      <alignment horizontal="left" vertical="center" wrapText="1"/>
    </xf>
    <xf numFmtId="0" fontId="7" fillId="0" borderId="59" xfId="0" applyFont="1" applyBorder="1" applyAlignment="1">
      <alignment horizontal="left" vertical="center" wrapText="1"/>
    </xf>
    <xf numFmtId="0" fontId="12" fillId="0" borderId="67" xfId="0" applyFont="1" applyBorder="1" applyAlignment="1">
      <alignment horizontal="center" vertical="center" wrapText="1"/>
    </xf>
    <xf numFmtId="0" fontId="55" fillId="32" borderId="30" xfId="42" applyFont="1" applyFill="1" applyBorder="1" applyAlignment="1">
      <alignment horizontal="left" vertical="center" indent="1"/>
    </xf>
    <xf numFmtId="0" fontId="55" fillId="32" borderId="31" xfId="42" applyFont="1" applyFill="1" applyBorder="1" applyAlignment="1">
      <alignment horizontal="left" vertical="center" indent="1"/>
    </xf>
    <xf numFmtId="0" fontId="2" fillId="0" borderId="62" xfId="0" applyFont="1" applyBorder="1" applyAlignment="1">
      <alignment horizontal="center" vertical="center" wrapText="1"/>
    </xf>
    <xf numFmtId="0" fontId="7" fillId="37" borderId="35" xfId="0" applyFont="1" applyFill="1" applyBorder="1" applyAlignment="1">
      <alignment horizontal="center" vertical="center" wrapText="1"/>
    </xf>
    <xf numFmtId="0" fontId="7" fillId="37" borderId="37" xfId="0" applyFont="1" applyFill="1" applyBorder="1" applyAlignment="1">
      <alignment horizontal="center" vertical="center" wrapText="1"/>
    </xf>
    <xf numFmtId="0" fontId="7" fillId="37" borderId="85" xfId="0" applyFont="1" applyFill="1" applyBorder="1" applyAlignment="1">
      <alignment horizontal="center" vertical="center" wrapText="1"/>
    </xf>
    <xf numFmtId="0" fontId="7" fillId="37" borderId="84" xfId="0" applyFont="1" applyFill="1" applyBorder="1" applyAlignment="1">
      <alignment horizontal="center" vertical="center" wrapText="1"/>
    </xf>
    <xf numFmtId="0" fontId="69" fillId="0" borderId="60" xfId="0" applyFont="1" applyBorder="1" applyAlignment="1">
      <alignment horizontal="center" vertical="center" wrapText="1"/>
    </xf>
    <xf numFmtId="0" fontId="69" fillId="0" borderId="67" xfId="0" applyFont="1" applyBorder="1" applyAlignment="1">
      <alignment horizontal="center" vertical="center" wrapText="1"/>
    </xf>
    <xf numFmtId="0" fontId="69" fillId="0" borderId="68" xfId="0" applyFont="1" applyBorder="1" applyAlignment="1">
      <alignment horizontal="center" vertical="center" wrapText="1"/>
    </xf>
    <xf numFmtId="0" fontId="7" fillId="37" borderId="19" xfId="0" applyFont="1" applyFill="1" applyBorder="1" applyAlignment="1">
      <alignment horizontal="center" vertical="center" wrapText="1"/>
    </xf>
    <xf numFmtId="0" fontId="7" fillId="37" borderId="29" xfId="0" applyFont="1" applyFill="1" applyBorder="1" applyAlignment="1">
      <alignment horizontal="center" vertical="center" wrapText="1"/>
    </xf>
    <xf numFmtId="0" fontId="8" fillId="0" borderId="50" xfId="0" applyFont="1" applyBorder="1" applyAlignment="1">
      <alignment horizontal="left"/>
    </xf>
    <xf numFmtId="0" fontId="4" fillId="0" borderId="6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40" xfId="0" applyFont="1" applyBorder="1" applyAlignment="1">
      <alignment horizontal="center" vertical="center" wrapText="1"/>
    </xf>
  </cellXfs>
  <cellStyles count="9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Čiarka" xfId="27" builtinId="3"/>
    <cellStyle name="čiarky 2" xfId="28" xr:uid="{00000000-0005-0000-0000-00001B000000}"/>
    <cellStyle name="Explanatory Text" xfId="29" xr:uid="{00000000-0005-0000-0000-00001C000000}"/>
    <cellStyle name="Good" xfId="30" xr:uid="{00000000-0005-0000-0000-00001D000000}"/>
    <cellStyle name="Heading 1" xfId="31" xr:uid="{00000000-0005-0000-0000-00001E000000}"/>
    <cellStyle name="Heading 2" xfId="32" xr:uid="{00000000-0005-0000-0000-00001F000000}"/>
    <cellStyle name="Heading 3" xfId="33" xr:uid="{00000000-0005-0000-0000-000020000000}"/>
    <cellStyle name="Heading 4" xfId="34" xr:uid="{00000000-0005-0000-0000-000021000000}"/>
    <cellStyle name="Hypertextové prepojenie" xfId="35" builtinId="8"/>
    <cellStyle name="Check Cell" xfId="36" xr:uid="{00000000-0005-0000-0000-000023000000}"/>
    <cellStyle name="Input" xfId="37" xr:uid="{00000000-0005-0000-0000-000024000000}"/>
    <cellStyle name="Linked Cell" xfId="38" xr:uid="{00000000-0005-0000-0000-000025000000}"/>
    <cellStyle name="Neutral" xfId="39" xr:uid="{00000000-0005-0000-0000-000026000000}"/>
    <cellStyle name="Normálna" xfId="0" builtinId="0"/>
    <cellStyle name="Normálna 2" xfId="40" xr:uid="{00000000-0005-0000-0000-000028000000}"/>
    <cellStyle name="Normálna 2 2 2" xfId="91" xr:uid="{00000000-0005-0000-0000-000029000000}"/>
    <cellStyle name="Normálna 3" xfId="90" xr:uid="{00000000-0005-0000-0000-00002A000000}"/>
    <cellStyle name="normálne 2" xfId="41" xr:uid="{00000000-0005-0000-0000-00002B000000}"/>
    <cellStyle name="normálne 3" xfId="42" xr:uid="{00000000-0005-0000-0000-00002C000000}"/>
    <cellStyle name="normálne 4" xfId="43" xr:uid="{00000000-0005-0000-0000-00002D000000}"/>
    <cellStyle name="normálne_Databazy_VVŠ_2007_ severská" xfId="44" xr:uid="{00000000-0005-0000-0000-00002E000000}"/>
    <cellStyle name="normálne_sprava_VVŠ_2004_tabuľky_vláda" xfId="45" xr:uid="{00000000-0005-0000-0000-00002F000000}"/>
    <cellStyle name="normální_List1" xfId="46" xr:uid="{00000000-0005-0000-0000-000030000000}"/>
    <cellStyle name="Note" xfId="47" xr:uid="{00000000-0005-0000-0000-000031000000}"/>
    <cellStyle name="Output" xfId="48" xr:uid="{00000000-0005-0000-0000-000032000000}"/>
    <cellStyle name="SAPBEXaggData" xfId="49" xr:uid="{00000000-0005-0000-0000-000033000000}"/>
    <cellStyle name="SAPBEXaggDataEmph" xfId="50" xr:uid="{00000000-0005-0000-0000-000034000000}"/>
    <cellStyle name="SAPBEXaggItem" xfId="51" xr:uid="{00000000-0005-0000-0000-000035000000}"/>
    <cellStyle name="SAPBEXaggItemX" xfId="52" xr:uid="{00000000-0005-0000-0000-000036000000}"/>
    <cellStyle name="SAPBEXexcBad7" xfId="53" xr:uid="{00000000-0005-0000-0000-000037000000}"/>
    <cellStyle name="SAPBEXexcBad8" xfId="54" xr:uid="{00000000-0005-0000-0000-000038000000}"/>
    <cellStyle name="SAPBEXexcBad9" xfId="55" xr:uid="{00000000-0005-0000-0000-000039000000}"/>
    <cellStyle name="SAPBEXexcCritical4" xfId="56" xr:uid="{00000000-0005-0000-0000-00003A000000}"/>
    <cellStyle name="SAPBEXexcCritical5" xfId="57" xr:uid="{00000000-0005-0000-0000-00003B000000}"/>
    <cellStyle name="SAPBEXexcCritical6" xfId="58" xr:uid="{00000000-0005-0000-0000-00003C000000}"/>
    <cellStyle name="SAPBEXexcGood1" xfId="59" xr:uid="{00000000-0005-0000-0000-00003D000000}"/>
    <cellStyle name="SAPBEXexcGood2" xfId="60" xr:uid="{00000000-0005-0000-0000-00003E000000}"/>
    <cellStyle name="SAPBEXexcGood3" xfId="61" xr:uid="{00000000-0005-0000-0000-00003F000000}"/>
    <cellStyle name="SAPBEXfilterDrill" xfId="62" xr:uid="{00000000-0005-0000-0000-000040000000}"/>
    <cellStyle name="SAPBEXfilterItem" xfId="63" xr:uid="{00000000-0005-0000-0000-000041000000}"/>
    <cellStyle name="SAPBEXfilterText" xfId="64" xr:uid="{00000000-0005-0000-0000-000042000000}"/>
    <cellStyle name="SAPBEXformats" xfId="65" xr:uid="{00000000-0005-0000-0000-000043000000}"/>
    <cellStyle name="SAPBEXheaderItem" xfId="66" xr:uid="{00000000-0005-0000-0000-000044000000}"/>
    <cellStyle name="SAPBEXheaderText" xfId="67" xr:uid="{00000000-0005-0000-0000-000045000000}"/>
    <cellStyle name="SAPBEXHLevel0" xfId="68" xr:uid="{00000000-0005-0000-0000-000046000000}"/>
    <cellStyle name="SAPBEXHLevel0X" xfId="69" xr:uid="{00000000-0005-0000-0000-000047000000}"/>
    <cellStyle name="SAPBEXHLevel1" xfId="70" xr:uid="{00000000-0005-0000-0000-000048000000}"/>
    <cellStyle name="SAPBEXHLevel1X" xfId="71" xr:uid="{00000000-0005-0000-0000-000049000000}"/>
    <cellStyle name="SAPBEXHLevel2" xfId="72" xr:uid="{00000000-0005-0000-0000-00004A000000}"/>
    <cellStyle name="SAPBEXHLevel2X" xfId="73" xr:uid="{00000000-0005-0000-0000-00004B000000}"/>
    <cellStyle name="SAPBEXHLevel3" xfId="74" xr:uid="{00000000-0005-0000-0000-00004C000000}"/>
    <cellStyle name="SAPBEXHLevel3X" xfId="75" xr:uid="{00000000-0005-0000-0000-00004D000000}"/>
    <cellStyle name="SAPBEXchaText" xfId="76" xr:uid="{00000000-0005-0000-0000-00004E000000}"/>
    <cellStyle name="SAPBEXresData" xfId="77" xr:uid="{00000000-0005-0000-0000-00004F000000}"/>
    <cellStyle name="SAPBEXresDataEmph" xfId="78" xr:uid="{00000000-0005-0000-0000-000050000000}"/>
    <cellStyle name="SAPBEXresItem" xfId="79" xr:uid="{00000000-0005-0000-0000-000051000000}"/>
    <cellStyle name="SAPBEXresItemX" xfId="80" xr:uid="{00000000-0005-0000-0000-000052000000}"/>
    <cellStyle name="SAPBEXstdData" xfId="81" xr:uid="{00000000-0005-0000-0000-000053000000}"/>
    <cellStyle name="SAPBEXstdDataEmph" xfId="82" xr:uid="{00000000-0005-0000-0000-000054000000}"/>
    <cellStyle name="SAPBEXstdItem" xfId="83" xr:uid="{00000000-0005-0000-0000-000055000000}"/>
    <cellStyle name="SAPBEXstdItemX" xfId="84" xr:uid="{00000000-0005-0000-0000-000056000000}"/>
    <cellStyle name="SAPBEXtitle" xfId="85" xr:uid="{00000000-0005-0000-0000-000057000000}"/>
    <cellStyle name="SAPBEXundefined" xfId="86" xr:uid="{00000000-0005-0000-0000-000058000000}"/>
    <cellStyle name="Title" xfId="87" xr:uid="{00000000-0005-0000-0000-000059000000}"/>
    <cellStyle name="Total" xfId="88" xr:uid="{00000000-0005-0000-0000-00005A000000}"/>
    <cellStyle name="Warning Text" xfId="89" xr:uid="{00000000-0005-0000-0000-00005B000000}"/>
  </cellStyles>
  <dxfs count="0"/>
  <tableStyles count="0" defaultTableStyle="TableStyleMedium9" defaultPivotStyle="PivotStyleLight16"/>
  <colors>
    <mruColors>
      <color rgb="FFCCFFCC"/>
      <color rgb="FF99FF99"/>
      <color rgb="FF99FFCC"/>
      <color rgb="FF66FF99"/>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indexed="35"/>
  </sheetPr>
  <dimension ref="A1:Z33"/>
  <sheetViews>
    <sheetView zoomScaleNormal="100" workbookViewId="0">
      <pane xSplit="1" ySplit="1" topLeftCell="B17" activePane="bottomRight" state="frozen"/>
      <selection activeCell="C39" sqref="C39"/>
      <selection pane="topRight" activeCell="C39" sqref="C39"/>
      <selection pane="bottomLeft" activeCell="C39" sqref="C39"/>
      <selection pane="bottomRight" activeCell="B18" sqref="B18:Q18"/>
    </sheetView>
  </sheetViews>
  <sheetFormatPr defaultColWidth="9.140625" defaultRowHeight="15.75" x14ac:dyDescent="0.25"/>
  <cols>
    <col min="1" max="1" width="14.85546875" style="126" customWidth="1"/>
    <col min="2" max="16" width="9.140625" style="31"/>
    <col min="17" max="17" width="10.28515625" style="31" customWidth="1"/>
    <col min="18" max="18" width="19.42578125" style="31" customWidth="1"/>
    <col min="19" max="16384" width="9.140625" style="31"/>
  </cols>
  <sheetData>
    <row r="1" spans="1:26" ht="23.25" customHeight="1" x14ac:dyDescent="0.25">
      <c r="A1" s="314"/>
      <c r="B1" s="709" t="s">
        <v>1003</v>
      </c>
      <c r="C1" s="709"/>
      <c r="D1" s="709"/>
      <c r="E1" s="709"/>
      <c r="F1" s="709"/>
      <c r="G1" s="709"/>
      <c r="H1" s="709"/>
      <c r="I1" s="709"/>
      <c r="J1" s="709"/>
      <c r="K1" s="709"/>
      <c r="L1" s="709"/>
      <c r="M1" s="709"/>
      <c r="N1" s="709"/>
      <c r="O1" s="709"/>
      <c r="P1" s="709"/>
      <c r="Q1" s="709"/>
    </row>
    <row r="2" spans="1:26" ht="23.1" customHeight="1" x14ac:dyDescent="0.25">
      <c r="A2" s="312" t="s">
        <v>11</v>
      </c>
      <c r="B2" s="707" t="s">
        <v>1004</v>
      </c>
      <c r="C2" s="707"/>
      <c r="D2" s="707"/>
      <c r="E2" s="707"/>
      <c r="F2" s="707"/>
      <c r="G2" s="707"/>
      <c r="H2" s="707"/>
      <c r="I2" s="707"/>
      <c r="J2" s="707"/>
      <c r="K2" s="707"/>
      <c r="L2" s="707"/>
      <c r="M2" s="707"/>
      <c r="N2" s="707"/>
      <c r="O2" s="707"/>
      <c r="P2" s="707"/>
      <c r="Q2" s="707"/>
    </row>
    <row r="3" spans="1:26" ht="23.1" customHeight="1" x14ac:dyDescent="0.25">
      <c r="A3" s="312" t="s">
        <v>515</v>
      </c>
      <c r="B3" s="707" t="s">
        <v>1005</v>
      </c>
      <c r="C3" s="707"/>
      <c r="D3" s="707"/>
      <c r="E3" s="707"/>
      <c r="F3" s="707"/>
      <c r="G3" s="707"/>
      <c r="H3" s="707"/>
      <c r="I3" s="707"/>
      <c r="J3" s="707"/>
      <c r="K3" s="707"/>
      <c r="L3" s="707"/>
      <c r="M3" s="707"/>
      <c r="N3" s="707"/>
      <c r="O3" s="707"/>
      <c r="P3" s="707"/>
      <c r="Q3" s="707"/>
    </row>
    <row r="4" spans="1:26" ht="23.1" customHeight="1" x14ac:dyDescent="0.25">
      <c r="A4" s="312" t="s">
        <v>596</v>
      </c>
      <c r="B4" s="707" t="s">
        <v>595</v>
      </c>
      <c r="C4" s="707"/>
      <c r="D4" s="707"/>
      <c r="E4" s="707"/>
      <c r="F4" s="707"/>
      <c r="G4" s="707"/>
      <c r="H4" s="707"/>
      <c r="I4" s="707"/>
      <c r="J4" s="707"/>
      <c r="K4" s="707"/>
      <c r="L4" s="707"/>
      <c r="M4" s="707"/>
      <c r="N4" s="707"/>
      <c r="O4" s="707"/>
      <c r="P4" s="707"/>
      <c r="Q4" s="707"/>
      <c r="R4" s="169"/>
    </row>
    <row r="5" spans="1:26" ht="32.450000000000003" customHeight="1" x14ac:dyDescent="0.25">
      <c r="A5" s="312" t="s">
        <v>224</v>
      </c>
      <c r="B5" s="710" t="s">
        <v>1029</v>
      </c>
      <c r="C5" s="710"/>
      <c r="D5" s="710"/>
      <c r="E5" s="710"/>
      <c r="F5" s="710"/>
      <c r="G5" s="710"/>
      <c r="H5" s="710"/>
      <c r="I5" s="710"/>
      <c r="J5" s="710"/>
      <c r="K5" s="710"/>
      <c r="L5" s="710"/>
      <c r="M5" s="710"/>
      <c r="N5" s="710"/>
      <c r="O5" s="710"/>
      <c r="P5" s="710"/>
      <c r="Q5" s="710"/>
    </row>
    <row r="6" spans="1:26" ht="22.9" customHeight="1" x14ac:dyDescent="0.25">
      <c r="A6" s="312" t="s">
        <v>137</v>
      </c>
      <c r="B6" s="712" t="s">
        <v>1030</v>
      </c>
      <c r="C6" s="712"/>
      <c r="D6" s="712"/>
      <c r="E6" s="712"/>
      <c r="F6" s="712"/>
      <c r="G6" s="712"/>
      <c r="H6" s="712"/>
      <c r="I6" s="712"/>
      <c r="J6" s="712"/>
      <c r="K6" s="712"/>
      <c r="L6" s="712"/>
      <c r="M6" s="712"/>
      <c r="N6" s="712"/>
      <c r="O6" s="712"/>
      <c r="P6" s="712"/>
      <c r="Q6" s="712"/>
    </row>
    <row r="7" spans="1:26" ht="23.1" customHeight="1" x14ac:dyDescent="0.25">
      <c r="A7" s="312" t="s">
        <v>138</v>
      </c>
      <c r="B7" s="708" t="s">
        <v>1216</v>
      </c>
      <c r="C7" s="708"/>
      <c r="D7" s="708"/>
      <c r="E7" s="708"/>
      <c r="F7" s="708"/>
      <c r="G7" s="708"/>
      <c r="H7" s="708"/>
      <c r="I7" s="708"/>
      <c r="J7" s="708"/>
      <c r="K7" s="708"/>
      <c r="L7" s="708"/>
      <c r="M7" s="708"/>
      <c r="N7" s="708"/>
      <c r="O7" s="708"/>
      <c r="P7" s="708"/>
      <c r="Q7" s="708"/>
    </row>
    <row r="8" spans="1:26" ht="23.1" customHeight="1" x14ac:dyDescent="0.25">
      <c r="A8" s="312" t="s">
        <v>139</v>
      </c>
      <c r="B8" s="707" t="s">
        <v>1006</v>
      </c>
      <c r="C8" s="707"/>
      <c r="D8" s="707"/>
      <c r="E8" s="707"/>
      <c r="F8" s="707"/>
      <c r="G8" s="707"/>
      <c r="H8" s="707"/>
      <c r="I8" s="707"/>
      <c r="J8" s="707"/>
      <c r="K8" s="707"/>
      <c r="L8" s="707"/>
      <c r="M8" s="707"/>
      <c r="N8" s="707"/>
      <c r="O8" s="707"/>
      <c r="P8" s="707"/>
      <c r="Q8" s="707"/>
    </row>
    <row r="9" spans="1:26" ht="23.1" customHeight="1" x14ac:dyDescent="0.25">
      <c r="A9" s="312" t="s">
        <v>140</v>
      </c>
      <c r="B9" s="707" t="s">
        <v>1007</v>
      </c>
      <c r="C9" s="707"/>
      <c r="D9" s="707"/>
      <c r="E9" s="707"/>
      <c r="F9" s="707"/>
      <c r="G9" s="707"/>
      <c r="H9" s="707"/>
      <c r="I9" s="707"/>
      <c r="J9" s="707"/>
      <c r="K9" s="707"/>
      <c r="L9" s="707"/>
      <c r="M9" s="707"/>
      <c r="N9" s="707"/>
      <c r="O9" s="707"/>
      <c r="P9" s="707"/>
      <c r="Q9" s="707"/>
    </row>
    <row r="10" spans="1:26" ht="23.1" customHeight="1" x14ac:dyDescent="0.25">
      <c r="A10" s="312" t="s">
        <v>141</v>
      </c>
      <c r="B10" s="707" t="s">
        <v>1008</v>
      </c>
      <c r="C10" s="707"/>
      <c r="D10" s="707"/>
      <c r="E10" s="707"/>
      <c r="F10" s="707"/>
      <c r="G10" s="707"/>
      <c r="H10" s="707"/>
      <c r="I10" s="707"/>
      <c r="J10" s="707"/>
      <c r="K10" s="707"/>
      <c r="L10" s="707"/>
      <c r="M10" s="707"/>
      <c r="N10" s="707"/>
      <c r="O10" s="707"/>
      <c r="P10" s="707"/>
      <c r="Q10" s="707"/>
    </row>
    <row r="11" spans="1:26" ht="23.1" customHeight="1" x14ac:dyDescent="0.25">
      <c r="A11" s="312" t="s">
        <v>603</v>
      </c>
      <c r="B11" s="707" t="s">
        <v>1009</v>
      </c>
      <c r="C11" s="707"/>
      <c r="D11" s="707"/>
      <c r="E11" s="707"/>
      <c r="F11" s="707"/>
      <c r="G11" s="707"/>
      <c r="H11" s="707"/>
      <c r="I11" s="707"/>
      <c r="J11" s="707"/>
      <c r="K11" s="707"/>
      <c r="L11" s="707"/>
      <c r="M11" s="707"/>
      <c r="N11" s="707"/>
      <c r="O11" s="707"/>
      <c r="P11" s="707"/>
      <c r="Q11" s="707"/>
    </row>
    <row r="12" spans="1:26" ht="23.1" customHeight="1" x14ac:dyDescent="0.25">
      <c r="A12" s="312" t="s">
        <v>142</v>
      </c>
      <c r="B12" s="707" t="s">
        <v>1010</v>
      </c>
      <c r="C12" s="707"/>
      <c r="D12" s="707"/>
      <c r="E12" s="707"/>
      <c r="F12" s="707"/>
      <c r="G12" s="707"/>
      <c r="H12" s="707"/>
      <c r="I12" s="707"/>
      <c r="J12" s="707"/>
      <c r="K12" s="707"/>
      <c r="L12" s="707"/>
      <c r="M12" s="707"/>
      <c r="N12" s="707"/>
      <c r="O12" s="707"/>
      <c r="P12" s="707"/>
      <c r="Q12" s="707"/>
    </row>
    <row r="13" spans="1:26" ht="23.1" customHeight="1" x14ac:dyDescent="0.25">
      <c r="A13" s="312" t="s">
        <v>125</v>
      </c>
      <c r="B13" s="707" t="s">
        <v>1011</v>
      </c>
      <c r="C13" s="707"/>
      <c r="D13" s="707"/>
      <c r="E13" s="707"/>
      <c r="F13" s="707"/>
      <c r="G13" s="707"/>
      <c r="H13" s="707"/>
      <c r="I13" s="707"/>
      <c r="J13" s="707"/>
      <c r="K13" s="707"/>
      <c r="L13" s="707"/>
      <c r="M13" s="707"/>
      <c r="N13" s="707"/>
      <c r="O13" s="707"/>
      <c r="P13" s="707"/>
      <c r="Q13" s="707"/>
    </row>
    <row r="14" spans="1:26" ht="23.1" customHeight="1" x14ac:dyDescent="0.25">
      <c r="A14" s="312" t="s">
        <v>749</v>
      </c>
      <c r="B14" s="707" t="s">
        <v>1012</v>
      </c>
      <c r="C14" s="707"/>
      <c r="D14" s="707"/>
      <c r="E14" s="707"/>
      <c r="F14" s="707"/>
      <c r="G14" s="707"/>
      <c r="H14" s="707"/>
      <c r="I14" s="707"/>
      <c r="J14" s="707"/>
      <c r="K14" s="707"/>
      <c r="L14" s="707"/>
      <c r="M14" s="707"/>
      <c r="N14" s="707"/>
      <c r="O14" s="707"/>
      <c r="P14" s="707"/>
      <c r="Q14" s="707"/>
    </row>
    <row r="15" spans="1:26" ht="23.1" customHeight="1" x14ac:dyDescent="0.25">
      <c r="A15" s="312" t="s">
        <v>0</v>
      </c>
      <c r="B15" s="707" t="s">
        <v>1013</v>
      </c>
      <c r="C15" s="707"/>
      <c r="D15" s="707"/>
      <c r="E15" s="707"/>
      <c r="F15" s="707"/>
      <c r="G15" s="707"/>
      <c r="H15" s="707"/>
      <c r="I15" s="707"/>
      <c r="J15" s="707"/>
      <c r="K15" s="707"/>
      <c r="L15" s="707"/>
      <c r="M15" s="707"/>
      <c r="N15" s="707"/>
      <c r="O15" s="707"/>
      <c r="P15" s="707"/>
      <c r="Q15" s="707"/>
    </row>
    <row r="16" spans="1:26" ht="23.1" customHeight="1" x14ac:dyDescent="0.25">
      <c r="A16" s="312" t="s">
        <v>1</v>
      </c>
      <c r="B16" s="707" t="s">
        <v>1014</v>
      </c>
      <c r="C16" s="707"/>
      <c r="D16" s="707"/>
      <c r="E16" s="707"/>
      <c r="F16" s="707"/>
      <c r="G16" s="707"/>
      <c r="H16" s="707"/>
      <c r="I16" s="707"/>
      <c r="J16" s="707"/>
      <c r="K16" s="707"/>
      <c r="L16" s="707"/>
      <c r="M16" s="707"/>
      <c r="N16" s="707"/>
      <c r="O16" s="707"/>
      <c r="P16" s="707"/>
      <c r="Q16" s="707"/>
      <c r="R16" s="109"/>
      <c r="S16" s="186"/>
      <c r="T16" s="186"/>
      <c r="U16" s="186"/>
      <c r="V16" s="186"/>
      <c r="W16" s="186"/>
      <c r="X16" s="186"/>
      <c r="Y16" s="186"/>
      <c r="Z16" s="186"/>
    </row>
    <row r="17" spans="1:17" ht="23.1" customHeight="1" x14ac:dyDescent="0.25">
      <c r="A17" s="312" t="s">
        <v>2</v>
      </c>
      <c r="B17" s="707" t="s">
        <v>1015</v>
      </c>
      <c r="C17" s="707"/>
      <c r="D17" s="707"/>
      <c r="E17" s="707"/>
      <c r="F17" s="707"/>
      <c r="G17" s="707"/>
      <c r="H17" s="707"/>
      <c r="I17" s="707"/>
      <c r="J17" s="707"/>
      <c r="K17" s="707"/>
      <c r="L17" s="707"/>
      <c r="M17" s="707"/>
      <c r="N17" s="707"/>
      <c r="O17" s="707"/>
      <c r="P17" s="707"/>
      <c r="Q17" s="707"/>
    </row>
    <row r="18" spans="1:17" ht="23.1" customHeight="1" x14ac:dyDescent="0.25">
      <c r="A18" s="312" t="s">
        <v>3</v>
      </c>
      <c r="B18" s="707" t="s">
        <v>1016</v>
      </c>
      <c r="C18" s="707"/>
      <c r="D18" s="707"/>
      <c r="E18" s="707"/>
      <c r="F18" s="707"/>
      <c r="G18" s="707"/>
      <c r="H18" s="707"/>
      <c r="I18" s="707"/>
      <c r="J18" s="707"/>
      <c r="K18" s="707"/>
      <c r="L18" s="707"/>
      <c r="M18" s="707"/>
      <c r="N18" s="707"/>
      <c r="O18" s="707"/>
      <c r="P18" s="707"/>
      <c r="Q18" s="707"/>
    </row>
    <row r="19" spans="1:17" ht="23.1" customHeight="1" x14ac:dyDescent="0.25">
      <c r="A19" s="338" t="s">
        <v>4</v>
      </c>
      <c r="B19" s="711" t="s">
        <v>1017</v>
      </c>
      <c r="C19" s="711"/>
      <c r="D19" s="707"/>
      <c r="E19" s="707"/>
      <c r="F19" s="707"/>
      <c r="G19" s="707"/>
      <c r="H19" s="707"/>
      <c r="I19" s="707"/>
      <c r="J19" s="707"/>
      <c r="K19" s="707"/>
      <c r="L19" s="707"/>
      <c r="M19" s="707"/>
      <c r="N19" s="707"/>
      <c r="O19" s="707"/>
      <c r="P19" s="707"/>
      <c r="Q19" s="707"/>
    </row>
    <row r="20" spans="1:17" s="109" customFormat="1" ht="22.15" customHeight="1" x14ac:dyDescent="0.25">
      <c r="A20" s="338" t="s">
        <v>784</v>
      </c>
      <c r="B20" s="711" t="s">
        <v>1031</v>
      </c>
      <c r="C20" s="711"/>
      <c r="D20" s="707"/>
      <c r="E20" s="707"/>
      <c r="F20" s="707"/>
      <c r="G20" s="707"/>
      <c r="H20" s="707"/>
      <c r="I20" s="707"/>
      <c r="J20" s="707"/>
      <c r="K20" s="707"/>
      <c r="L20" s="707"/>
      <c r="M20" s="707"/>
      <c r="N20" s="707"/>
      <c r="O20" s="707"/>
      <c r="P20" s="707"/>
      <c r="Q20" s="707"/>
    </row>
    <row r="21" spans="1:17" s="109" customFormat="1" ht="22.15" customHeight="1" x14ac:dyDescent="0.25">
      <c r="A21" s="338" t="s">
        <v>750</v>
      </c>
      <c r="B21" s="707" t="s">
        <v>1358</v>
      </c>
      <c r="C21" s="707"/>
      <c r="D21" s="707"/>
      <c r="E21" s="707"/>
      <c r="F21" s="707"/>
      <c r="G21" s="707"/>
      <c r="H21" s="707"/>
      <c r="I21" s="707"/>
      <c r="J21" s="707"/>
      <c r="K21" s="707"/>
      <c r="L21" s="707"/>
      <c r="M21" s="707"/>
      <c r="N21" s="707"/>
      <c r="O21" s="707"/>
      <c r="P21" s="707"/>
      <c r="Q21" s="707"/>
    </row>
    <row r="22" spans="1:17" ht="23.1" customHeight="1" x14ac:dyDescent="0.25">
      <c r="A22" s="312" t="s">
        <v>5</v>
      </c>
      <c r="B22" s="707" t="s">
        <v>1018</v>
      </c>
      <c r="C22" s="707"/>
      <c r="D22" s="707"/>
      <c r="E22" s="707"/>
      <c r="F22" s="707"/>
      <c r="G22" s="707"/>
      <c r="H22" s="707"/>
      <c r="I22" s="707"/>
      <c r="J22" s="707"/>
      <c r="K22" s="707"/>
      <c r="L22" s="707"/>
      <c r="M22" s="707"/>
      <c r="N22" s="707"/>
      <c r="O22" s="707"/>
      <c r="P22" s="707"/>
      <c r="Q22" s="707"/>
    </row>
    <row r="23" spans="1:17" ht="32.450000000000003" customHeight="1" x14ac:dyDescent="0.25">
      <c r="A23" s="312" t="s">
        <v>53</v>
      </c>
      <c r="B23" s="710" t="s">
        <v>1019</v>
      </c>
      <c r="C23" s="710"/>
      <c r="D23" s="710"/>
      <c r="E23" s="710"/>
      <c r="F23" s="710"/>
      <c r="G23" s="710"/>
      <c r="H23" s="710"/>
      <c r="I23" s="710"/>
      <c r="J23" s="710"/>
      <c r="K23" s="710"/>
      <c r="L23" s="710"/>
      <c r="M23" s="710"/>
      <c r="N23" s="710"/>
      <c r="O23" s="710"/>
      <c r="P23" s="710"/>
      <c r="Q23" s="710"/>
    </row>
    <row r="24" spans="1:17" ht="33.6" customHeight="1" x14ac:dyDescent="0.25">
      <c r="A24" s="312" t="s">
        <v>6</v>
      </c>
      <c r="B24" s="710" t="s">
        <v>1032</v>
      </c>
      <c r="C24" s="710"/>
      <c r="D24" s="710"/>
      <c r="E24" s="710"/>
      <c r="F24" s="710"/>
      <c r="G24" s="710"/>
      <c r="H24" s="710"/>
      <c r="I24" s="710"/>
      <c r="J24" s="710"/>
      <c r="K24" s="710"/>
      <c r="L24" s="710"/>
      <c r="M24" s="710"/>
      <c r="N24" s="710"/>
      <c r="O24" s="710"/>
      <c r="P24" s="710"/>
      <c r="Q24" s="710"/>
    </row>
    <row r="25" spans="1:17" ht="23.1" customHeight="1" x14ac:dyDescent="0.25">
      <c r="A25" s="338" t="s">
        <v>7</v>
      </c>
      <c r="B25" s="711" t="s">
        <v>1020</v>
      </c>
      <c r="C25" s="711"/>
      <c r="D25" s="707"/>
      <c r="E25" s="707"/>
      <c r="F25" s="707"/>
      <c r="G25" s="707"/>
      <c r="H25" s="707"/>
      <c r="I25" s="707"/>
      <c r="J25" s="707"/>
      <c r="K25" s="707"/>
      <c r="L25" s="707"/>
      <c r="M25" s="707"/>
      <c r="N25" s="707"/>
      <c r="O25" s="707"/>
      <c r="P25" s="707"/>
      <c r="Q25" s="707"/>
    </row>
    <row r="26" spans="1:17" ht="23.1" customHeight="1" x14ac:dyDescent="0.25">
      <c r="A26" s="338" t="s">
        <v>8</v>
      </c>
      <c r="B26" s="711" t="s">
        <v>1021</v>
      </c>
      <c r="C26" s="711"/>
      <c r="D26" s="707"/>
      <c r="E26" s="707"/>
      <c r="F26" s="707"/>
      <c r="G26" s="707"/>
      <c r="H26" s="707"/>
      <c r="I26" s="707"/>
      <c r="J26" s="707"/>
      <c r="K26" s="707"/>
      <c r="L26" s="707"/>
      <c r="M26" s="707"/>
      <c r="N26" s="707"/>
      <c r="O26" s="707"/>
      <c r="P26" s="707"/>
      <c r="Q26" s="707"/>
    </row>
    <row r="27" spans="1:17" ht="23.1" customHeight="1" x14ac:dyDescent="0.25">
      <c r="A27" s="312" t="s">
        <v>775</v>
      </c>
      <c r="B27" s="707" t="s">
        <v>1022</v>
      </c>
      <c r="C27" s="707"/>
      <c r="D27" s="707"/>
      <c r="E27" s="707"/>
      <c r="F27" s="707"/>
      <c r="G27" s="707"/>
      <c r="H27" s="707"/>
      <c r="I27" s="707"/>
      <c r="J27" s="707"/>
      <c r="K27" s="707"/>
      <c r="L27" s="707"/>
      <c r="M27" s="707"/>
      <c r="N27" s="707"/>
      <c r="O27" s="707"/>
      <c r="P27" s="707"/>
      <c r="Q27" s="707"/>
    </row>
    <row r="28" spans="1:17" ht="23.1" customHeight="1" x14ac:dyDescent="0.25">
      <c r="A28" s="312" t="s">
        <v>785</v>
      </c>
      <c r="B28" s="707" t="s">
        <v>1023</v>
      </c>
      <c r="C28" s="707"/>
      <c r="D28" s="707"/>
      <c r="E28" s="707"/>
      <c r="F28" s="707"/>
      <c r="G28" s="707"/>
      <c r="H28" s="707"/>
      <c r="I28" s="707"/>
      <c r="J28" s="707"/>
      <c r="K28" s="707"/>
      <c r="L28" s="707"/>
      <c r="M28" s="707"/>
      <c r="N28" s="707"/>
      <c r="O28" s="707"/>
      <c r="P28" s="707"/>
      <c r="Q28" s="707"/>
    </row>
    <row r="29" spans="1:17" ht="23.1" customHeight="1" x14ac:dyDescent="0.25">
      <c r="A29" s="312" t="s">
        <v>9</v>
      </c>
      <c r="B29" s="707" t="s">
        <v>1024</v>
      </c>
      <c r="C29" s="707"/>
      <c r="D29" s="707"/>
      <c r="E29" s="707"/>
      <c r="F29" s="707"/>
      <c r="G29" s="707"/>
      <c r="H29" s="707"/>
      <c r="I29" s="707"/>
      <c r="J29" s="707"/>
      <c r="K29" s="707"/>
      <c r="L29" s="707"/>
      <c r="M29" s="707"/>
      <c r="N29" s="707"/>
      <c r="O29" s="707"/>
      <c r="P29" s="707"/>
      <c r="Q29" s="707"/>
    </row>
    <row r="30" spans="1:17" ht="23.1" customHeight="1" x14ac:dyDescent="0.25">
      <c r="A30" s="312" t="s">
        <v>421</v>
      </c>
      <c r="B30" s="707" t="s">
        <v>1025</v>
      </c>
      <c r="C30" s="707"/>
      <c r="D30" s="707"/>
      <c r="E30" s="707"/>
      <c r="F30" s="707"/>
      <c r="G30" s="707"/>
      <c r="H30" s="707"/>
      <c r="I30" s="707"/>
      <c r="J30" s="707"/>
      <c r="K30" s="707"/>
      <c r="L30" s="707"/>
      <c r="M30" s="707"/>
      <c r="N30" s="707"/>
      <c r="O30" s="707"/>
      <c r="P30" s="707"/>
      <c r="Q30" s="707"/>
    </row>
    <row r="31" spans="1:17" ht="23.1" customHeight="1" x14ac:dyDescent="0.25">
      <c r="A31" s="313" t="s">
        <v>422</v>
      </c>
      <c r="B31" s="707" t="s">
        <v>1026</v>
      </c>
      <c r="C31" s="707"/>
      <c r="D31" s="707"/>
      <c r="E31" s="707"/>
      <c r="F31" s="707"/>
      <c r="G31" s="707"/>
      <c r="H31" s="707"/>
      <c r="I31" s="707"/>
      <c r="J31" s="707"/>
      <c r="K31" s="707"/>
      <c r="L31" s="707"/>
      <c r="M31" s="707"/>
      <c r="N31" s="707"/>
      <c r="O31" s="707"/>
      <c r="P31" s="707"/>
      <c r="Q31" s="707"/>
    </row>
    <row r="32" spans="1:17" ht="22.9" customHeight="1" x14ac:dyDescent="0.25">
      <c r="A32" s="313" t="s">
        <v>937</v>
      </c>
      <c r="B32" s="707" t="s">
        <v>1027</v>
      </c>
      <c r="C32" s="707"/>
      <c r="D32" s="707"/>
      <c r="E32" s="707"/>
      <c r="F32" s="707"/>
      <c r="G32" s="707"/>
      <c r="H32" s="707"/>
      <c r="I32" s="707"/>
      <c r="J32" s="707"/>
      <c r="K32" s="707"/>
      <c r="L32" s="707"/>
      <c r="M32" s="707"/>
      <c r="N32" s="707"/>
      <c r="O32" s="707"/>
      <c r="P32" s="707"/>
      <c r="Q32" s="707"/>
    </row>
    <row r="33" spans="1:17" ht="31.15" customHeight="1" x14ac:dyDescent="0.25">
      <c r="A33" s="713" t="s">
        <v>1028</v>
      </c>
      <c r="B33" s="713"/>
      <c r="C33" s="713"/>
      <c r="D33" s="713"/>
      <c r="E33" s="713"/>
      <c r="F33" s="713"/>
      <c r="G33" s="713"/>
      <c r="H33" s="713"/>
      <c r="I33" s="713"/>
      <c r="J33" s="713"/>
      <c r="K33" s="713"/>
      <c r="L33" s="713"/>
      <c r="M33" s="713"/>
      <c r="N33" s="713"/>
      <c r="O33" s="713"/>
      <c r="P33" s="713"/>
      <c r="Q33" s="713"/>
    </row>
  </sheetData>
  <mergeCells count="33">
    <mergeCell ref="A33:Q33"/>
    <mergeCell ref="B27:Q27"/>
    <mergeCell ref="B28:Q28"/>
    <mergeCell ref="B25:Q25"/>
    <mergeCell ref="B26:Q26"/>
    <mergeCell ref="B31:Q31"/>
    <mergeCell ref="B29:Q29"/>
    <mergeCell ref="B30:Q30"/>
    <mergeCell ref="B32:Q32"/>
    <mergeCell ref="B1:Q1"/>
    <mergeCell ref="B5:Q5"/>
    <mergeCell ref="B24:Q24"/>
    <mergeCell ref="B23:Q23"/>
    <mergeCell ref="B20:Q20"/>
    <mergeCell ref="B21:Q21"/>
    <mergeCell ref="B22:Q22"/>
    <mergeCell ref="B16:Q16"/>
    <mergeCell ref="B17:Q17"/>
    <mergeCell ref="B18:Q18"/>
    <mergeCell ref="B19:Q19"/>
    <mergeCell ref="B15:Q15"/>
    <mergeCell ref="B2:Q2"/>
    <mergeCell ref="B3:Q3"/>
    <mergeCell ref="B4:Q4"/>
    <mergeCell ref="B6:Q6"/>
    <mergeCell ref="B12:Q12"/>
    <mergeCell ref="B13:Q13"/>
    <mergeCell ref="B14:Q14"/>
    <mergeCell ref="B7:Q7"/>
    <mergeCell ref="B8:Q8"/>
    <mergeCell ref="B9:Q9"/>
    <mergeCell ref="B10:Q10"/>
    <mergeCell ref="B11:Q11"/>
  </mergeCells>
  <phoneticPr fontId="6" type="noConversion"/>
  <hyperlinks>
    <hyperlink ref="A7" location="'T3-Výnosy'!A1" display="Tabuľka 3" xr:uid="{00000000-0004-0000-0000-000000000000}"/>
    <hyperlink ref="A6" location="'T2-Ostatné dot mimo MŠ SR'!A1" display="Tabuľka 2" xr:uid="{00000000-0004-0000-0000-000001000000}"/>
    <hyperlink ref="A8" location="'T4-Výnosy zo školného'!A1" display="Tabuľka 4" xr:uid="{00000000-0004-0000-0000-000002000000}"/>
    <hyperlink ref="A5" location="'T1-Dotácie podľa DZ'!A1" display="Tabuľka 1" xr:uid="{00000000-0004-0000-0000-000003000000}"/>
    <hyperlink ref="A9" location="'T5 - Analýza nákladov'!A1" display="Tabuľka 5" xr:uid="{00000000-0004-0000-0000-000004000000}"/>
    <hyperlink ref="A10" location="'T6-Zamestnanci_a_mzdy'!A1" display="Tabuľka 6" xr:uid="{00000000-0004-0000-0000-000005000000}"/>
    <hyperlink ref="A13" location="'T8-Soc_štipendiá'!A1" display="Tabuľka 8" xr:uid="{00000000-0004-0000-0000-000006000000}"/>
    <hyperlink ref="A15" location="'T9_ŠD '!A1" display="Tabuľka 9" xr:uid="{00000000-0004-0000-0000-000007000000}"/>
    <hyperlink ref="A16" location="'T10-ŠJ '!A1" display="Tabuľka 10" xr:uid="{00000000-0004-0000-0000-000008000000}"/>
    <hyperlink ref="A17" location="'T11-Zdroje KV'!A1" display="Tabuľka 11" xr:uid="{00000000-0004-0000-0000-000009000000}"/>
    <hyperlink ref="A18" location="'T12-KV'!A1" display="Tabuľka 12" xr:uid="{00000000-0004-0000-0000-00000A000000}"/>
    <hyperlink ref="A19" location="'T13-Fondy'!A1" display="Tabuľka 13" xr:uid="{00000000-0004-0000-0000-00000B000000}"/>
    <hyperlink ref="A22" location="'T16 - Štruktúra hotovosti'!A1" display="Tabuľka 16" xr:uid="{00000000-0004-0000-0000-00000C000000}"/>
    <hyperlink ref="A23" location="'T17-Dotácie zo ŠF EU-nová'!Oblasť_tlače" display="Tabuľka 17" xr:uid="{00000000-0004-0000-0000-00000D000000}"/>
    <hyperlink ref="A24" location="'T18-Ostatné dotácie z kap MŠ SR'!Oblasť_tlače" display="Tabuľka 18" xr:uid="{00000000-0004-0000-0000-00000E000000}"/>
    <hyperlink ref="A25" location="'T19-Štip_ z vlastných '!A1" display="Tabuľka 19" xr:uid="{00000000-0004-0000-0000-00000F000000}"/>
    <hyperlink ref="A26" location="'T20_motivačné štipendiá'!Oblasť_tlače" display="Tabuľka 20" xr:uid="{00000000-0004-0000-0000-000010000000}"/>
    <hyperlink ref="A29" location="'T21-štruktúra_384'!A1" display="Tabuľka 21" xr:uid="{00000000-0004-0000-0000-000011000000}"/>
    <hyperlink ref="A3" location="Súvzťažnosti!A1" display="Súvzťažnosti" xr:uid="{00000000-0004-0000-0000-000012000000}"/>
    <hyperlink ref="A2" location="Vysvetlivky!A1" display="Vysvetlivky" xr:uid="{00000000-0004-0000-0000-000013000000}"/>
    <hyperlink ref="A30" location="T22_Výnosy_soc_oblasť!Oblasť_tlače" display="Tabuľka_22" xr:uid="{00000000-0004-0000-0000-000014000000}"/>
    <hyperlink ref="A32" location="'T24_čerpanie rozvoj'!A1" display="Tabuľka 24" xr:uid="{00000000-0004-0000-0000-000015000000}"/>
    <hyperlink ref="A12" location="'T7_Doktorandi '!A1" display="Tabuľka 7" xr:uid="{00000000-0004-0000-0000-000016000000}"/>
    <hyperlink ref="A4" location="'Kódy z CRŠ'!A1" display="Kódy z CRŠ" xr:uid="{00000000-0004-0000-0000-000017000000}"/>
    <hyperlink ref="A11" location="'T6a-Zamestnanci_a_mzdy (ženy)'!A1" display="Tabuľka 6a" xr:uid="{00000000-0004-0000-0000-000018000000}"/>
    <hyperlink ref="A14" location="'T8a-Teh_štipendiá'!A1" display="Tabuľka 8a" xr:uid="{00000000-0004-0000-0000-000019000000}"/>
    <hyperlink ref="A20" location="'T14-Príjmy VVŠ z POO'!Oblasť_tlače" display="Tabuľka 14" xr:uid="{00000000-0004-0000-0000-00001A000000}"/>
    <hyperlink ref="A27" location="'T20a-štipendiá z POO'!A1" display="Tabuľka 20a" xr:uid="{00000000-0004-0000-0000-00001B000000}"/>
    <hyperlink ref="A28" location="'T20b-štipendiá z RP_11UA'!A1" display="Tabuľka č. 20b" xr:uid="{00000000-0004-0000-0000-00001D000000}"/>
    <hyperlink ref="A31" location="T23_Náklady_soc_oblasť!A1" display="Tabuľka_­23" xr:uid="{00000000-0004-0000-0000-00001E000000}"/>
    <hyperlink ref="A21" location="'T15-Príjmy a výd. VVŠ z RP_11UA'!A1" display="Tabuľka 15" xr:uid="{886B4CA8-ACDE-42F0-964A-952B0B4020D3}"/>
  </hyperlinks>
  <pageMargins left="0.70866141732283472" right="0.43307086614173229" top="0.39" bottom="0.23622047244094491" header="0.23622047244094491" footer="0.19685039370078741"/>
  <pageSetup paperSize="9" scale="7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009"/>
  <sheetViews>
    <sheetView zoomScaleNormal="100" zoomScaleSheetLayoutView="80" workbookViewId="0">
      <pane xSplit="2" ySplit="5" topLeftCell="C6" activePane="bottomRight" state="frozen"/>
      <selection sqref="A1:K1"/>
      <selection pane="topRight" sqref="A1:K1"/>
      <selection pane="bottomLeft" sqref="A1:K1"/>
      <selection pane="bottomRight" activeCell="E114" sqref="E114"/>
    </sheetView>
  </sheetViews>
  <sheetFormatPr defaultColWidth="9.140625" defaultRowHeight="15.75" x14ac:dyDescent="0.25"/>
  <cols>
    <col min="1" max="1" width="8.42578125" style="178" customWidth="1"/>
    <col min="2" max="2" width="74.140625" style="179" customWidth="1"/>
    <col min="3" max="3" width="18" style="173" customWidth="1"/>
    <col min="4" max="7" width="17" style="173" customWidth="1"/>
    <col min="8" max="8" width="18" style="173" customWidth="1"/>
    <col min="9" max="9" width="17.42578125" style="174" customWidth="1"/>
    <col min="10" max="10" width="9.140625" style="173"/>
    <col min="11" max="11" width="8.85546875" style="173" customWidth="1"/>
    <col min="12" max="16384" width="9.140625" style="173"/>
  </cols>
  <sheetData>
    <row r="1" spans="1:9" ht="35.1" customHeight="1" thickBot="1" x14ac:dyDescent="0.3">
      <c r="A1" s="762" t="s">
        <v>1124</v>
      </c>
      <c r="B1" s="763"/>
      <c r="C1" s="763"/>
      <c r="D1" s="763"/>
      <c r="E1" s="763"/>
      <c r="F1" s="763"/>
      <c r="G1" s="763"/>
      <c r="H1" s="764"/>
      <c r="I1" s="386"/>
    </row>
    <row r="2" spans="1:9" ht="32.450000000000003" customHeight="1" x14ac:dyDescent="0.25">
      <c r="A2" s="765" t="s">
        <v>1361</v>
      </c>
      <c r="B2" s="766"/>
      <c r="C2" s="766"/>
      <c r="D2" s="766"/>
      <c r="E2" s="766"/>
      <c r="F2" s="766"/>
      <c r="G2" s="766"/>
      <c r="H2" s="767"/>
      <c r="I2" s="386"/>
    </row>
    <row r="3" spans="1:9" s="213" customFormat="1" ht="31.5" customHeight="1" x14ac:dyDescent="0.25">
      <c r="A3" s="768" t="s">
        <v>136</v>
      </c>
      <c r="B3" s="769" t="s">
        <v>239</v>
      </c>
      <c r="C3" s="771">
        <v>2023</v>
      </c>
      <c r="D3" s="771"/>
      <c r="E3" s="771">
        <v>2024</v>
      </c>
      <c r="F3" s="771"/>
      <c r="G3" s="772" t="s">
        <v>1122</v>
      </c>
      <c r="H3" s="773"/>
      <c r="I3" s="387"/>
    </row>
    <row r="4" spans="1:9" ht="31.5" customHeight="1" x14ac:dyDescent="0.25">
      <c r="A4" s="768"/>
      <c r="B4" s="770"/>
      <c r="C4" s="388" t="s">
        <v>240</v>
      </c>
      <c r="D4" s="388" t="s">
        <v>241</v>
      </c>
      <c r="E4" s="388" t="s">
        <v>240</v>
      </c>
      <c r="F4" s="388" t="s">
        <v>241</v>
      </c>
      <c r="G4" s="388" t="s">
        <v>240</v>
      </c>
      <c r="H4" s="389" t="s">
        <v>241</v>
      </c>
      <c r="I4" s="386"/>
    </row>
    <row r="5" spans="1:9" x14ac:dyDescent="0.25">
      <c r="A5" s="390"/>
      <c r="B5" s="391"/>
      <c r="C5" s="388" t="s">
        <v>201</v>
      </c>
      <c r="D5" s="388" t="s">
        <v>202</v>
      </c>
      <c r="E5" s="388" t="s">
        <v>203</v>
      </c>
      <c r="F5" s="388" t="s">
        <v>210</v>
      </c>
      <c r="G5" s="388" t="s">
        <v>24</v>
      </c>
      <c r="H5" s="389" t="s">
        <v>25</v>
      </c>
      <c r="I5" s="386"/>
    </row>
    <row r="6" spans="1:9" x14ac:dyDescent="0.25">
      <c r="A6" s="515">
        <v>1</v>
      </c>
      <c r="B6" s="392" t="s">
        <v>659</v>
      </c>
      <c r="C6" s="568">
        <f>SUM(C7:C18)</f>
        <v>698465.97000000009</v>
      </c>
      <c r="D6" s="568">
        <f>SUM(D7:D18)</f>
        <v>13894.41</v>
      </c>
      <c r="E6" s="568">
        <f>SUM(E7:E18)</f>
        <v>533407.15</v>
      </c>
      <c r="F6" s="568">
        <f>SUM(F7:F18)</f>
        <v>40247.679999999993</v>
      </c>
      <c r="G6" s="568">
        <f>E6-C6</f>
        <v>-165058.82000000007</v>
      </c>
      <c r="H6" s="569">
        <f>F6-D6</f>
        <v>26353.269999999993</v>
      </c>
      <c r="I6" s="386"/>
    </row>
    <row r="7" spans="1:9" ht="17.25" customHeight="1" x14ac:dyDescent="0.25">
      <c r="A7" s="515">
        <v>2</v>
      </c>
      <c r="B7" s="393" t="s">
        <v>848</v>
      </c>
      <c r="C7" s="570">
        <v>41287.64</v>
      </c>
      <c r="D7" s="570">
        <v>163.30000000000001</v>
      </c>
      <c r="E7" s="571">
        <v>46440.74</v>
      </c>
      <c r="F7" s="571">
        <v>28256.11</v>
      </c>
      <c r="G7" s="572">
        <f>E7-C7</f>
        <v>5153.0999999999985</v>
      </c>
      <c r="H7" s="573">
        <f>F7-D7</f>
        <v>28092.81</v>
      </c>
      <c r="I7" s="386"/>
    </row>
    <row r="8" spans="1:9" ht="30.6" customHeight="1" x14ac:dyDescent="0.25">
      <c r="A8" s="515">
        <v>3</v>
      </c>
      <c r="B8" s="394" t="s">
        <v>849</v>
      </c>
      <c r="C8" s="570">
        <v>220632.68</v>
      </c>
      <c r="D8" s="570">
        <v>30.4</v>
      </c>
      <c r="E8" s="571">
        <v>35330.42</v>
      </c>
      <c r="F8" s="571">
        <v>0</v>
      </c>
      <c r="G8" s="572">
        <f t="shared" ref="G8:G25" si="0">E8-C8</f>
        <v>-185302.26</v>
      </c>
      <c r="H8" s="573">
        <f t="shared" ref="H8:H25" si="1">F8-D8</f>
        <v>-30.4</v>
      </c>
      <c r="I8" s="386"/>
    </row>
    <row r="9" spans="1:9" x14ac:dyDescent="0.25">
      <c r="A9" s="515">
        <v>4</v>
      </c>
      <c r="B9" s="393" t="s">
        <v>850</v>
      </c>
      <c r="C9" s="570">
        <v>25220.02</v>
      </c>
      <c r="D9" s="570">
        <v>51.67</v>
      </c>
      <c r="E9" s="571">
        <v>25535.54</v>
      </c>
      <c r="F9" s="571">
        <v>829.87</v>
      </c>
      <c r="G9" s="572">
        <f t="shared" si="0"/>
        <v>315.52000000000044</v>
      </c>
      <c r="H9" s="573">
        <f t="shared" si="1"/>
        <v>778.2</v>
      </c>
      <c r="I9" s="386"/>
    </row>
    <row r="10" spans="1:9" x14ac:dyDescent="0.25">
      <c r="A10" s="515">
        <v>5</v>
      </c>
      <c r="B10" s="393" t="s">
        <v>851</v>
      </c>
      <c r="C10" s="570">
        <v>6847.19</v>
      </c>
      <c r="D10" s="570">
        <v>0</v>
      </c>
      <c r="E10" s="571">
        <v>11260.38</v>
      </c>
      <c r="F10" s="571">
        <v>0</v>
      </c>
      <c r="G10" s="572">
        <f t="shared" si="0"/>
        <v>4413.1899999999996</v>
      </c>
      <c r="H10" s="573">
        <f t="shared" si="1"/>
        <v>0</v>
      </c>
      <c r="I10" s="386"/>
    </row>
    <row r="11" spans="1:9" x14ac:dyDescent="0.25">
      <c r="A11" s="515">
        <v>6</v>
      </c>
      <c r="B11" s="393" t="s">
        <v>852</v>
      </c>
      <c r="C11" s="570">
        <v>16343.21</v>
      </c>
      <c r="D11" s="570">
        <v>0</v>
      </c>
      <c r="E11" s="571">
        <v>12262.78</v>
      </c>
      <c r="F11" s="571">
        <v>0</v>
      </c>
      <c r="G11" s="572">
        <f t="shared" si="0"/>
        <v>-4080.4299999999985</v>
      </c>
      <c r="H11" s="573">
        <f t="shared" si="1"/>
        <v>0</v>
      </c>
      <c r="I11" s="386"/>
    </row>
    <row r="12" spans="1:9" x14ac:dyDescent="0.25">
      <c r="A12" s="515">
        <v>7</v>
      </c>
      <c r="B12" s="395" t="s">
        <v>1189</v>
      </c>
      <c r="C12" s="570">
        <v>23816.99</v>
      </c>
      <c r="D12" s="570">
        <v>457.49</v>
      </c>
      <c r="E12" s="571">
        <v>36549.730000000003</v>
      </c>
      <c r="F12" s="571">
        <v>0</v>
      </c>
      <c r="G12" s="572">
        <f t="shared" si="0"/>
        <v>12732.740000000002</v>
      </c>
      <c r="H12" s="573">
        <f t="shared" si="1"/>
        <v>-457.49</v>
      </c>
      <c r="I12" s="386"/>
    </row>
    <row r="13" spans="1:9" x14ac:dyDescent="0.25">
      <c r="A13" s="515">
        <v>8</v>
      </c>
      <c r="B13" s="393" t="s">
        <v>853</v>
      </c>
      <c r="C13" s="570">
        <v>8043.53</v>
      </c>
      <c r="D13" s="570">
        <v>0</v>
      </c>
      <c r="E13" s="571">
        <v>9996.9599999999991</v>
      </c>
      <c r="F13" s="571">
        <v>0</v>
      </c>
      <c r="G13" s="572">
        <f t="shared" si="0"/>
        <v>1953.4299999999994</v>
      </c>
      <c r="H13" s="573">
        <f t="shared" si="1"/>
        <v>0</v>
      </c>
      <c r="I13" s="386"/>
    </row>
    <row r="14" spans="1:9" x14ac:dyDescent="0.25">
      <c r="A14" s="515">
        <v>9</v>
      </c>
      <c r="B14" s="393" t="s">
        <v>933</v>
      </c>
      <c r="C14" s="570">
        <v>59414.43</v>
      </c>
      <c r="D14" s="570">
        <v>6815.1</v>
      </c>
      <c r="E14" s="571">
        <v>1846.56</v>
      </c>
      <c r="F14" s="571">
        <v>171.16</v>
      </c>
      <c r="G14" s="572">
        <f t="shared" si="0"/>
        <v>-57567.87</v>
      </c>
      <c r="H14" s="573">
        <f t="shared" si="1"/>
        <v>-6643.9400000000005</v>
      </c>
      <c r="I14" s="362"/>
    </row>
    <row r="15" spans="1:9" x14ac:dyDescent="0.25">
      <c r="A15" s="515">
        <v>10</v>
      </c>
      <c r="B15" s="396" t="s">
        <v>854</v>
      </c>
      <c r="C15" s="570">
        <v>110613.02</v>
      </c>
      <c r="D15" s="570">
        <v>2408.8000000000002</v>
      </c>
      <c r="E15" s="571">
        <v>109940.28</v>
      </c>
      <c r="F15" s="571">
        <v>5035</v>
      </c>
      <c r="G15" s="572">
        <f t="shared" si="0"/>
        <v>-672.74000000000524</v>
      </c>
      <c r="H15" s="573">
        <f t="shared" si="1"/>
        <v>2626.2</v>
      </c>
      <c r="I15" s="386"/>
    </row>
    <row r="16" spans="1:9" ht="16.149999999999999" customHeight="1" x14ac:dyDescent="0.25">
      <c r="A16" s="515">
        <v>11</v>
      </c>
      <c r="B16" s="393" t="s">
        <v>79</v>
      </c>
      <c r="C16" s="570">
        <v>41316.730000000003</v>
      </c>
      <c r="D16" s="570">
        <v>0</v>
      </c>
      <c r="E16" s="571">
        <v>52033.25</v>
      </c>
      <c r="F16" s="571">
        <v>276</v>
      </c>
      <c r="G16" s="572">
        <f t="shared" si="0"/>
        <v>10716.519999999997</v>
      </c>
      <c r="H16" s="573">
        <f t="shared" si="1"/>
        <v>276</v>
      </c>
      <c r="I16" s="386"/>
    </row>
    <row r="17" spans="1:9" ht="31.5" x14ac:dyDescent="0.25">
      <c r="A17" s="515">
        <v>12</v>
      </c>
      <c r="B17" s="396" t="s">
        <v>855</v>
      </c>
      <c r="C17" s="570">
        <v>120168.6</v>
      </c>
      <c r="D17" s="570">
        <v>3480.49</v>
      </c>
      <c r="E17" s="571">
        <v>166771.22</v>
      </c>
      <c r="F17" s="571">
        <v>5236.59</v>
      </c>
      <c r="G17" s="572">
        <f t="shared" si="0"/>
        <v>46602.619999999995</v>
      </c>
      <c r="H17" s="573">
        <f t="shared" si="1"/>
        <v>1756.1000000000004</v>
      </c>
      <c r="I17" s="387"/>
    </row>
    <row r="18" spans="1:9" ht="15.75" customHeight="1" x14ac:dyDescent="0.25">
      <c r="A18" s="515">
        <v>13</v>
      </c>
      <c r="B18" s="395" t="s">
        <v>1217</v>
      </c>
      <c r="C18" s="570">
        <v>24761.93</v>
      </c>
      <c r="D18" s="570">
        <v>487.16</v>
      </c>
      <c r="E18" s="571">
        <v>25439.29</v>
      </c>
      <c r="F18" s="571">
        <v>442.95</v>
      </c>
      <c r="G18" s="572">
        <f t="shared" si="0"/>
        <v>677.36000000000058</v>
      </c>
      <c r="H18" s="573">
        <f t="shared" si="1"/>
        <v>-44.210000000000036</v>
      </c>
      <c r="I18" s="507"/>
    </row>
    <row r="19" spans="1:9" x14ac:dyDescent="0.25">
      <c r="A19" s="515">
        <v>14</v>
      </c>
      <c r="B19" s="392" t="s">
        <v>660</v>
      </c>
      <c r="C19" s="568">
        <f>SUM(C20:C25)</f>
        <v>723217.82</v>
      </c>
      <c r="D19" s="568">
        <f>SUM(D20:D25)</f>
        <v>9069.3000000000011</v>
      </c>
      <c r="E19" s="568">
        <f>SUM(E20:E25)</f>
        <v>365363.82999999996</v>
      </c>
      <c r="F19" s="568">
        <f>SUM(F20:F25)</f>
        <v>15506.91</v>
      </c>
      <c r="G19" s="572">
        <f t="shared" si="0"/>
        <v>-357853.99</v>
      </c>
      <c r="H19" s="573">
        <f t="shared" si="1"/>
        <v>6437.6099999999988</v>
      </c>
      <c r="I19" s="386"/>
    </row>
    <row r="20" spans="1:9" x14ac:dyDescent="0.25">
      <c r="A20" s="515">
        <v>15</v>
      </c>
      <c r="B20" s="393" t="s">
        <v>856</v>
      </c>
      <c r="C20" s="570">
        <v>451484.89</v>
      </c>
      <c r="D20" s="570">
        <v>5919.66</v>
      </c>
      <c r="E20" s="571">
        <v>151759.70000000001</v>
      </c>
      <c r="F20" s="571">
        <v>5363.27</v>
      </c>
      <c r="G20" s="572">
        <f t="shared" si="0"/>
        <v>-299725.19</v>
      </c>
      <c r="H20" s="573">
        <f t="shared" si="1"/>
        <v>-556.38999999999942</v>
      </c>
      <c r="I20" s="386"/>
    </row>
    <row r="21" spans="1:9" x14ac:dyDescent="0.25">
      <c r="A21" s="515">
        <v>16</v>
      </c>
      <c r="B21" s="393" t="s">
        <v>857</v>
      </c>
      <c r="C21" s="570">
        <v>117248.01</v>
      </c>
      <c r="D21" s="570">
        <v>2483.0300000000002</v>
      </c>
      <c r="E21" s="571">
        <v>129926.61</v>
      </c>
      <c r="F21" s="571">
        <v>5950.33</v>
      </c>
      <c r="G21" s="572">
        <f t="shared" si="0"/>
        <v>12678.600000000006</v>
      </c>
      <c r="H21" s="573">
        <f t="shared" si="1"/>
        <v>3467.2999999999997</v>
      </c>
      <c r="I21" s="386"/>
    </row>
    <row r="22" spans="1:9" x14ac:dyDescent="0.25">
      <c r="A22" s="515">
        <v>17</v>
      </c>
      <c r="B22" s="393" t="s">
        <v>858</v>
      </c>
      <c r="C22" s="570">
        <v>15631.95</v>
      </c>
      <c r="D22" s="570">
        <v>681.43</v>
      </c>
      <c r="E22" s="571">
        <v>18444.41</v>
      </c>
      <c r="F22" s="571">
        <v>4140.92</v>
      </c>
      <c r="G22" s="572">
        <f t="shared" si="0"/>
        <v>2812.4599999999991</v>
      </c>
      <c r="H22" s="573">
        <f t="shared" si="1"/>
        <v>3459.4900000000002</v>
      </c>
      <c r="I22" s="386"/>
    </row>
    <row r="23" spans="1:9" x14ac:dyDescent="0.25">
      <c r="A23" s="515">
        <v>18</v>
      </c>
      <c r="B23" s="393" t="s">
        <v>859</v>
      </c>
      <c r="C23" s="570">
        <v>138852.97</v>
      </c>
      <c r="D23" s="570">
        <v>-14.82</v>
      </c>
      <c r="E23" s="571">
        <v>65233.11</v>
      </c>
      <c r="F23" s="571">
        <v>52.39</v>
      </c>
      <c r="G23" s="572">
        <f t="shared" si="0"/>
        <v>-73619.86</v>
      </c>
      <c r="H23" s="573">
        <f t="shared" si="1"/>
        <v>67.210000000000008</v>
      </c>
      <c r="I23" s="386"/>
    </row>
    <row r="24" spans="1:9" x14ac:dyDescent="0.25">
      <c r="A24" s="515">
        <v>19</v>
      </c>
      <c r="B24" s="393" t="s">
        <v>860</v>
      </c>
      <c r="C24" s="570">
        <v>0</v>
      </c>
      <c r="D24" s="570">
        <v>0</v>
      </c>
      <c r="E24" s="571">
        <v>0</v>
      </c>
      <c r="F24" s="571">
        <v>0</v>
      </c>
      <c r="G24" s="572">
        <f t="shared" si="0"/>
        <v>0</v>
      </c>
      <c r="H24" s="573">
        <f t="shared" si="1"/>
        <v>0</v>
      </c>
      <c r="I24" s="386"/>
    </row>
    <row r="25" spans="1:9" x14ac:dyDescent="0.25">
      <c r="A25" s="515">
        <v>20</v>
      </c>
      <c r="B25" s="393" t="s">
        <v>861</v>
      </c>
      <c r="C25" s="570">
        <v>0</v>
      </c>
      <c r="D25" s="570">
        <v>0</v>
      </c>
      <c r="E25" s="571">
        <v>0</v>
      </c>
      <c r="F25" s="571">
        <v>0</v>
      </c>
      <c r="G25" s="572">
        <f t="shared" si="0"/>
        <v>0</v>
      </c>
      <c r="H25" s="573">
        <f t="shared" si="1"/>
        <v>0</v>
      </c>
      <c r="I25" s="386"/>
    </row>
    <row r="26" spans="1:9" x14ac:dyDescent="0.25">
      <c r="A26" s="515">
        <v>21</v>
      </c>
      <c r="B26" s="392" t="s">
        <v>236</v>
      </c>
      <c r="C26" s="574" t="s">
        <v>228</v>
      </c>
      <c r="D26" s="574" t="s">
        <v>228</v>
      </c>
      <c r="E26" s="574" t="s">
        <v>228</v>
      </c>
      <c r="F26" s="574" t="s">
        <v>228</v>
      </c>
      <c r="G26" s="575" t="s">
        <v>105</v>
      </c>
      <c r="H26" s="576" t="s">
        <v>105</v>
      </c>
      <c r="I26" s="386"/>
    </row>
    <row r="27" spans="1:9" x14ac:dyDescent="0.25">
      <c r="A27" s="515">
        <v>22</v>
      </c>
      <c r="B27" s="392" t="s">
        <v>1306</v>
      </c>
      <c r="C27" s="568">
        <f>SUM(C28:C33)</f>
        <v>4717.0200000000004</v>
      </c>
      <c r="D27" s="568">
        <f t="shared" ref="D27:F27" si="2">SUM(D28:D33)</f>
        <v>10887.07</v>
      </c>
      <c r="E27" s="568">
        <f t="shared" si="2"/>
        <v>18501.47</v>
      </c>
      <c r="F27" s="568">
        <f t="shared" si="2"/>
        <v>26533.23</v>
      </c>
      <c r="G27" s="568">
        <f t="shared" ref="G27:H78" si="3">E27-C27</f>
        <v>13784.45</v>
      </c>
      <c r="H27" s="569">
        <f t="shared" si="3"/>
        <v>15646.16</v>
      </c>
      <c r="I27" s="491"/>
    </row>
    <row r="28" spans="1:9" x14ac:dyDescent="0.25">
      <c r="A28" s="515">
        <v>23</v>
      </c>
      <c r="B28" s="393" t="s">
        <v>196</v>
      </c>
      <c r="C28" s="570">
        <v>0</v>
      </c>
      <c r="D28" s="570">
        <v>0</v>
      </c>
      <c r="E28" s="571">
        <v>0</v>
      </c>
      <c r="F28" s="571">
        <v>0</v>
      </c>
      <c r="G28" s="572">
        <f t="shared" si="3"/>
        <v>0</v>
      </c>
      <c r="H28" s="573">
        <f t="shared" si="3"/>
        <v>0</v>
      </c>
      <c r="I28" s="386"/>
    </row>
    <row r="29" spans="1:9" x14ac:dyDescent="0.25">
      <c r="A29" s="515">
        <v>24</v>
      </c>
      <c r="B29" s="394" t="s">
        <v>216</v>
      </c>
      <c r="C29" s="570">
        <v>0</v>
      </c>
      <c r="D29" s="570">
        <v>0</v>
      </c>
      <c r="E29" s="571">
        <v>0</v>
      </c>
      <c r="F29" s="571">
        <v>0</v>
      </c>
      <c r="G29" s="572">
        <f t="shared" si="3"/>
        <v>0</v>
      </c>
      <c r="H29" s="573">
        <f t="shared" si="3"/>
        <v>0</v>
      </c>
      <c r="I29" s="386"/>
    </row>
    <row r="30" spans="1:9" x14ac:dyDescent="0.25">
      <c r="A30" s="515">
        <v>25</v>
      </c>
      <c r="B30" s="394" t="s">
        <v>45</v>
      </c>
      <c r="C30" s="570">
        <v>159.46</v>
      </c>
      <c r="D30" s="570">
        <v>3593.78</v>
      </c>
      <c r="E30" s="571">
        <v>0</v>
      </c>
      <c r="F30" s="571">
        <v>0</v>
      </c>
      <c r="G30" s="572">
        <f t="shared" si="3"/>
        <v>-159.46</v>
      </c>
      <c r="H30" s="573">
        <f t="shared" si="3"/>
        <v>-3593.78</v>
      </c>
      <c r="I30" s="386"/>
    </row>
    <row r="31" spans="1:9" x14ac:dyDescent="0.25">
      <c r="A31" s="515">
        <v>26</v>
      </c>
      <c r="B31" s="393" t="s">
        <v>46</v>
      </c>
      <c r="C31" s="570">
        <v>4557.5600000000004</v>
      </c>
      <c r="D31" s="570">
        <v>7293.29</v>
      </c>
      <c r="E31" s="571">
        <v>18501.47</v>
      </c>
      <c r="F31" s="571">
        <v>26533.23</v>
      </c>
      <c r="G31" s="572">
        <f t="shared" si="3"/>
        <v>13943.91</v>
      </c>
      <c r="H31" s="573">
        <f t="shared" si="3"/>
        <v>19239.939999999999</v>
      </c>
      <c r="I31" s="386"/>
    </row>
    <row r="32" spans="1:9" x14ac:dyDescent="0.25">
      <c r="A32" s="516">
        <v>27</v>
      </c>
      <c r="B32" s="495" t="s">
        <v>1231</v>
      </c>
      <c r="C32" s="571">
        <v>0</v>
      </c>
      <c r="D32" s="571">
        <v>0</v>
      </c>
      <c r="E32" s="571">
        <v>0</v>
      </c>
      <c r="F32" s="571">
        <v>0</v>
      </c>
      <c r="G32" s="572">
        <f t="shared" si="3"/>
        <v>0</v>
      </c>
      <c r="H32" s="573">
        <f t="shared" si="3"/>
        <v>0</v>
      </c>
      <c r="I32" s="508"/>
    </row>
    <row r="33" spans="1:9" x14ac:dyDescent="0.25">
      <c r="A33" s="516">
        <v>28</v>
      </c>
      <c r="B33" s="495" t="s">
        <v>1230</v>
      </c>
      <c r="C33" s="571">
        <v>0</v>
      </c>
      <c r="D33" s="571">
        <v>0</v>
      </c>
      <c r="E33" s="571">
        <v>0</v>
      </c>
      <c r="F33" s="571">
        <v>0</v>
      </c>
      <c r="G33" s="572">
        <f t="shared" si="3"/>
        <v>0</v>
      </c>
      <c r="H33" s="573">
        <f t="shared" si="3"/>
        <v>0</v>
      </c>
      <c r="I33" s="386"/>
    </row>
    <row r="34" spans="1:9" x14ac:dyDescent="0.25">
      <c r="A34" s="515">
        <v>29</v>
      </c>
      <c r="B34" s="392" t="s">
        <v>1307</v>
      </c>
      <c r="C34" s="568">
        <f>SUM(C35:C41)</f>
        <v>154641.88</v>
      </c>
      <c r="D34" s="568">
        <f>SUM(D35:D41)</f>
        <v>419.76</v>
      </c>
      <c r="E34" s="568">
        <f>SUM(E35:E41)</f>
        <v>105943.08</v>
      </c>
      <c r="F34" s="568">
        <f>SUM(F35:F41)</f>
        <v>4118.34</v>
      </c>
      <c r="G34" s="568">
        <f t="shared" si="3"/>
        <v>-48698.8</v>
      </c>
      <c r="H34" s="569">
        <f t="shared" si="3"/>
        <v>3698.58</v>
      </c>
      <c r="I34" s="386"/>
    </row>
    <row r="35" spans="1:9" x14ac:dyDescent="0.25">
      <c r="A35" s="515">
        <v>30</v>
      </c>
      <c r="B35" s="393" t="s">
        <v>862</v>
      </c>
      <c r="C35" s="570">
        <v>48728.35</v>
      </c>
      <c r="D35" s="570">
        <v>0</v>
      </c>
      <c r="E35" s="571">
        <v>24024.11</v>
      </c>
      <c r="F35" s="571">
        <v>2458.58</v>
      </c>
      <c r="G35" s="572">
        <f t="shared" si="3"/>
        <v>-24704.239999999998</v>
      </c>
      <c r="H35" s="573">
        <f t="shared" si="3"/>
        <v>2458.58</v>
      </c>
      <c r="I35" s="386"/>
    </row>
    <row r="36" spans="1:9" ht="31.5" x14ac:dyDescent="0.25">
      <c r="A36" s="515">
        <v>31</v>
      </c>
      <c r="B36" s="393" t="s">
        <v>863</v>
      </c>
      <c r="C36" s="570">
        <v>48448.74</v>
      </c>
      <c r="D36" s="570">
        <v>0</v>
      </c>
      <c r="E36" s="571">
        <v>38939.339999999997</v>
      </c>
      <c r="F36" s="571">
        <v>1240</v>
      </c>
      <c r="G36" s="572">
        <f t="shared" si="3"/>
        <v>-9509.4000000000015</v>
      </c>
      <c r="H36" s="573">
        <f t="shared" si="3"/>
        <v>1240</v>
      </c>
      <c r="I36" s="387"/>
    </row>
    <row r="37" spans="1:9" x14ac:dyDescent="0.25">
      <c r="A37" s="515">
        <v>32</v>
      </c>
      <c r="B37" s="393" t="s">
        <v>864</v>
      </c>
      <c r="C37" s="570">
        <v>20763.23</v>
      </c>
      <c r="D37" s="570">
        <v>0</v>
      </c>
      <c r="E37" s="571">
        <v>690.05</v>
      </c>
      <c r="F37" s="571">
        <v>0</v>
      </c>
      <c r="G37" s="572">
        <f t="shared" si="3"/>
        <v>-20073.18</v>
      </c>
      <c r="H37" s="573">
        <f t="shared" si="3"/>
        <v>0</v>
      </c>
      <c r="I37" s="386"/>
    </row>
    <row r="38" spans="1:9" x14ac:dyDescent="0.25">
      <c r="A38" s="515">
        <v>33</v>
      </c>
      <c r="B38" s="393" t="s">
        <v>865</v>
      </c>
      <c r="C38" s="570">
        <v>3222.53</v>
      </c>
      <c r="D38" s="570">
        <v>0</v>
      </c>
      <c r="E38" s="571">
        <v>20674.560000000001</v>
      </c>
      <c r="F38" s="571">
        <v>0</v>
      </c>
      <c r="G38" s="572">
        <f t="shared" si="3"/>
        <v>17452.030000000002</v>
      </c>
      <c r="H38" s="573">
        <f t="shared" si="3"/>
        <v>0</v>
      </c>
      <c r="I38" s="386"/>
    </row>
    <row r="39" spans="1:9" x14ac:dyDescent="0.25">
      <c r="A39" s="515">
        <v>34</v>
      </c>
      <c r="B39" s="396" t="s">
        <v>867</v>
      </c>
      <c r="C39" s="570">
        <v>450</v>
      </c>
      <c r="D39" s="570">
        <v>0</v>
      </c>
      <c r="E39" s="571">
        <v>0</v>
      </c>
      <c r="F39" s="571">
        <v>0</v>
      </c>
      <c r="G39" s="572">
        <f t="shared" si="3"/>
        <v>-450</v>
      </c>
      <c r="H39" s="573">
        <f t="shared" si="3"/>
        <v>0</v>
      </c>
      <c r="I39" s="386"/>
    </row>
    <row r="40" spans="1:9" x14ac:dyDescent="0.25">
      <c r="A40" s="515">
        <v>35</v>
      </c>
      <c r="B40" s="393" t="s">
        <v>866</v>
      </c>
      <c r="C40" s="570">
        <v>14316.36</v>
      </c>
      <c r="D40" s="570">
        <v>0</v>
      </c>
      <c r="E40" s="571">
        <v>16415.939999999999</v>
      </c>
      <c r="F40" s="571">
        <v>0</v>
      </c>
      <c r="G40" s="572">
        <f t="shared" si="3"/>
        <v>2099.5799999999981</v>
      </c>
      <c r="H40" s="573">
        <f t="shared" si="3"/>
        <v>0</v>
      </c>
      <c r="I40" s="386"/>
    </row>
    <row r="41" spans="1:9" x14ac:dyDescent="0.25">
      <c r="A41" s="515">
        <v>36</v>
      </c>
      <c r="B41" s="393" t="s">
        <v>80</v>
      </c>
      <c r="C41" s="570">
        <v>18712.669999999998</v>
      </c>
      <c r="D41" s="570">
        <v>419.76</v>
      </c>
      <c r="E41" s="571">
        <v>5199.08</v>
      </c>
      <c r="F41" s="571">
        <v>419.76</v>
      </c>
      <c r="G41" s="572">
        <f t="shared" si="3"/>
        <v>-13513.589999999998</v>
      </c>
      <c r="H41" s="573">
        <f t="shared" si="3"/>
        <v>0</v>
      </c>
      <c r="I41" s="386"/>
    </row>
    <row r="42" spans="1:9" x14ac:dyDescent="0.25">
      <c r="A42" s="515">
        <v>37</v>
      </c>
      <c r="B42" s="392" t="s">
        <v>1308</v>
      </c>
      <c r="C42" s="568">
        <f>SUM(C43:C44)</f>
        <v>307603.09999999998</v>
      </c>
      <c r="D42" s="568">
        <f t="shared" ref="D42:F42" si="4">SUM(D43:D44)</f>
        <v>1827.49</v>
      </c>
      <c r="E42" s="568">
        <f t="shared" si="4"/>
        <v>284844.47000000003</v>
      </c>
      <c r="F42" s="568">
        <f t="shared" si="4"/>
        <v>8838.41</v>
      </c>
      <c r="G42" s="568">
        <f t="shared" si="3"/>
        <v>-22758.629999999946</v>
      </c>
      <c r="H42" s="569">
        <f t="shared" si="3"/>
        <v>7010.92</v>
      </c>
      <c r="I42" s="386"/>
    </row>
    <row r="43" spans="1:9" x14ac:dyDescent="0.25">
      <c r="A43" s="515">
        <v>38</v>
      </c>
      <c r="B43" s="393" t="s">
        <v>868</v>
      </c>
      <c r="C43" s="570">
        <v>26502.43</v>
      </c>
      <c r="D43" s="570">
        <v>92.32</v>
      </c>
      <c r="E43" s="571">
        <v>34332.550000000003</v>
      </c>
      <c r="F43" s="571">
        <v>3679.57</v>
      </c>
      <c r="G43" s="572">
        <f t="shared" si="3"/>
        <v>7830.1200000000026</v>
      </c>
      <c r="H43" s="573">
        <f t="shared" si="3"/>
        <v>3587.25</v>
      </c>
      <c r="I43" s="386"/>
    </row>
    <row r="44" spans="1:9" x14ac:dyDescent="0.25">
      <c r="A44" s="515">
        <v>39</v>
      </c>
      <c r="B44" s="393" t="s">
        <v>869</v>
      </c>
      <c r="C44" s="570">
        <v>281100.67</v>
      </c>
      <c r="D44" s="570">
        <v>1735.17</v>
      </c>
      <c r="E44" s="571">
        <v>250511.92</v>
      </c>
      <c r="F44" s="571">
        <v>5158.84</v>
      </c>
      <c r="G44" s="572">
        <f t="shared" si="3"/>
        <v>-30588.749999999971</v>
      </c>
      <c r="H44" s="573">
        <f t="shared" si="3"/>
        <v>3423.67</v>
      </c>
      <c r="I44" s="387"/>
    </row>
    <row r="45" spans="1:9" x14ac:dyDescent="0.25">
      <c r="A45" s="515">
        <v>40</v>
      </c>
      <c r="B45" s="392" t="s">
        <v>1309</v>
      </c>
      <c r="C45" s="568">
        <f>SUM(C46:C49)</f>
        <v>73327.78</v>
      </c>
      <c r="D45" s="568">
        <f t="shared" ref="D45:F45" si="5">SUM(D46:D49)</f>
        <v>1330.38</v>
      </c>
      <c r="E45" s="568">
        <f t="shared" si="5"/>
        <v>95672.87</v>
      </c>
      <c r="F45" s="568">
        <f t="shared" si="5"/>
        <v>2329.87</v>
      </c>
      <c r="G45" s="572">
        <f t="shared" si="3"/>
        <v>22345.089999999997</v>
      </c>
      <c r="H45" s="573">
        <f t="shared" si="3"/>
        <v>999.48999999999978</v>
      </c>
      <c r="I45" s="490"/>
    </row>
    <row r="46" spans="1:9" x14ac:dyDescent="0.25">
      <c r="A46" s="516">
        <v>41</v>
      </c>
      <c r="B46" s="495" t="s">
        <v>1302</v>
      </c>
      <c r="C46" s="577">
        <v>73327.78</v>
      </c>
      <c r="D46" s="577">
        <v>1330.38</v>
      </c>
      <c r="E46" s="571">
        <v>89679.37</v>
      </c>
      <c r="F46" s="571">
        <v>1183.3699999999999</v>
      </c>
      <c r="G46" s="572">
        <f t="shared" si="3"/>
        <v>16351.589999999997</v>
      </c>
      <c r="H46" s="573">
        <f t="shared" si="3"/>
        <v>-147.01000000000022</v>
      </c>
      <c r="I46" s="490"/>
    </row>
    <row r="47" spans="1:9" x14ac:dyDescent="0.25">
      <c r="A47" s="516">
        <v>42</v>
      </c>
      <c r="B47" s="495" t="s">
        <v>1303</v>
      </c>
      <c r="C47" s="571">
        <v>0</v>
      </c>
      <c r="D47" s="571">
        <v>0</v>
      </c>
      <c r="E47" s="571">
        <v>5993.5</v>
      </c>
      <c r="F47" s="571">
        <v>1146.5</v>
      </c>
      <c r="G47" s="572">
        <f t="shared" si="3"/>
        <v>5993.5</v>
      </c>
      <c r="H47" s="573">
        <f t="shared" si="3"/>
        <v>1146.5</v>
      </c>
      <c r="I47" s="490"/>
    </row>
    <row r="48" spans="1:9" x14ac:dyDescent="0.25">
      <c r="A48" s="516">
        <v>43</v>
      </c>
      <c r="B48" s="495" t="s">
        <v>1229</v>
      </c>
      <c r="C48" s="571">
        <v>0</v>
      </c>
      <c r="D48" s="571">
        <v>0</v>
      </c>
      <c r="E48" s="571">
        <v>0</v>
      </c>
      <c r="F48" s="571">
        <v>0</v>
      </c>
      <c r="G48" s="572">
        <f t="shared" si="3"/>
        <v>0</v>
      </c>
      <c r="H48" s="573">
        <f t="shared" si="3"/>
        <v>0</v>
      </c>
      <c r="I48" s="507"/>
    </row>
    <row r="49" spans="1:11" x14ac:dyDescent="0.25">
      <c r="A49" s="516">
        <v>44</v>
      </c>
      <c r="B49" s="495" t="s">
        <v>1228</v>
      </c>
      <c r="C49" s="571">
        <v>0</v>
      </c>
      <c r="D49" s="571">
        <v>0</v>
      </c>
      <c r="E49" s="571">
        <v>0</v>
      </c>
      <c r="F49" s="571">
        <v>0</v>
      </c>
      <c r="G49" s="572">
        <f t="shared" si="3"/>
        <v>0</v>
      </c>
      <c r="H49" s="573">
        <f t="shared" si="3"/>
        <v>0</v>
      </c>
      <c r="I49" s="490"/>
    </row>
    <row r="50" spans="1:11" x14ac:dyDescent="0.25">
      <c r="A50" s="515">
        <v>45</v>
      </c>
      <c r="B50" s="392" t="s">
        <v>1310</v>
      </c>
      <c r="C50" s="568">
        <f>SUM(C51:C65)</f>
        <v>1454183.56</v>
      </c>
      <c r="D50" s="568">
        <f>SUM(D51:D65)</f>
        <v>14480.77</v>
      </c>
      <c r="E50" s="568">
        <f>SUM(E51:E65)</f>
        <v>1272869.33</v>
      </c>
      <c r="F50" s="568">
        <f>SUM(F51:F65)</f>
        <v>67914.7</v>
      </c>
      <c r="G50" s="568">
        <f t="shared" si="3"/>
        <v>-181314.22999999998</v>
      </c>
      <c r="H50" s="569">
        <f t="shared" si="3"/>
        <v>53433.929999999993</v>
      </c>
      <c r="I50" s="386"/>
    </row>
    <row r="51" spans="1:11" x14ac:dyDescent="0.25">
      <c r="A51" s="515">
        <v>46</v>
      </c>
      <c r="B51" s="393" t="s">
        <v>870</v>
      </c>
      <c r="C51" s="570">
        <v>179514.99</v>
      </c>
      <c r="D51" s="570">
        <v>0</v>
      </c>
      <c r="E51" s="571">
        <v>220507.63</v>
      </c>
      <c r="F51" s="571">
        <v>150</v>
      </c>
      <c r="G51" s="572">
        <f t="shared" si="3"/>
        <v>40992.640000000014</v>
      </c>
      <c r="H51" s="573">
        <f t="shared" si="3"/>
        <v>150</v>
      </c>
      <c r="I51" s="386"/>
    </row>
    <row r="52" spans="1:11" x14ac:dyDescent="0.25">
      <c r="A52" s="515">
        <v>47</v>
      </c>
      <c r="B52" s="393" t="s">
        <v>81</v>
      </c>
      <c r="C52" s="570">
        <v>3604.16</v>
      </c>
      <c r="D52" s="570">
        <v>0</v>
      </c>
      <c r="E52" s="571">
        <v>333.44</v>
      </c>
      <c r="F52" s="571">
        <v>0</v>
      </c>
      <c r="G52" s="572">
        <f t="shared" si="3"/>
        <v>-3270.72</v>
      </c>
      <c r="H52" s="573">
        <f t="shared" si="3"/>
        <v>0</v>
      </c>
      <c r="I52" s="386"/>
    </row>
    <row r="53" spans="1:11" x14ac:dyDescent="0.25">
      <c r="A53" s="515">
        <v>48</v>
      </c>
      <c r="B53" s="393" t="s">
        <v>871</v>
      </c>
      <c r="C53" s="570">
        <v>40639.85</v>
      </c>
      <c r="D53" s="570">
        <v>81.25</v>
      </c>
      <c r="E53" s="571">
        <v>28753.279999999999</v>
      </c>
      <c r="F53" s="571">
        <v>640</v>
      </c>
      <c r="G53" s="572">
        <f t="shared" si="3"/>
        <v>-11886.57</v>
      </c>
      <c r="H53" s="573">
        <f t="shared" si="3"/>
        <v>558.75</v>
      </c>
      <c r="I53" s="386"/>
    </row>
    <row r="54" spans="1:11" x14ac:dyDescent="0.25">
      <c r="A54" s="515">
        <v>49</v>
      </c>
      <c r="B54" s="393" t="s">
        <v>872</v>
      </c>
      <c r="C54" s="570">
        <v>10371.01</v>
      </c>
      <c r="D54" s="570">
        <v>225</v>
      </c>
      <c r="E54" s="571">
        <v>14546.98</v>
      </c>
      <c r="F54" s="571">
        <v>0</v>
      </c>
      <c r="G54" s="572">
        <f t="shared" si="3"/>
        <v>4175.9699999999993</v>
      </c>
      <c r="H54" s="573">
        <f t="shared" si="3"/>
        <v>-225</v>
      </c>
      <c r="I54" s="386"/>
    </row>
    <row r="55" spans="1:11" x14ac:dyDescent="0.25">
      <c r="A55" s="515">
        <v>50</v>
      </c>
      <c r="B55" s="393" t="s">
        <v>873</v>
      </c>
      <c r="C55" s="570">
        <v>33950.68</v>
      </c>
      <c r="D55" s="570">
        <v>0</v>
      </c>
      <c r="E55" s="571">
        <v>28478.5</v>
      </c>
      <c r="F55" s="571">
        <v>0</v>
      </c>
      <c r="G55" s="572">
        <f t="shared" si="3"/>
        <v>-5472.18</v>
      </c>
      <c r="H55" s="573">
        <f t="shared" si="3"/>
        <v>0</v>
      </c>
      <c r="I55" s="386"/>
    </row>
    <row r="56" spans="1:11" x14ac:dyDescent="0.25">
      <c r="A56" s="515">
        <v>51</v>
      </c>
      <c r="B56" s="395" t="s">
        <v>1190</v>
      </c>
      <c r="C56" s="570">
        <v>114682.73</v>
      </c>
      <c r="D56" s="570">
        <v>0</v>
      </c>
      <c r="E56" s="571">
        <v>110415.32</v>
      </c>
      <c r="F56" s="571">
        <v>126</v>
      </c>
      <c r="G56" s="572">
        <f t="shared" si="3"/>
        <v>-4267.4099999999889</v>
      </c>
      <c r="H56" s="573">
        <f t="shared" si="3"/>
        <v>126</v>
      </c>
      <c r="I56" s="386"/>
    </row>
    <row r="57" spans="1:11" x14ac:dyDescent="0.25">
      <c r="A57" s="515">
        <v>52</v>
      </c>
      <c r="B57" s="393" t="s">
        <v>874</v>
      </c>
      <c r="C57" s="570">
        <v>33860.25</v>
      </c>
      <c r="D57" s="570">
        <v>0</v>
      </c>
      <c r="E57" s="571">
        <v>35846.22</v>
      </c>
      <c r="F57" s="571">
        <v>0</v>
      </c>
      <c r="G57" s="572">
        <f t="shared" si="3"/>
        <v>1985.9700000000012</v>
      </c>
      <c r="H57" s="573">
        <f t="shared" si="3"/>
        <v>0</v>
      </c>
      <c r="I57" s="386"/>
    </row>
    <row r="58" spans="1:11" x14ac:dyDescent="0.25">
      <c r="A58" s="515">
        <v>53</v>
      </c>
      <c r="B58" s="393" t="s">
        <v>875</v>
      </c>
      <c r="C58" s="570">
        <v>3428.97</v>
      </c>
      <c r="D58" s="570">
        <v>0</v>
      </c>
      <c r="E58" s="571">
        <v>1848.32</v>
      </c>
      <c r="F58" s="571">
        <v>0</v>
      </c>
      <c r="G58" s="572">
        <f t="shared" si="3"/>
        <v>-1580.6499999999999</v>
      </c>
      <c r="H58" s="573">
        <f t="shared" si="3"/>
        <v>0</v>
      </c>
      <c r="I58" s="386"/>
    </row>
    <row r="59" spans="1:11" x14ac:dyDescent="0.25">
      <c r="A59" s="515">
        <v>54</v>
      </c>
      <c r="B59" s="393" t="s">
        <v>82</v>
      </c>
      <c r="C59" s="570">
        <v>51015.39</v>
      </c>
      <c r="D59" s="570">
        <v>1821.17</v>
      </c>
      <c r="E59" s="571">
        <v>56794.68</v>
      </c>
      <c r="F59" s="571">
        <v>815.73</v>
      </c>
      <c r="G59" s="572">
        <f t="shared" si="3"/>
        <v>5779.2900000000009</v>
      </c>
      <c r="H59" s="573">
        <f t="shared" si="3"/>
        <v>-1005.44</v>
      </c>
      <c r="I59" s="386"/>
    </row>
    <row r="60" spans="1:11" x14ac:dyDescent="0.25">
      <c r="A60" s="515">
        <v>55</v>
      </c>
      <c r="B60" s="393" t="s">
        <v>83</v>
      </c>
      <c r="C60" s="570">
        <v>2988</v>
      </c>
      <c r="D60" s="570">
        <v>0</v>
      </c>
      <c r="E60" s="571">
        <v>0</v>
      </c>
      <c r="F60" s="571">
        <v>0</v>
      </c>
      <c r="G60" s="572">
        <f t="shared" si="3"/>
        <v>-2988</v>
      </c>
      <c r="H60" s="573">
        <f t="shared" si="3"/>
        <v>0</v>
      </c>
      <c r="I60" s="386"/>
    </row>
    <row r="61" spans="1:11" x14ac:dyDescent="0.25">
      <c r="A61" s="515">
        <v>56</v>
      </c>
      <c r="B61" s="393" t="s">
        <v>876</v>
      </c>
      <c r="C61" s="570">
        <v>2074.9</v>
      </c>
      <c r="D61" s="570">
        <v>140</v>
      </c>
      <c r="E61" s="571">
        <v>2612</v>
      </c>
      <c r="F61" s="571">
        <v>1917</v>
      </c>
      <c r="G61" s="572">
        <f t="shared" si="3"/>
        <v>537.09999999999991</v>
      </c>
      <c r="H61" s="573">
        <f t="shared" si="3"/>
        <v>1777</v>
      </c>
      <c r="I61" s="386"/>
    </row>
    <row r="62" spans="1:11" x14ac:dyDescent="0.25">
      <c r="A62" s="515">
        <v>57</v>
      </c>
      <c r="B62" s="393" t="s">
        <v>877</v>
      </c>
      <c r="C62" s="570">
        <v>3847.12</v>
      </c>
      <c r="D62" s="570">
        <v>0</v>
      </c>
      <c r="E62" s="571">
        <v>9996.7999999999993</v>
      </c>
      <c r="F62" s="571">
        <v>520</v>
      </c>
      <c r="G62" s="572">
        <f t="shared" si="3"/>
        <v>6149.6799999999994</v>
      </c>
      <c r="H62" s="573">
        <f t="shared" si="3"/>
        <v>520</v>
      </c>
      <c r="I62" s="386"/>
    </row>
    <row r="63" spans="1:11" x14ac:dyDescent="0.25">
      <c r="A63" s="515">
        <v>58</v>
      </c>
      <c r="B63" s="393" t="s">
        <v>73</v>
      </c>
      <c r="C63" s="570">
        <v>3199.98</v>
      </c>
      <c r="D63" s="570">
        <v>0</v>
      </c>
      <c r="E63" s="571">
        <v>5420.4</v>
      </c>
      <c r="F63" s="571">
        <v>0</v>
      </c>
      <c r="G63" s="572">
        <f t="shared" si="3"/>
        <v>2220.4199999999996</v>
      </c>
      <c r="H63" s="573">
        <f t="shared" si="3"/>
        <v>0</v>
      </c>
      <c r="I63" s="386"/>
    </row>
    <row r="64" spans="1:11" ht="47.25" x14ac:dyDescent="0.25">
      <c r="A64" s="515">
        <v>59</v>
      </c>
      <c r="B64" s="393" t="s">
        <v>1304</v>
      </c>
      <c r="C64" s="570">
        <v>967136.2</v>
      </c>
      <c r="D64" s="570">
        <v>12213.35</v>
      </c>
      <c r="E64" s="571">
        <v>753142.42</v>
      </c>
      <c r="F64" s="571">
        <v>63745.97</v>
      </c>
      <c r="G64" s="572">
        <f t="shared" si="3"/>
        <v>-213993.77999999991</v>
      </c>
      <c r="H64" s="573">
        <f t="shared" si="3"/>
        <v>51532.62</v>
      </c>
      <c r="I64" s="386"/>
      <c r="J64" s="177"/>
      <c r="K64" s="177"/>
    </row>
    <row r="65" spans="1:9" x14ac:dyDescent="0.25">
      <c r="A65" s="515">
        <v>60</v>
      </c>
      <c r="B65" s="393" t="s">
        <v>878</v>
      </c>
      <c r="C65" s="570">
        <v>3869.33</v>
      </c>
      <c r="D65" s="570">
        <v>0</v>
      </c>
      <c r="E65" s="571">
        <v>4173.34</v>
      </c>
      <c r="F65" s="571">
        <v>0</v>
      </c>
      <c r="G65" s="572">
        <f t="shared" si="3"/>
        <v>304.01000000000022</v>
      </c>
      <c r="H65" s="573">
        <f t="shared" si="3"/>
        <v>0</v>
      </c>
      <c r="I65" s="386"/>
    </row>
    <row r="66" spans="1:9" x14ac:dyDescent="0.25">
      <c r="A66" s="515">
        <v>61</v>
      </c>
      <c r="B66" s="392" t="s">
        <v>1311</v>
      </c>
      <c r="C66" s="568">
        <f>SUM(C67:C68)</f>
        <v>11278596.32</v>
      </c>
      <c r="D66" s="568">
        <f t="shared" ref="D66:F66" si="6">SUM(D67:D68)</f>
        <v>87859.3</v>
      </c>
      <c r="E66" s="568">
        <f t="shared" si="6"/>
        <v>11921150.869999999</v>
      </c>
      <c r="F66" s="568">
        <f t="shared" si="6"/>
        <v>73112.05</v>
      </c>
      <c r="G66" s="568">
        <f t="shared" si="3"/>
        <v>642554.54999999888</v>
      </c>
      <c r="H66" s="569">
        <f t="shared" si="3"/>
        <v>-14747.25</v>
      </c>
      <c r="I66" s="386"/>
    </row>
    <row r="67" spans="1:9" x14ac:dyDescent="0.25">
      <c r="A67" s="515">
        <v>62</v>
      </c>
      <c r="B67" s="393" t="s">
        <v>738</v>
      </c>
      <c r="C67" s="570">
        <v>10924640.17</v>
      </c>
      <c r="D67" s="570">
        <v>85459.1</v>
      </c>
      <c r="E67" s="571">
        <v>11596260.52</v>
      </c>
      <c r="F67" s="571">
        <v>64933.05</v>
      </c>
      <c r="G67" s="572">
        <f t="shared" si="3"/>
        <v>671620.34999999963</v>
      </c>
      <c r="H67" s="573">
        <f t="shared" si="3"/>
        <v>-20526.050000000003</v>
      </c>
      <c r="I67" s="387"/>
    </row>
    <row r="68" spans="1:9" x14ac:dyDescent="0.25">
      <c r="A68" s="515">
        <v>63</v>
      </c>
      <c r="B68" s="392" t="s">
        <v>1312</v>
      </c>
      <c r="C68" s="568">
        <f>SUM(C69:C72)</f>
        <v>353956.15</v>
      </c>
      <c r="D68" s="568">
        <f t="shared" ref="D68:F68" si="7">SUM(D69:D72)</f>
        <v>2400.1999999999998</v>
      </c>
      <c r="E68" s="568">
        <f t="shared" si="7"/>
        <v>324890.34999999998</v>
      </c>
      <c r="F68" s="568">
        <f t="shared" si="7"/>
        <v>8179</v>
      </c>
      <c r="G68" s="568">
        <f t="shared" si="3"/>
        <v>-29065.800000000047</v>
      </c>
      <c r="H68" s="569">
        <f t="shared" si="3"/>
        <v>5778.8</v>
      </c>
      <c r="I68" s="386"/>
    </row>
    <row r="69" spans="1:9" s="176" customFormat="1" x14ac:dyDescent="0.2">
      <c r="A69" s="515">
        <v>64</v>
      </c>
      <c r="B69" s="397" t="s">
        <v>12</v>
      </c>
      <c r="C69" s="578">
        <v>68933.06</v>
      </c>
      <c r="D69" s="578">
        <v>0</v>
      </c>
      <c r="E69" s="579">
        <v>60461.2</v>
      </c>
      <c r="F69" s="579">
        <v>0</v>
      </c>
      <c r="G69" s="572">
        <f t="shared" si="3"/>
        <v>-8471.86</v>
      </c>
      <c r="H69" s="573">
        <f t="shared" si="3"/>
        <v>0</v>
      </c>
      <c r="I69" s="398"/>
    </row>
    <row r="70" spans="1:9" x14ac:dyDescent="0.25">
      <c r="A70" s="515">
        <v>65</v>
      </c>
      <c r="B70" s="397" t="s">
        <v>879</v>
      </c>
      <c r="C70" s="570">
        <v>268183.69</v>
      </c>
      <c r="D70" s="570">
        <v>1625</v>
      </c>
      <c r="E70" s="571">
        <v>252341.65</v>
      </c>
      <c r="F70" s="571">
        <v>7892.3</v>
      </c>
      <c r="G70" s="572">
        <f t="shared" si="3"/>
        <v>-15842.040000000008</v>
      </c>
      <c r="H70" s="573">
        <f t="shared" si="3"/>
        <v>6267.3</v>
      </c>
      <c r="I70" s="386"/>
    </row>
    <row r="71" spans="1:9" x14ac:dyDescent="0.25">
      <c r="A71" s="515">
        <v>66</v>
      </c>
      <c r="B71" s="393" t="s">
        <v>171</v>
      </c>
      <c r="C71" s="570">
        <v>2895</v>
      </c>
      <c r="D71" s="570">
        <v>775.2</v>
      </c>
      <c r="E71" s="571">
        <v>3135.5</v>
      </c>
      <c r="F71" s="571">
        <v>286.7</v>
      </c>
      <c r="G71" s="572">
        <f t="shared" si="3"/>
        <v>240.5</v>
      </c>
      <c r="H71" s="573">
        <f t="shared" si="3"/>
        <v>-488.50000000000006</v>
      </c>
      <c r="I71" s="386"/>
    </row>
    <row r="72" spans="1:9" x14ac:dyDescent="0.25">
      <c r="A72" s="515">
        <v>67</v>
      </c>
      <c r="B72" s="393" t="s">
        <v>1191</v>
      </c>
      <c r="C72" s="570">
        <v>13944.4</v>
      </c>
      <c r="D72" s="570">
        <v>0</v>
      </c>
      <c r="E72" s="571">
        <v>8952</v>
      </c>
      <c r="F72" s="571">
        <v>0</v>
      </c>
      <c r="G72" s="572">
        <f t="shared" si="3"/>
        <v>-4992.3999999999996</v>
      </c>
      <c r="H72" s="573">
        <f t="shared" si="3"/>
        <v>0</v>
      </c>
      <c r="I72" s="386"/>
    </row>
    <row r="73" spans="1:9" x14ac:dyDescent="0.25">
      <c r="A73" s="515">
        <v>68</v>
      </c>
      <c r="B73" s="392" t="s">
        <v>114</v>
      </c>
      <c r="C73" s="570">
        <v>3858697.08</v>
      </c>
      <c r="D73" s="570">
        <v>28970.59</v>
      </c>
      <c r="E73" s="571">
        <v>4238369</v>
      </c>
      <c r="F73" s="571">
        <v>26176.34</v>
      </c>
      <c r="G73" s="572">
        <f t="shared" si="3"/>
        <v>379671.91999999993</v>
      </c>
      <c r="H73" s="573">
        <f t="shared" si="3"/>
        <v>-2794.25</v>
      </c>
      <c r="I73" s="386"/>
    </row>
    <row r="74" spans="1:9" x14ac:dyDescent="0.25">
      <c r="A74" s="515">
        <v>69</v>
      </c>
      <c r="B74" s="392" t="s">
        <v>22</v>
      </c>
      <c r="C74" s="570">
        <v>47559.4</v>
      </c>
      <c r="D74" s="570">
        <v>0</v>
      </c>
      <c r="E74" s="571">
        <v>109779.48</v>
      </c>
      <c r="F74" s="571">
        <v>0</v>
      </c>
      <c r="G74" s="572">
        <f t="shared" si="3"/>
        <v>62220.079999999994</v>
      </c>
      <c r="H74" s="573">
        <f t="shared" si="3"/>
        <v>0</v>
      </c>
      <c r="I74" s="386"/>
    </row>
    <row r="75" spans="1:9" ht="18.75" customHeight="1" x14ac:dyDescent="0.25">
      <c r="A75" s="515">
        <v>70</v>
      </c>
      <c r="B75" s="392" t="s">
        <v>1318</v>
      </c>
      <c r="C75" s="568">
        <f>SUM(C76:C81)</f>
        <v>504316.23</v>
      </c>
      <c r="D75" s="568">
        <f>SUM(D76:D81)</f>
        <v>13028.02</v>
      </c>
      <c r="E75" s="568">
        <f>SUM(E76:E81)</f>
        <v>582745.98</v>
      </c>
      <c r="F75" s="568">
        <f>SUM(F76:F81)</f>
        <v>0</v>
      </c>
      <c r="G75" s="568">
        <f t="shared" si="3"/>
        <v>78429.75</v>
      </c>
      <c r="H75" s="569">
        <f t="shared" si="3"/>
        <v>-13028.02</v>
      </c>
      <c r="I75" s="386"/>
    </row>
    <row r="76" spans="1:9" x14ac:dyDescent="0.25">
      <c r="A76" s="515">
        <v>71</v>
      </c>
      <c r="B76" s="393" t="s">
        <v>880</v>
      </c>
      <c r="C76" s="570">
        <v>141014</v>
      </c>
      <c r="D76" s="570">
        <v>0</v>
      </c>
      <c r="E76" s="571">
        <v>150245</v>
      </c>
      <c r="F76" s="571">
        <v>0</v>
      </c>
      <c r="G76" s="572">
        <f t="shared" si="3"/>
        <v>9231</v>
      </c>
      <c r="H76" s="573">
        <f t="shared" si="3"/>
        <v>0</v>
      </c>
      <c r="I76" s="386"/>
    </row>
    <row r="77" spans="1:9" x14ac:dyDescent="0.25">
      <c r="A77" s="515">
        <v>72</v>
      </c>
      <c r="B77" s="393" t="s">
        <v>881</v>
      </c>
      <c r="C77" s="570">
        <v>170704.6</v>
      </c>
      <c r="D77" s="570">
        <v>0</v>
      </c>
      <c r="E77" s="571">
        <v>173084.5</v>
      </c>
      <c r="F77" s="571">
        <v>0</v>
      </c>
      <c r="G77" s="572">
        <f t="shared" si="3"/>
        <v>2379.8999999999942</v>
      </c>
      <c r="H77" s="573">
        <f t="shared" si="3"/>
        <v>0</v>
      </c>
      <c r="I77" s="386"/>
    </row>
    <row r="78" spans="1:9" x14ac:dyDescent="0.25">
      <c r="A78" s="515">
        <v>73</v>
      </c>
      <c r="B78" s="393" t="s">
        <v>882</v>
      </c>
      <c r="C78" s="570">
        <v>123931.83</v>
      </c>
      <c r="D78" s="570">
        <v>12825.19</v>
      </c>
      <c r="E78" s="571">
        <v>184114.02</v>
      </c>
      <c r="F78" s="571">
        <v>0</v>
      </c>
      <c r="G78" s="572">
        <f t="shared" si="3"/>
        <v>60182.189999999988</v>
      </c>
      <c r="H78" s="573">
        <f t="shared" si="3"/>
        <v>-12825.19</v>
      </c>
      <c r="I78" s="386"/>
    </row>
    <row r="79" spans="1:9" x14ac:dyDescent="0.25">
      <c r="A79" s="515">
        <v>74</v>
      </c>
      <c r="B79" s="393" t="s">
        <v>883</v>
      </c>
      <c r="C79" s="570">
        <v>24906.54</v>
      </c>
      <c r="D79" s="570">
        <v>202.83</v>
      </c>
      <c r="E79" s="571">
        <v>30816.82</v>
      </c>
      <c r="F79" s="571">
        <v>0</v>
      </c>
      <c r="G79" s="572">
        <f t="shared" ref="G79:H93" si="8">E79-C79</f>
        <v>5910.2799999999988</v>
      </c>
      <c r="H79" s="573">
        <f t="shared" si="8"/>
        <v>-202.83</v>
      </c>
      <c r="I79" s="386"/>
    </row>
    <row r="80" spans="1:9" x14ac:dyDescent="0.25">
      <c r="A80" s="515">
        <v>75</v>
      </c>
      <c r="B80" s="393" t="s">
        <v>884</v>
      </c>
      <c r="C80" s="570">
        <v>1654.9</v>
      </c>
      <c r="D80" s="570">
        <v>0</v>
      </c>
      <c r="E80" s="571">
        <v>2196.0100000000002</v>
      </c>
      <c r="F80" s="571">
        <v>0</v>
      </c>
      <c r="G80" s="572">
        <f t="shared" si="8"/>
        <v>541.11000000000013</v>
      </c>
      <c r="H80" s="573">
        <f t="shared" si="8"/>
        <v>0</v>
      </c>
      <c r="I80" s="386"/>
    </row>
    <row r="81" spans="1:9" x14ac:dyDescent="0.25">
      <c r="A81" s="515">
        <v>76</v>
      </c>
      <c r="B81" s="393" t="s">
        <v>935</v>
      </c>
      <c r="C81" s="570">
        <v>42104.36</v>
      </c>
      <c r="D81" s="570">
        <v>0</v>
      </c>
      <c r="E81" s="571">
        <v>42289.63</v>
      </c>
      <c r="F81" s="571">
        <v>0</v>
      </c>
      <c r="G81" s="572">
        <f t="shared" si="8"/>
        <v>185.2699999999968</v>
      </c>
      <c r="H81" s="573">
        <f t="shared" si="8"/>
        <v>0</v>
      </c>
      <c r="I81" s="362"/>
    </row>
    <row r="82" spans="1:9" x14ac:dyDescent="0.25">
      <c r="A82" s="515">
        <v>77</v>
      </c>
      <c r="B82" s="392" t="s">
        <v>1313</v>
      </c>
      <c r="C82" s="568">
        <f>SUM(C83:C86)</f>
        <v>3.8</v>
      </c>
      <c r="D82" s="568">
        <f t="shared" ref="D82:F82" si="9">SUM(D83:D86)</f>
        <v>0</v>
      </c>
      <c r="E82" s="568">
        <f t="shared" si="9"/>
        <v>0</v>
      </c>
      <c r="F82" s="568">
        <f t="shared" si="9"/>
        <v>0</v>
      </c>
      <c r="G82" s="572">
        <f t="shared" si="8"/>
        <v>-3.8</v>
      </c>
      <c r="H82" s="573">
        <f t="shared" si="8"/>
        <v>0</v>
      </c>
      <c r="I82" s="490"/>
    </row>
    <row r="83" spans="1:9" x14ac:dyDescent="0.25">
      <c r="A83" s="515">
        <v>78</v>
      </c>
      <c r="B83" s="495" t="s">
        <v>1223</v>
      </c>
      <c r="C83" s="570">
        <v>0</v>
      </c>
      <c r="D83" s="570">
        <v>0</v>
      </c>
      <c r="E83" s="571">
        <v>0</v>
      </c>
      <c r="F83" s="571">
        <v>0</v>
      </c>
      <c r="G83" s="572">
        <f t="shared" si="8"/>
        <v>0</v>
      </c>
      <c r="H83" s="573">
        <f t="shared" si="8"/>
        <v>0</v>
      </c>
      <c r="I83" s="507"/>
    </row>
    <row r="84" spans="1:9" x14ac:dyDescent="0.25">
      <c r="A84" s="515">
        <v>79</v>
      </c>
      <c r="B84" s="495" t="s">
        <v>1224</v>
      </c>
      <c r="C84" s="570">
        <v>0</v>
      </c>
      <c r="D84" s="570">
        <v>0</v>
      </c>
      <c r="E84" s="571">
        <v>0</v>
      </c>
      <c r="F84" s="571">
        <v>0</v>
      </c>
      <c r="G84" s="572">
        <f t="shared" si="8"/>
        <v>0</v>
      </c>
      <c r="H84" s="573">
        <f t="shared" si="8"/>
        <v>0</v>
      </c>
      <c r="I84" s="490"/>
    </row>
    <row r="85" spans="1:9" x14ac:dyDescent="0.25">
      <c r="A85" s="515">
        <v>80</v>
      </c>
      <c r="B85" s="495" t="s">
        <v>1225</v>
      </c>
      <c r="C85" s="570">
        <v>0</v>
      </c>
      <c r="D85" s="570">
        <v>0</v>
      </c>
      <c r="E85" s="571">
        <v>0</v>
      </c>
      <c r="F85" s="571">
        <v>0</v>
      </c>
      <c r="G85" s="572">
        <f t="shared" si="8"/>
        <v>0</v>
      </c>
      <c r="H85" s="573">
        <f t="shared" si="8"/>
        <v>0</v>
      </c>
      <c r="I85" s="490"/>
    </row>
    <row r="86" spans="1:9" x14ac:dyDescent="0.25">
      <c r="A86" s="515">
        <v>81</v>
      </c>
      <c r="B86" s="495" t="s">
        <v>1226</v>
      </c>
      <c r="C86" s="570">
        <v>3.8</v>
      </c>
      <c r="D86" s="570">
        <v>0</v>
      </c>
      <c r="E86" s="571">
        <v>0</v>
      </c>
      <c r="F86" s="571">
        <v>0</v>
      </c>
      <c r="G86" s="572">
        <f t="shared" si="8"/>
        <v>-3.8</v>
      </c>
      <c r="H86" s="573">
        <f t="shared" si="8"/>
        <v>0</v>
      </c>
      <c r="I86" s="490"/>
    </row>
    <row r="87" spans="1:9" x14ac:dyDescent="0.25">
      <c r="A87" s="515">
        <v>82</v>
      </c>
      <c r="B87" s="392" t="s">
        <v>270</v>
      </c>
      <c r="C87" s="570">
        <v>0</v>
      </c>
      <c r="D87" s="570">
        <v>0</v>
      </c>
      <c r="E87" s="571">
        <v>0</v>
      </c>
      <c r="F87" s="571">
        <v>0</v>
      </c>
      <c r="G87" s="572">
        <f t="shared" si="8"/>
        <v>0</v>
      </c>
      <c r="H87" s="573">
        <f t="shared" si="8"/>
        <v>0</v>
      </c>
      <c r="I87" s="386"/>
    </row>
    <row r="88" spans="1:9" x14ac:dyDescent="0.25">
      <c r="A88" s="515">
        <v>83</v>
      </c>
      <c r="B88" s="392" t="s">
        <v>115</v>
      </c>
      <c r="C88" s="570">
        <v>0</v>
      </c>
      <c r="D88" s="570">
        <v>2931.29</v>
      </c>
      <c r="E88" s="571">
        <v>0</v>
      </c>
      <c r="F88" s="571">
        <v>2974.21</v>
      </c>
      <c r="G88" s="572">
        <f t="shared" si="8"/>
        <v>0</v>
      </c>
      <c r="H88" s="573">
        <f t="shared" si="8"/>
        <v>42.920000000000073</v>
      </c>
      <c r="I88" s="386"/>
    </row>
    <row r="89" spans="1:9" x14ac:dyDescent="0.25">
      <c r="A89" s="515">
        <v>84</v>
      </c>
      <c r="B89" s="392" t="s">
        <v>1314</v>
      </c>
      <c r="C89" s="568">
        <f>SUM(C90:C93)</f>
        <v>36527.93</v>
      </c>
      <c r="D89" s="568">
        <f t="shared" ref="D89:F89" si="10">SUM(D90:D93)</f>
        <v>746.87</v>
      </c>
      <c r="E89" s="568">
        <f t="shared" si="10"/>
        <v>48725.919999999998</v>
      </c>
      <c r="F89" s="568">
        <f t="shared" si="10"/>
        <v>70.5</v>
      </c>
      <c r="G89" s="572">
        <f t="shared" si="8"/>
        <v>12197.989999999998</v>
      </c>
      <c r="H89" s="573">
        <f t="shared" si="8"/>
        <v>-676.37</v>
      </c>
      <c r="I89" s="491"/>
    </row>
    <row r="90" spans="1:9" x14ac:dyDescent="0.25">
      <c r="A90" s="515">
        <v>85</v>
      </c>
      <c r="B90" s="495" t="s">
        <v>1222</v>
      </c>
      <c r="C90" s="571">
        <v>0</v>
      </c>
      <c r="D90" s="571">
        <v>0</v>
      </c>
      <c r="E90" s="571">
        <v>0</v>
      </c>
      <c r="F90" s="571">
        <v>0</v>
      </c>
      <c r="G90" s="572">
        <f t="shared" si="8"/>
        <v>0</v>
      </c>
      <c r="H90" s="573">
        <f t="shared" si="8"/>
        <v>0</v>
      </c>
      <c r="I90" s="509"/>
    </row>
    <row r="91" spans="1:9" x14ac:dyDescent="0.25">
      <c r="A91" s="515">
        <v>86</v>
      </c>
      <c r="B91" s="495" t="s">
        <v>1221</v>
      </c>
      <c r="C91" s="571">
        <v>0</v>
      </c>
      <c r="D91" s="571">
        <v>0</v>
      </c>
      <c r="E91" s="571">
        <v>0</v>
      </c>
      <c r="F91" s="571">
        <v>0</v>
      </c>
      <c r="G91" s="572">
        <f t="shared" si="8"/>
        <v>0</v>
      </c>
      <c r="H91" s="573">
        <f t="shared" si="8"/>
        <v>0</v>
      </c>
      <c r="I91" s="491"/>
    </row>
    <row r="92" spans="1:9" x14ac:dyDescent="0.25">
      <c r="A92" s="515">
        <v>87</v>
      </c>
      <c r="B92" s="495" t="s">
        <v>1220</v>
      </c>
      <c r="C92" s="570">
        <v>36527.93</v>
      </c>
      <c r="D92" s="570">
        <v>746.87</v>
      </c>
      <c r="E92" s="571">
        <v>48725.919999999998</v>
      </c>
      <c r="F92" s="571">
        <v>70.5</v>
      </c>
      <c r="G92" s="572">
        <f t="shared" si="8"/>
        <v>12197.989999999998</v>
      </c>
      <c r="H92" s="573">
        <f t="shared" si="8"/>
        <v>-676.37</v>
      </c>
      <c r="I92" s="491"/>
    </row>
    <row r="93" spans="1:9" x14ac:dyDescent="0.25">
      <c r="A93" s="515">
        <v>88</v>
      </c>
      <c r="B93" s="495" t="s">
        <v>1219</v>
      </c>
      <c r="C93" s="571">
        <v>0</v>
      </c>
      <c r="D93" s="571">
        <v>0</v>
      </c>
      <c r="E93" s="571">
        <v>0</v>
      </c>
      <c r="F93" s="571">
        <v>0</v>
      </c>
      <c r="G93" s="572">
        <f t="shared" si="8"/>
        <v>0</v>
      </c>
      <c r="H93" s="573">
        <f t="shared" si="8"/>
        <v>0</v>
      </c>
      <c r="I93" s="491"/>
    </row>
    <row r="94" spans="1:9" x14ac:dyDescent="0.25">
      <c r="A94" s="515">
        <v>89</v>
      </c>
      <c r="B94" s="392" t="s">
        <v>1315</v>
      </c>
      <c r="C94" s="568">
        <f>SUM(C95:C96)</f>
        <v>1099359.1000000001</v>
      </c>
      <c r="D94" s="568">
        <f t="shared" ref="D94:F94" si="11">SUM(D95:D96)</f>
        <v>482.74</v>
      </c>
      <c r="E94" s="568">
        <f t="shared" si="11"/>
        <v>1467329.27</v>
      </c>
      <c r="F94" s="568">
        <f t="shared" si="11"/>
        <v>3553.6200000000003</v>
      </c>
      <c r="G94" s="568">
        <f t="shared" ref="G94:H119" si="12">E94-C94</f>
        <v>367970.16999999993</v>
      </c>
      <c r="H94" s="569">
        <f t="shared" si="12"/>
        <v>3070.88</v>
      </c>
      <c r="I94" s="386"/>
    </row>
    <row r="95" spans="1:9" ht="16.5" customHeight="1" x14ac:dyDescent="0.25">
      <c r="A95" s="515">
        <v>90</v>
      </c>
      <c r="B95" s="392" t="s">
        <v>739</v>
      </c>
      <c r="C95" s="580">
        <v>196866.84</v>
      </c>
      <c r="D95" s="580">
        <v>0</v>
      </c>
      <c r="E95" s="581">
        <v>256892.47</v>
      </c>
      <c r="F95" s="581">
        <v>3417.59</v>
      </c>
      <c r="G95" s="572">
        <f t="shared" si="12"/>
        <v>60025.630000000005</v>
      </c>
      <c r="H95" s="573">
        <f t="shared" si="12"/>
        <v>3417.59</v>
      </c>
      <c r="I95" s="387"/>
    </row>
    <row r="96" spans="1:9" x14ac:dyDescent="0.25">
      <c r="A96" s="515">
        <v>91</v>
      </c>
      <c r="B96" s="399" t="s">
        <v>1316</v>
      </c>
      <c r="C96" s="568">
        <f>SUM(C97:C105)</f>
        <v>902492.26</v>
      </c>
      <c r="D96" s="568">
        <f t="shared" ref="D96:F96" si="13">SUM(D97:D105)</f>
        <v>482.74</v>
      </c>
      <c r="E96" s="568">
        <f t="shared" si="13"/>
        <v>1210436.8</v>
      </c>
      <c r="F96" s="568">
        <f t="shared" si="13"/>
        <v>136.03</v>
      </c>
      <c r="G96" s="568">
        <f t="shared" si="12"/>
        <v>307944.54000000004</v>
      </c>
      <c r="H96" s="569">
        <f t="shared" si="12"/>
        <v>-346.71000000000004</v>
      </c>
      <c r="I96" s="490"/>
    </row>
    <row r="97" spans="1:25" ht="16.5" customHeight="1" x14ac:dyDescent="0.25">
      <c r="A97" s="515">
        <v>92</v>
      </c>
      <c r="B97" s="393" t="s">
        <v>885</v>
      </c>
      <c r="C97" s="570">
        <v>298039</v>
      </c>
      <c r="D97" s="570">
        <v>0</v>
      </c>
      <c r="E97" s="571">
        <v>388374.5</v>
      </c>
      <c r="F97" s="571">
        <v>0</v>
      </c>
      <c r="G97" s="572">
        <f t="shared" si="12"/>
        <v>90335.5</v>
      </c>
      <c r="H97" s="573">
        <f t="shared" si="12"/>
        <v>0</v>
      </c>
      <c r="I97" s="386"/>
    </row>
    <row r="98" spans="1:25" x14ac:dyDescent="0.25">
      <c r="A98" s="515">
        <v>93</v>
      </c>
      <c r="B98" s="393" t="s">
        <v>84</v>
      </c>
      <c r="C98" s="570">
        <v>1465.75</v>
      </c>
      <c r="D98" s="570">
        <v>8.9</v>
      </c>
      <c r="E98" s="571">
        <v>1432.3</v>
      </c>
      <c r="F98" s="571">
        <v>7.05</v>
      </c>
      <c r="G98" s="572">
        <f t="shared" si="12"/>
        <v>-33.450000000000045</v>
      </c>
      <c r="H98" s="573">
        <f t="shared" si="12"/>
        <v>-1.8500000000000005</v>
      </c>
      <c r="I98" s="386"/>
    </row>
    <row r="99" spans="1:25" x14ac:dyDescent="0.25">
      <c r="A99" s="515">
        <v>94</v>
      </c>
      <c r="B99" s="393" t="s">
        <v>85</v>
      </c>
      <c r="C99" s="570">
        <v>0</v>
      </c>
      <c r="D99" s="570">
        <v>0</v>
      </c>
      <c r="E99" s="571">
        <v>0</v>
      </c>
      <c r="F99" s="571">
        <v>0</v>
      </c>
      <c r="G99" s="572">
        <f t="shared" si="12"/>
        <v>0</v>
      </c>
      <c r="H99" s="573">
        <f t="shared" si="12"/>
        <v>0</v>
      </c>
      <c r="I99" s="386"/>
    </row>
    <row r="100" spans="1:25" ht="31.5" x14ac:dyDescent="0.25">
      <c r="A100" s="515">
        <v>95</v>
      </c>
      <c r="B100" s="393" t="s">
        <v>1305</v>
      </c>
      <c r="C100" s="570">
        <v>16563.740000000002</v>
      </c>
      <c r="D100" s="570">
        <v>223.89</v>
      </c>
      <c r="E100" s="571">
        <v>16880.82</v>
      </c>
      <c r="F100" s="571">
        <v>22.8</v>
      </c>
      <c r="G100" s="572">
        <f t="shared" si="12"/>
        <v>317.07999999999811</v>
      </c>
      <c r="H100" s="573">
        <f t="shared" si="12"/>
        <v>-201.08999999999997</v>
      </c>
      <c r="I100" s="386"/>
      <c r="J100" s="177"/>
      <c r="K100" s="177"/>
      <c r="L100" s="177"/>
    </row>
    <row r="101" spans="1:25" ht="31.5" x14ac:dyDescent="0.25">
      <c r="A101" s="515">
        <v>96</v>
      </c>
      <c r="B101" s="393" t="s">
        <v>927</v>
      </c>
      <c r="C101" s="570">
        <v>126382.5</v>
      </c>
      <c r="D101" s="570">
        <v>0</v>
      </c>
      <c r="E101" s="571">
        <v>104220.5</v>
      </c>
      <c r="F101" s="571">
        <v>0</v>
      </c>
      <c r="G101" s="572">
        <f t="shared" si="12"/>
        <v>-22162</v>
      </c>
      <c r="H101" s="573">
        <f t="shared" si="12"/>
        <v>0</v>
      </c>
      <c r="I101" s="386"/>
      <c r="J101" s="175"/>
    </row>
    <row r="102" spans="1:25" ht="15.75" customHeight="1" x14ac:dyDescent="0.25">
      <c r="A102" s="515">
        <v>97</v>
      </c>
      <c r="B102" s="393" t="s">
        <v>886</v>
      </c>
      <c r="C102" s="570">
        <v>0</v>
      </c>
      <c r="D102" s="570">
        <v>0</v>
      </c>
      <c r="E102" s="571">
        <v>0</v>
      </c>
      <c r="F102" s="571">
        <v>0</v>
      </c>
      <c r="G102" s="572">
        <f t="shared" si="12"/>
        <v>0</v>
      </c>
      <c r="H102" s="573">
        <f t="shared" si="12"/>
        <v>0</v>
      </c>
      <c r="I102" s="386"/>
    </row>
    <row r="103" spans="1:25" ht="15.75" customHeight="1" x14ac:dyDescent="0.25">
      <c r="A103" s="515">
        <v>98</v>
      </c>
      <c r="B103" s="393" t="s">
        <v>887</v>
      </c>
      <c r="C103" s="570">
        <v>24530</v>
      </c>
      <c r="D103" s="570">
        <v>0</v>
      </c>
      <c r="E103" s="571">
        <v>30400</v>
      </c>
      <c r="F103" s="571">
        <v>0</v>
      </c>
      <c r="G103" s="572">
        <f t="shared" si="12"/>
        <v>5870</v>
      </c>
      <c r="H103" s="573">
        <f t="shared" si="12"/>
        <v>0</v>
      </c>
      <c r="I103" s="386"/>
    </row>
    <row r="104" spans="1:25" ht="31.5" x14ac:dyDescent="0.25">
      <c r="A104" s="515">
        <v>99</v>
      </c>
      <c r="B104" s="395" t="s">
        <v>1192</v>
      </c>
      <c r="C104" s="570">
        <v>435511.27</v>
      </c>
      <c r="D104" s="570">
        <v>249.95</v>
      </c>
      <c r="E104" s="571">
        <v>669128.68000000005</v>
      </c>
      <c r="F104" s="571">
        <v>106.18</v>
      </c>
      <c r="G104" s="572">
        <f t="shared" si="12"/>
        <v>233617.41000000003</v>
      </c>
      <c r="H104" s="573">
        <f t="shared" si="12"/>
        <v>-143.76999999999998</v>
      </c>
      <c r="I104" s="386"/>
      <c r="J104" s="175"/>
    </row>
    <row r="105" spans="1:25" x14ac:dyDescent="0.25">
      <c r="A105" s="515">
        <v>100</v>
      </c>
      <c r="B105" s="494" t="s">
        <v>1218</v>
      </c>
      <c r="C105" s="571">
        <v>0</v>
      </c>
      <c r="D105" s="571">
        <v>0</v>
      </c>
      <c r="E105" s="571">
        <v>0</v>
      </c>
      <c r="F105" s="571">
        <v>0</v>
      </c>
      <c r="G105" s="572">
        <f t="shared" si="12"/>
        <v>0</v>
      </c>
      <c r="H105" s="573">
        <f t="shared" si="12"/>
        <v>0</v>
      </c>
      <c r="I105" s="509"/>
      <c r="J105" s="175"/>
    </row>
    <row r="106" spans="1:25" ht="31.5" x14ac:dyDescent="0.25">
      <c r="A106" s="515">
        <v>101</v>
      </c>
      <c r="B106" s="392" t="s">
        <v>1317</v>
      </c>
      <c r="C106" s="568">
        <f>SUM(C107:C116)</f>
        <v>1950956.7799999998</v>
      </c>
      <c r="D106" s="568">
        <f>SUM(D107:D116)</f>
        <v>2113.89</v>
      </c>
      <c r="E106" s="568">
        <f>SUM(E107:E116)</f>
        <v>2155470.8899999997</v>
      </c>
      <c r="F106" s="568">
        <f>SUM(F107:F116)</f>
        <v>2154</v>
      </c>
      <c r="G106" s="568">
        <f t="shared" si="12"/>
        <v>204514.10999999987</v>
      </c>
      <c r="H106" s="569">
        <f t="shared" si="12"/>
        <v>40.110000000000127</v>
      </c>
      <c r="I106" s="386"/>
    </row>
    <row r="107" spans="1:25" ht="31.5" customHeight="1" x14ac:dyDescent="0.25">
      <c r="A107" s="515">
        <v>102</v>
      </c>
      <c r="B107" s="400" t="s">
        <v>928</v>
      </c>
      <c r="C107" s="570">
        <v>471743.66</v>
      </c>
      <c r="D107" s="570">
        <v>0</v>
      </c>
      <c r="E107" s="571">
        <v>484999.78</v>
      </c>
      <c r="F107" s="571">
        <v>0</v>
      </c>
      <c r="G107" s="572">
        <f t="shared" si="12"/>
        <v>13256.120000000054</v>
      </c>
      <c r="H107" s="573">
        <f t="shared" si="12"/>
        <v>0</v>
      </c>
      <c r="I107" s="368"/>
      <c r="J107" s="177"/>
      <c r="K107" s="177"/>
      <c r="L107" s="177"/>
    </row>
    <row r="108" spans="1:25" ht="31.5" x14ac:dyDescent="0.25">
      <c r="A108" s="515">
        <v>103</v>
      </c>
      <c r="B108" s="401" t="s">
        <v>1193</v>
      </c>
      <c r="C108" s="570">
        <v>213123.32</v>
      </c>
      <c r="D108" s="570">
        <v>863.89</v>
      </c>
      <c r="E108" s="571">
        <v>210241.44</v>
      </c>
      <c r="F108" s="571">
        <v>2154</v>
      </c>
      <c r="G108" s="572">
        <f t="shared" si="12"/>
        <v>-2881.8800000000047</v>
      </c>
      <c r="H108" s="573">
        <f t="shared" si="12"/>
        <v>1290.1100000000001</v>
      </c>
      <c r="I108" s="387"/>
      <c r="J108" s="180"/>
      <c r="K108" s="180"/>
      <c r="L108" s="180"/>
      <c r="M108" s="180"/>
      <c r="N108" s="180"/>
      <c r="O108" s="180"/>
      <c r="P108" s="180"/>
      <c r="Q108" s="180"/>
      <c r="R108" s="180"/>
      <c r="S108" s="180"/>
      <c r="T108" s="180"/>
      <c r="U108" s="180"/>
      <c r="V108" s="180"/>
      <c r="W108" s="180"/>
      <c r="X108" s="180"/>
      <c r="Y108" s="180"/>
    </row>
    <row r="109" spans="1:25" ht="31.5" x14ac:dyDescent="0.25">
      <c r="A109" s="515">
        <v>104</v>
      </c>
      <c r="B109" s="402" t="s">
        <v>929</v>
      </c>
      <c r="C109" s="570">
        <v>201521</v>
      </c>
      <c r="D109" s="570">
        <v>0</v>
      </c>
      <c r="E109" s="571">
        <v>196977.04</v>
      </c>
      <c r="F109" s="571">
        <v>0</v>
      </c>
      <c r="G109" s="572">
        <f t="shared" si="12"/>
        <v>-4543.9599999999919</v>
      </c>
      <c r="H109" s="573">
        <f t="shared" si="12"/>
        <v>0</v>
      </c>
      <c r="I109" s="387"/>
    </row>
    <row r="110" spans="1:25" ht="31.5" x14ac:dyDescent="0.25">
      <c r="A110" s="515">
        <v>105</v>
      </c>
      <c r="B110" s="402" t="s">
        <v>930</v>
      </c>
      <c r="C110" s="570">
        <v>246916</v>
      </c>
      <c r="D110" s="570">
        <v>0</v>
      </c>
      <c r="E110" s="571">
        <v>290408.17</v>
      </c>
      <c r="F110" s="571">
        <v>0</v>
      </c>
      <c r="G110" s="572">
        <f t="shared" si="12"/>
        <v>43492.169999999984</v>
      </c>
      <c r="H110" s="573">
        <f t="shared" si="12"/>
        <v>0</v>
      </c>
      <c r="I110" s="387"/>
    </row>
    <row r="111" spans="1:25" ht="15.75" customHeight="1" x14ac:dyDescent="0.25">
      <c r="A111" s="515">
        <v>106</v>
      </c>
      <c r="B111" s="395" t="s">
        <v>1227</v>
      </c>
      <c r="C111" s="570">
        <v>2205.9499999999998</v>
      </c>
      <c r="D111" s="570">
        <v>1250</v>
      </c>
      <c r="E111" s="571">
        <v>0</v>
      </c>
      <c r="F111" s="571">
        <v>0</v>
      </c>
      <c r="G111" s="572">
        <f t="shared" si="12"/>
        <v>-2205.9499999999998</v>
      </c>
      <c r="H111" s="573">
        <f t="shared" si="12"/>
        <v>-1250</v>
      </c>
      <c r="I111" s="507"/>
    </row>
    <row r="112" spans="1:25" ht="15.75" customHeight="1" x14ac:dyDescent="0.25">
      <c r="A112" s="515">
        <v>107</v>
      </c>
      <c r="B112" s="393" t="s">
        <v>107</v>
      </c>
      <c r="C112" s="570">
        <v>0</v>
      </c>
      <c r="D112" s="570">
        <v>0</v>
      </c>
      <c r="E112" s="571">
        <v>0</v>
      </c>
      <c r="F112" s="571">
        <v>0</v>
      </c>
      <c r="G112" s="572">
        <f t="shared" si="12"/>
        <v>0</v>
      </c>
      <c r="H112" s="573">
        <f t="shared" si="12"/>
        <v>0</v>
      </c>
      <c r="I112" s="386"/>
    </row>
    <row r="113" spans="1:14" ht="15.75" customHeight="1" x14ac:dyDescent="0.25">
      <c r="A113" s="515">
        <v>108</v>
      </c>
      <c r="B113" s="393" t="s">
        <v>108</v>
      </c>
      <c r="C113" s="570">
        <v>773075.85</v>
      </c>
      <c r="D113" s="570">
        <v>0</v>
      </c>
      <c r="E113" s="571">
        <v>936454.46</v>
      </c>
      <c r="F113" s="571">
        <v>0</v>
      </c>
      <c r="G113" s="572">
        <f t="shared" si="12"/>
        <v>163378.60999999999</v>
      </c>
      <c r="H113" s="573">
        <f t="shared" si="12"/>
        <v>0</v>
      </c>
      <c r="I113" s="386"/>
    </row>
    <row r="114" spans="1:14" ht="31.5" x14ac:dyDescent="0.25">
      <c r="A114" s="515">
        <v>109</v>
      </c>
      <c r="B114" s="403" t="s">
        <v>625</v>
      </c>
      <c r="C114" s="570">
        <v>0</v>
      </c>
      <c r="D114" s="570">
        <v>0</v>
      </c>
      <c r="E114" s="571">
        <v>0</v>
      </c>
      <c r="F114" s="571">
        <v>0</v>
      </c>
      <c r="G114" s="572">
        <f t="shared" si="12"/>
        <v>0</v>
      </c>
      <c r="H114" s="573">
        <f t="shared" si="12"/>
        <v>0</v>
      </c>
      <c r="I114" s="386"/>
    </row>
    <row r="115" spans="1:14" ht="40.5" customHeight="1" x14ac:dyDescent="0.25">
      <c r="A115" s="515">
        <v>110</v>
      </c>
      <c r="B115" s="396" t="s">
        <v>888</v>
      </c>
      <c r="C115" s="570">
        <v>42371</v>
      </c>
      <c r="D115" s="570">
        <v>0</v>
      </c>
      <c r="E115" s="571">
        <v>36390</v>
      </c>
      <c r="F115" s="571">
        <v>0</v>
      </c>
      <c r="G115" s="572">
        <f t="shared" si="12"/>
        <v>-5981</v>
      </c>
      <c r="H115" s="573">
        <f t="shared" si="12"/>
        <v>0</v>
      </c>
      <c r="I115" s="386"/>
    </row>
    <row r="116" spans="1:14" ht="16.5" customHeight="1" x14ac:dyDescent="0.25">
      <c r="A116" s="515">
        <v>111</v>
      </c>
      <c r="B116" s="395" t="s">
        <v>1194</v>
      </c>
      <c r="C116" s="570">
        <v>0</v>
      </c>
      <c r="D116" s="570">
        <v>0</v>
      </c>
      <c r="E116" s="571">
        <v>0</v>
      </c>
      <c r="F116" s="571">
        <v>0</v>
      </c>
      <c r="G116" s="572">
        <f t="shared" si="12"/>
        <v>0</v>
      </c>
      <c r="H116" s="573">
        <f t="shared" si="12"/>
        <v>0</v>
      </c>
      <c r="I116" s="386"/>
    </row>
    <row r="117" spans="1:14" ht="16.149999999999999" customHeight="1" x14ac:dyDescent="0.25">
      <c r="A117" s="515">
        <v>112</v>
      </c>
      <c r="B117" s="392" t="s">
        <v>638</v>
      </c>
      <c r="C117" s="570">
        <v>66</v>
      </c>
      <c r="D117" s="570">
        <v>0</v>
      </c>
      <c r="E117" s="571">
        <v>13210.64</v>
      </c>
      <c r="F117" s="571">
        <v>0</v>
      </c>
      <c r="G117" s="572">
        <f t="shared" si="12"/>
        <v>13144.64</v>
      </c>
      <c r="H117" s="573">
        <f t="shared" si="12"/>
        <v>0</v>
      </c>
      <c r="I117" s="386"/>
    </row>
    <row r="118" spans="1:14" ht="16.149999999999999" customHeight="1" x14ac:dyDescent="0.25">
      <c r="A118" s="515">
        <v>113</v>
      </c>
      <c r="B118" s="392" t="s">
        <v>740</v>
      </c>
      <c r="C118" s="571">
        <v>0</v>
      </c>
      <c r="D118" s="570">
        <v>7964.82</v>
      </c>
      <c r="E118" s="571">
        <v>0</v>
      </c>
      <c r="F118" s="571">
        <v>15073.64</v>
      </c>
      <c r="G118" s="572">
        <f t="shared" si="12"/>
        <v>0</v>
      </c>
      <c r="H118" s="573">
        <f t="shared" si="12"/>
        <v>7108.82</v>
      </c>
      <c r="I118" s="375"/>
    </row>
    <row r="119" spans="1:14" x14ac:dyDescent="0.25">
      <c r="A119" s="515">
        <v>114</v>
      </c>
      <c r="B119" s="392" t="s">
        <v>639</v>
      </c>
      <c r="C119" s="571">
        <v>0</v>
      </c>
      <c r="D119" s="570">
        <v>6183.68</v>
      </c>
      <c r="E119" s="571">
        <v>0</v>
      </c>
      <c r="F119" s="571">
        <v>13950.92</v>
      </c>
      <c r="G119" s="572">
        <f t="shared" si="12"/>
        <v>0</v>
      </c>
      <c r="H119" s="573">
        <f t="shared" si="12"/>
        <v>7767.24</v>
      </c>
      <c r="I119" s="386"/>
    </row>
    <row r="120" spans="1:14" ht="34.5" customHeight="1" thickBot="1" x14ac:dyDescent="0.3">
      <c r="A120" s="515">
        <v>115</v>
      </c>
      <c r="B120" s="404" t="s">
        <v>1321</v>
      </c>
      <c r="C120" s="582">
        <f>C6+C19+C27+C34+C42+C45+C50+C66+C73+C74+C75+C82+C87+C88+C89+C94+C106+C117+C119</f>
        <v>22192239.770000003</v>
      </c>
      <c r="D120" s="582">
        <f t="shared" ref="D120:F120" si="14">D6+D19+D27+D34+D42+D45+D50+D66+D73+D74+D75+D82+D87+D88+D89+D94+D106+D117+D119</f>
        <v>194225.55999999997</v>
      </c>
      <c r="E120" s="582">
        <f t="shared" si="14"/>
        <v>23213384.250000004</v>
      </c>
      <c r="F120" s="582">
        <f t="shared" si="14"/>
        <v>287480.78000000003</v>
      </c>
      <c r="G120" s="582">
        <f>E120-C120</f>
        <v>1021144.4800000004</v>
      </c>
      <c r="H120" s="583">
        <f>F120-D120</f>
        <v>93255.220000000059</v>
      </c>
      <c r="I120" s="386"/>
    </row>
    <row r="121" spans="1:14" x14ac:dyDescent="0.25">
      <c r="A121" s="405"/>
      <c r="B121" s="406"/>
      <c r="C121" s="407"/>
      <c r="D121" s="408">
        <f>C120+D120-C119-D119</f>
        <v>22380281.650000002</v>
      </c>
      <c r="E121" s="409"/>
      <c r="F121" s="408">
        <f>E120+F120-E119-F119</f>
        <v>23486914.110000003</v>
      </c>
      <c r="G121" s="407"/>
      <c r="H121" s="407"/>
      <c r="I121" s="410" t="s">
        <v>618</v>
      </c>
    </row>
    <row r="122" spans="1:14" ht="31.5" x14ac:dyDescent="0.25">
      <c r="A122" s="411" t="s">
        <v>581</v>
      </c>
      <c r="B122" s="412" t="s">
        <v>1232</v>
      </c>
      <c r="C122" s="407"/>
      <c r="D122" s="407"/>
      <c r="E122" s="407"/>
      <c r="F122" s="407"/>
      <c r="G122" s="407"/>
      <c r="H122" s="407"/>
      <c r="I122" s="386"/>
    </row>
    <row r="123" spans="1:14" x14ac:dyDescent="0.25">
      <c r="A123" s="413"/>
      <c r="B123" s="412" t="s">
        <v>936</v>
      </c>
      <c r="C123" s="407"/>
      <c r="D123" s="407"/>
      <c r="E123" s="407"/>
      <c r="F123" s="407"/>
      <c r="G123" s="407"/>
      <c r="H123" s="407"/>
      <c r="I123" s="386"/>
    </row>
    <row r="124" spans="1:14" x14ac:dyDescent="0.25">
      <c r="A124" s="761" t="s">
        <v>1441</v>
      </c>
      <c r="B124" s="761"/>
      <c r="C124" s="761"/>
      <c r="D124" s="761"/>
      <c r="E124" s="761"/>
      <c r="F124" s="761"/>
      <c r="G124" s="761"/>
      <c r="H124" s="761"/>
      <c r="I124" s="761"/>
      <c r="J124" s="761"/>
      <c r="K124" s="761"/>
      <c r="L124" s="761"/>
      <c r="M124" s="761"/>
      <c r="N124" s="761"/>
    </row>
    <row r="126" spans="1:14" x14ac:dyDescent="0.25">
      <c r="B126" s="543"/>
    </row>
    <row r="990" spans="6:6" x14ac:dyDescent="0.25">
      <c r="F990" s="173" t="s">
        <v>273</v>
      </c>
    </row>
    <row r="1009" spans="4:4" x14ac:dyDescent="0.25">
      <c r="D1009" s="173" t="s">
        <v>272</v>
      </c>
    </row>
  </sheetData>
  <mergeCells count="8">
    <mergeCell ref="A124:N124"/>
    <mergeCell ref="A1:H1"/>
    <mergeCell ref="A2:H2"/>
    <mergeCell ref="A3:A4"/>
    <mergeCell ref="B3:B4"/>
    <mergeCell ref="C3:D3"/>
    <mergeCell ref="E3:F3"/>
    <mergeCell ref="G3:H3"/>
  </mergeCells>
  <printOptions horizontalCentered="1" verticalCentered="1" gridLines="1"/>
  <pageMargins left="0.23622047244094491" right="0.23622047244094491" top="0.74803149606299213" bottom="0.74803149606299213" header="0.31496062992125984" footer="0.31496062992125984"/>
  <pageSetup paperSize="8" scale="75" orientation="landscape" r:id="rId1"/>
  <headerFooter alignWithMargins="0">
    <oddFooter xml:space="preserve">&amp;C &amp;P z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árok10">
    <tabColor indexed="42"/>
    <pageSetUpPr fitToPage="1"/>
  </sheetPr>
  <dimension ref="A1:O38"/>
  <sheetViews>
    <sheetView zoomScaleNormal="100" workbookViewId="0">
      <pane xSplit="2" ySplit="6" topLeftCell="C7" activePane="bottomRight" state="frozen"/>
      <selection pane="topRight" activeCell="C1" sqref="C1"/>
      <selection pane="bottomLeft" activeCell="A7" sqref="A7"/>
      <selection pane="bottomRight" activeCell="B16" sqref="B16"/>
    </sheetView>
  </sheetViews>
  <sheetFormatPr defaultColWidth="9.140625" defaultRowHeight="15.75" x14ac:dyDescent="0.2"/>
  <cols>
    <col min="1" max="1" width="5.5703125" style="12" customWidth="1"/>
    <col min="2" max="2" width="65.42578125" style="20" customWidth="1"/>
    <col min="3" max="3" width="14.7109375" style="11" customWidth="1"/>
    <col min="4" max="4" width="14" style="11" customWidth="1"/>
    <col min="5" max="5" width="15.85546875" style="11" customWidth="1"/>
    <col min="6" max="6" width="15.7109375" style="11" customWidth="1"/>
    <col min="7" max="7" width="19.140625" style="11" customWidth="1"/>
    <col min="8" max="8" width="18.7109375" style="11" customWidth="1"/>
    <col min="9" max="9" width="16.28515625" style="11" customWidth="1"/>
    <col min="10" max="10" width="17.7109375" style="11" bestFit="1" customWidth="1"/>
    <col min="11" max="11" width="13.28515625" style="11" customWidth="1"/>
    <col min="12" max="13" width="9.85546875" style="11" customWidth="1"/>
    <col min="14" max="14" width="9.140625" style="11" customWidth="1"/>
    <col min="15" max="16384" width="9.140625" style="11"/>
  </cols>
  <sheetData>
    <row r="1" spans="1:15" ht="35.1" customHeight="1" thickBot="1" x14ac:dyDescent="0.25">
      <c r="A1" s="774" t="s">
        <v>1125</v>
      </c>
      <c r="B1" s="775"/>
      <c r="C1" s="775"/>
      <c r="D1" s="775"/>
      <c r="E1" s="775"/>
      <c r="F1" s="775"/>
      <c r="G1" s="775"/>
      <c r="H1" s="775"/>
      <c r="I1" s="775"/>
      <c r="J1" s="775"/>
      <c r="K1" s="775"/>
      <c r="L1" s="145"/>
      <c r="M1" s="145"/>
      <c r="N1" s="145"/>
    </row>
    <row r="2" spans="1:15" ht="35.450000000000003" customHeight="1" thickBot="1" x14ac:dyDescent="0.25">
      <c r="A2" s="758" t="s">
        <v>1365</v>
      </c>
      <c r="B2" s="759"/>
      <c r="C2" s="759"/>
      <c r="D2" s="759"/>
      <c r="E2" s="759"/>
      <c r="F2" s="759"/>
      <c r="G2" s="759"/>
      <c r="H2" s="759"/>
      <c r="I2" s="759"/>
      <c r="J2" s="759"/>
      <c r="K2" s="760"/>
      <c r="L2" s="217"/>
      <c r="M2" s="217"/>
      <c r="N2" s="217"/>
    </row>
    <row r="3" spans="1:15" ht="32.25" customHeight="1" x14ac:dyDescent="0.2">
      <c r="A3" s="791" t="s">
        <v>136</v>
      </c>
      <c r="B3" s="781" t="s">
        <v>164</v>
      </c>
      <c r="C3" s="781" t="s">
        <v>1126</v>
      </c>
      <c r="D3" s="781"/>
      <c r="E3" s="781"/>
      <c r="F3" s="781"/>
      <c r="G3" s="781" t="s">
        <v>549</v>
      </c>
      <c r="H3" s="782" t="s">
        <v>217</v>
      </c>
      <c r="I3" s="781" t="s">
        <v>550</v>
      </c>
      <c r="J3" s="776" t="s">
        <v>551</v>
      </c>
      <c r="K3" s="784" t="s">
        <v>600</v>
      </c>
      <c r="L3" s="793" t="s">
        <v>647</v>
      </c>
      <c r="M3" s="796" t="s">
        <v>658</v>
      </c>
      <c r="N3" s="799" t="s">
        <v>648</v>
      </c>
      <c r="O3" s="145"/>
    </row>
    <row r="4" spans="1:15" ht="34.5" customHeight="1" x14ac:dyDescent="0.2">
      <c r="A4" s="792"/>
      <c r="B4" s="787"/>
      <c r="C4" s="787" t="s">
        <v>162</v>
      </c>
      <c r="D4" s="343" t="s">
        <v>217</v>
      </c>
      <c r="E4" s="787" t="s">
        <v>163</v>
      </c>
      <c r="F4" s="787" t="s">
        <v>119</v>
      </c>
      <c r="G4" s="787"/>
      <c r="H4" s="783"/>
      <c r="I4" s="787"/>
      <c r="J4" s="777"/>
      <c r="K4" s="784"/>
      <c r="L4" s="794"/>
      <c r="M4" s="797"/>
      <c r="N4" s="800"/>
      <c r="O4" s="145"/>
    </row>
    <row r="5" spans="1:15" s="215" customFormat="1" ht="79.5" thickBot="1" x14ac:dyDescent="0.25">
      <c r="A5" s="792"/>
      <c r="B5" s="787"/>
      <c r="C5" s="787"/>
      <c r="D5" s="343" t="s">
        <v>1046</v>
      </c>
      <c r="E5" s="787"/>
      <c r="F5" s="787"/>
      <c r="G5" s="787"/>
      <c r="H5" s="343" t="s">
        <v>1047</v>
      </c>
      <c r="I5" s="787"/>
      <c r="J5" s="777"/>
      <c r="K5" s="785"/>
      <c r="L5" s="795"/>
      <c r="M5" s="798"/>
      <c r="N5" s="801"/>
      <c r="O5" s="214"/>
    </row>
    <row r="6" spans="1:15" s="215" customFormat="1" ht="18" customHeight="1" thickBot="1" x14ac:dyDescent="0.25">
      <c r="A6" s="381"/>
      <c r="B6" s="208"/>
      <c r="C6" s="343" t="s">
        <v>201</v>
      </c>
      <c r="D6" s="343" t="s">
        <v>202</v>
      </c>
      <c r="E6" s="343" t="s">
        <v>203</v>
      </c>
      <c r="F6" s="343" t="s">
        <v>120</v>
      </c>
      <c r="G6" s="343" t="s">
        <v>204</v>
      </c>
      <c r="H6" s="343" t="s">
        <v>205</v>
      </c>
      <c r="I6" s="343" t="s">
        <v>206</v>
      </c>
      <c r="J6" s="415" t="s">
        <v>121</v>
      </c>
      <c r="K6" s="416" t="s">
        <v>601</v>
      </c>
      <c r="L6" s="214"/>
      <c r="M6" s="214"/>
      <c r="N6" s="214"/>
    </row>
    <row r="7" spans="1:15" x14ac:dyDescent="0.2">
      <c r="A7" s="341">
        <v>1</v>
      </c>
      <c r="B7" s="208" t="s">
        <v>1195</v>
      </c>
      <c r="C7" s="520">
        <f>SUM(C8:C12)</f>
        <v>273.59999999999997</v>
      </c>
      <c r="D7" s="520">
        <f>SUM(D8:D12)</f>
        <v>272.8</v>
      </c>
      <c r="E7" s="520">
        <f>SUM(E8:E12)</f>
        <v>8.2000000000000011</v>
      </c>
      <c r="F7" s="520">
        <f t="shared" ref="F7:F13" si="0">C7+E7</f>
        <v>281.79999999999995</v>
      </c>
      <c r="G7" s="147">
        <f>SUM(G8:G12)</f>
        <v>7575336</v>
      </c>
      <c r="H7" s="147">
        <f>SUM(H8:H12)</f>
        <v>7475528</v>
      </c>
      <c r="I7" s="147">
        <f>SUM(I8:I12)</f>
        <v>514318</v>
      </c>
      <c r="J7" s="417">
        <f t="shared" ref="J7:J13" si="1">G7+I7</f>
        <v>8089654</v>
      </c>
      <c r="K7" s="418">
        <f>IF(F7=0,0,J7/F7/12)</f>
        <v>2392.2563283652712</v>
      </c>
      <c r="L7" s="136">
        <v>1793</v>
      </c>
      <c r="M7" s="137">
        <v>2089</v>
      </c>
      <c r="N7" s="138">
        <v>2464</v>
      </c>
    </row>
    <row r="8" spans="1:15" x14ac:dyDescent="0.2">
      <c r="A8" s="341">
        <v>2</v>
      </c>
      <c r="B8" s="207" t="s">
        <v>889</v>
      </c>
      <c r="C8" s="521">
        <v>61.4</v>
      </c>
      <c r="D8" s="521">
        <v>61.4</v>
      </c>
      <c r="E8" s="521">
        <v>1.1000000000000001</v>
      </c>
      <c r="F8" s="520">
        <f t="shared" si="0"/>
        <v>62.5</v>
      </c>
      <c r="G8" s="419">
        <v>2168263</v>
      </c>
      <c r="H8" s="419">
        <v>2119228</v>
      </c>
      <c r="I8" s="419">
        <v>97155</v>
      </c>
      <c r="J8" s="417">
        <f t="shared" si="1"/>
        <v>2265418</v>
      </c>
      <c r="K8" s="418">
        <f t="shared" ref="K8:K30" si="2">IF(F8=0,0,J8/F8/12)</f>
        <v>3020.5573333333336</v>
      </c>
      <c r="L8" s="139">
        <v>2447</v>
      </c>
      <c r="M8" s="140">
        <v>2815</v>
      </c>
      <c r="N8" s="141">
        <v>3264</v>
      </c>
    </row>
    <row r="9" spans="1:15" x14ac:dyDescent="0.2">
      <c r="A9" s="341">
        <v>3</v>
      </c>
      <c r="B9" s="207" t="s">
        <v>165</v>
      </c>
      <c r="C9" s="521">
        <v>95.8</v>
      </c>
      <c r="D9" s="521">
        <v>95.8</v>
      </c>
      <c r="E9" s="521">
        <v>2.1</v>
      </c>
      <c r="F9" s="520">
        <f t="shared" si="0"/>
        <v>97.899999999999991</v>
      </c>
      <c r="G9" s="419">
        <v>2780046</v>
      </c>
      <c r="H9" s="419">
        <v>2763250</v>
      </c>
      <c r="I9" s="419">
        <v>228442</v>
      </c>
      <c r="J9" s="417">
        <f t="shared" si="1"/>
        <v>3008488</v>
      </c>
      <c r="K9" s="418">
        <f t="shared" si="2"/>
        <v>2560.8512087163776</v>
      </c>
      <c r="L9" s="139">
        <v>2081</v>
      </c>
      <c r="M9" s="140">
        <v>2307</v>
      </c>
      <c r="N9" s="141">
        <v>2590</v>
      </c>
    </row>
    <row r="10" spans="1:15" x14ac:dyDescent="0.2">
      <c r="A10" s="341">
        <v>4</v>
      </c>
      <c r="B10" s="207" t="s">
        <v>166</v>
      </c>
      <c r="C10" s="521">
        <v>114.2</v>
      </c>
      <c r="D10" s="521">
        <v>113.4</v>
      </c>
      <c r="E10" s="521">
        <v>1.6</v>
      </c>
      <c r="F10" s="520">
        <f t="shared" si="0"/>
        <v>115.8</v>
      </c>
      <c r="G10" s="419">
        <v>2589317</v>
      </c>
      <c r="H10" s="419">
        <v>2555341</v>
      </c>
      <c r="I10" s="419">
        <v>93308</v>
      </c>
      <c r="J10" s="417">
        <f t="shared" si="1"/>
        <v>2682625</v>
      </c>
      <c r="K10" s="418">
        <f t="shared" si="2"/>
        <v>1930.501583189407</v>
      </c>
      <c r="L10" s="139">
        <v>1629</v>
      </c>
      <c r="M10" s="140">
        <v>1821</v>
      </c>
      <c r="N10" s="141">
        <v>1980</v>
      </c>
    </row>
    <row r="11" spans="1:15" x14ac:dyDescent="0.2">
      <c r="A11" s="341">
        <v>5</v>
      </c>
      <c r="B11" s="207" t="s">
        <v>167</v>
      </c>
      <c r="C11" s="521">
        <v>0.4</v>
      </c>
      <c r="D11" s="521">
        <v>0.4</v>
      </c>
      <c r="E11" s="521">
        <v>0</v>
      </c>
      <c r="F11" s="520">
        <f t="shared" si="0"/>
        <v>0.4</v>
      </c>
      <c r="G11" s="419">
        <v>7473</v>
      </c>
      <c r="H11" s="419">
        <v>7472</v>
      </c>
      <c r="I11" s="419">
        <v>450</v>
      </c>
      <c r="J11" s="417">
        <f t="shared" si="1"/>
        <v>7923</v>
      </c>
      <c r="K11" s="418">
        <f t="shared" si="2"/>
        <v>1650.625</v>
      </c>
      <c r="L11" s="139">
        <v>1429</v>
      </c>
      <c r="M11" s="140">
        <v>1604</v>
      </c>
      <c r="N11" s="141">
        <v>1604</v>
      </c>
    </row>
    <row r="12" spans="1:15" x14ac:dyDescent="0.2">
      <c r="A12" s="341">
        <v>6</v>
      </c>
      <c r="B12" s="207" t="s">
        <v>168</v>
      </c>
      <c r="C12" s="521">
        <v>1.8</v>
      </c>
      <c r="D12" s="521">
        <v>1.8</v>
      </c>
      <c r="E12" s="521">
        <v>3.4</v>
      </c>
      <c r="F12" s="520">
        <f t="shared" si="0"/>
        <v>5.2</v>
      </c>
      <c r="G12" s="419">
        <v>30237</v>
      </c>
      <c r="H12" s="419">
        <v>30237</v>
      </c>
      <c r="I12" s="419">
        <v>94963</v>
      </c>
      <c r="J12" s="417">
        <f t="shared" si="1"/>
        <v>125200</v>
      </c>
      <c r="K12" s="418">
        <f t="shared" si="2"/>
        <v>2006.4102564102561</v>
      </c>
      <c r="L12" s="139">
        <v>1266</v>
      </c>
      <c r="M12" s="140">
        <v>2275</v>
      </c>
      <c r="N12" s="141">
        <v>2350</v>
      </c>
    </row>
    <row r="13" spans="1:15" x14ac:dyDescent="0.2">
      <c r="A13" s="341">
        <v>7</v>
      </c>
      <c r="B13" s="208" t="s">
        <v>47</v>
      </c>
      <c r="C13" s="521">
        <v>31</v>
      </c>
      <c r="D13" s="521">
        <v>31</v>
      </c>
      <c r="E13" s="521">
        <v>0.1</v>
      </c>
      <c r="F13" s="520">
        <f t="shared" si="0"/>
        <v>31.1</v>
      </c>
      <c r="G13" s="419">
        <v>528292</v>
      </c>
      <c r="H13" s="419">
        <v>526892</v>
      </c>
      <c r="I13" s="419">
        <v>15649</v>
      </c>
      <c r="J13" s="417">
        <f t="shared" si="1"/>
        <v>543941</v>
      </c>
      <c r="K13" s="418">
        <f t="shared" si="2"/>
        <v>1457.5053590568059</v>
      </c>
      <c r="L13" s="139">
        <v>1157</v>
      </c>
      <c r="M13" s="140">
        <v>1306</v>
      </c>
      <c r="N13" s="141">
        <v>1717</v>
      </c>
    </row>
    <row r="14" spans="1:15" x14ac:dyDescent="0.2">
      <c r="A14" s="341"/>
      <c r="B14" s="207" t="s">
        <v>217</v>
      </c>
      <c r="C14" s="522"/>
      <c r="D14" s="522"/>
      <c r="E14" s="522"/>
      <c r="F14" s="523"/>
      <c r="G14" s="420"/>
      <c r="H14" s="420"/>
      <c r="I14" s="420"/>
      <c r="J14" s="421"/>
      <c r="K14" s="418"/>
      <c r="L14" s="139"/>
      <c r="M14" s="140"/>
      <c r="N14" s="141"/>
    </row>
    <row r="15" spans="1:15" x14ac:dyDescent="0.2">
      <c r="A15" s="341">
        <v>8</v>
      </c>
      <c r="B15" s="207" t="s">
        <v>51</v>
      </c>
      <c r="C15" s="521">
        <v>13.2</v>
      </c>
      <c r="D15" s="521">
        <v>13.2</v>
      </c>
      <c r="E15" s="521">
        <v>0.1</v>
      </c>
      <c r="F15" s="520">
        <f t="shared" ref="F15:F21" si="3">C15+E15</f>
        <v>13.299999999999999</v>
      </c>
      <c r="G15" s="419">
        <v>267272</v>
      </c>
      <c r="H15" s="419">
        <v>265872</v>
      </c>
      <c r="I15" s="419">
        <v>13908</v>
      </c>
      <c r="J15" s="417">
        <f t="shared" ref="J15:J21" si="4">G15+I15</f>
        <v>281180</v>
      </c>
      <c r="K15" s="418">
        <f t="shared" si="2"/>
        <v>1761.7794486215541</v>
      </c>
      <c r="L15" s="139">
        <v>1457</v>
      </c>
      <c r="M15" s="140">
        <v>1691</v>
      </c>
      <c r="N15" s="141">
        <v>2097</v>
      </c>
    </row>
    <row r="16" spans="1:15" x14ac:dyDescent="0.2">
      <c r="A16" s="341">
        <v>9</v>
      </c>
      <c r="B16" s="208" t="s">
        <v>1196</v>
      </c>
      <c r="C16" s="520">
        <f>SUM(C17:C19)</f>
        <v>99.6</v>
      </c>
      <c r="D16" s="520">
        <f>SUM(D17:D19)</f>
        <v>99.6</v>
      </c>
      <c r="E16" s="520">
        <f>SUM(E17:E19)</f>
        <v>1.4</v>
      </c>
      <c r="F16" s="520">
        <f t="shared" si="3"/>
        <v>101</v>
      </c>
      <c r="G16" s="147">
        <f>SUM(G17:G19)</f>
        <v>1980608</v>
      </c>
      <c r="H16" s="147">
        <f>SUM(H17:H19)</f>
        <v>1965131</v>
      </c>
      <c r="I16" s="147">
        <f>SUM(I17:I19)</f>
        <v>116400</v>
      </c>
      <c r="J16" s="417">
        <f t="shared" si="4"/>
        <v>2097008</v>
      </c>
      <c r="K16" s="418">
        <f t="shared" si="2"/>
        <v>1730.2046204620463</v>
      </c>
      <c r="L16" s="139">
        <v>1206</v>
      </c>
      <c r="M16" s="140">
        <v>1462</v>
      </c>
      <c r="N16" s="141">
        <v>1958</v>
      </c>
    </row>
    <row r="17" spans="1:14" x14ac:dyDescent="0.2">
      <c r="A17" s="341">
        <v>10</v>
      </c>
      <c r="B17" s="207" t="s">
        <v>169</v>
      </c>
      <c r="C17" s="521">
        <v>42.3</v>
      </c>
      <c r="D17" s="521">
        <v>42.3</v>
      </c>
      <c r="E17" s="521">
        <v>0</v>
      </c>
      <c r="F17" s="520">
        <f t="shared" si="3"/>
        <v>42.3</v>
      </c>
      <c r="G17" s="419">
        <v>937341</v>
      </c>
      <c r="H17" s="419">
        <v>935454</v>
      </c>
      <c r="I17" s="419">
        <v>41678</v>
      </c>
      <c r="J17" s="417">
        <f t="shared" si="4"/>
        <v>979019</v>
      </c>
      <c r="K17" s="418">
        <f t="shared" si="2"/>
        <v>1928.7214342001578</v>
      </c>
      <c r="L17" s="139">
        <v>1278</v>
      </c>
      <c r="M17" s="140">
        <v>1623</v>
      </c>
      <c r="N17" s="141">
        <v>2127</v>
      </c>
    </row>
    <row r="18" spans="1:14" x14ac:dyDescent="0.2">
      <c r="A18" s="341">
        <v>11</v>
      </c>
      <c r="B18" s="207" t="s">
        <v>122</v>
      </c>
      <c r="C18" s="521">
        <v>57.3</v>
      </c>
      <c r="D18" s="521">
        <v>57.3</v>
      </c>
      <c r="E18" s="521">
        <v>1.4</v>
      </c>
      <c r="F18" s="520">
        <f t="shared" si="3"/>
        <v>58.699999999999996</v>
      </c>
      <c r="G18" s="419">
        <v>1043267</v>
      </c>
      <c r="H18" s="419">
        <v>1029677</v>
      </c>
      <c r="I18" s="419">
        <v>74722</v>
      </c>
      <c r="J18" s="417">
        <f t="shared" si="4"/>
        <v>1117989</v>
      </c>
      <c r="K18" s="418">
        <f t="shared" si="2"/>
        <v>1587.1507666098807</v>
      </c>
      <c r="L18" s="139">
        <v>1135</v>
      </c>
      <c r="M18" s="140">
        <v>1373</v>
      </c>
      <c r="N18" s="141">
        <v>1683</v>
      </c>
    </row>
    <row r="19" spans="1:14" x14ac:dyDescent="0.2">
      <c r="A19" s="341">
        <v>12</v>
      </c>
      <c r="B19" s="207" t="s">
        <v>110</v>
      </c>
      <c r="C19" s="521">
        <v>0</v>
      </c>
      <c r="D19" s="521">
        <v>0</v>
      </c>
      <c r="E19" s="521">
        <v>0</v>
      </c>
      <c r="F19" s="520">
        <f t="shared" si="3"/>
        <v>0</v>
      </c>
      <c r="G19" s="422">
        <v>0</v>
      </c>
      <c r="H19" s="422">
        <v>0</v>
      </c>
      <c r="I19" s="422">
        <v>0</v>
      </c>
      <c r="J19" s="417">
        <f t="shared" si="4"/>
        <v>0</v>
      </c>
      <c r="K19" s="418">
        <f t="shared" si="2"/>
        <v>0</v>
      </c>
      <c r="L19" s="139">
        <v>0</v>
      </c>
      <c r="M19" s="140">
        <v>0</v>
      </c>
      <c r="N19" s="141">
        <v>0</v>
      </c>
    </row>
    <row r="20" spans="1:14" x14ac:dyDescent="0.2">
      <c r="A20" s="341">
        <v>13</v>
      </c>
      <c r="B20" s="208" t="s">
        <v>197</v>
      </c>
      <c r="C20" s="521">
        <v>10.4</v>
      </c>
      <c r="D20" s="521">
        <v>9.8000000000000007</v>
      </c>
      <c r="E20" s="521">
        <v>0.3</v>
      </c>
      <c r="F20" s="520">
        <f t="shared" si="3"/>
        <v>10.700000000000001</v>
      </c>
      <c r="G20" s="419">
        <v>250702</v>
      </c>
      <c r="H20" s="419">
        <v>235884</v>
      </c>
      <c r="I20" s="419">
        <v>9946</v>
      </c>
      <c r="J20" s="417">
        <f t="shared" si="4"/>
        <v>260648</v>
      </c>
      <c r="K20" s="418">
        <f t="shared" si="2"/>
        <v>2029.9688473520248</v>
      </c>
      <c r="L20" s="139">
        <v>1848</v>
      </c>
      <c r="M20" s="140">
        <v>1957</v>
      </c>
      <c r="N20" s="141">
        <v>1991</v>
      </c>
    </row>
    <row r="21" spans="1:14" ht="31.5" x14ac:dyDescent="0.2">
      <c r="A21" s="341">
        <v>14</v>
      </c>
      <c r="B21" s="208" t="s">
        <v>48</v>
      </c>
      <c r="C21" s="521">
        <v>38.6</v>
      </c>
      <c r="D21" s="521">
        <v>38.6</v>
      </c>
      <c r="E21" s="521">
        <v>0</v>
      </c>
      <c r="F21" s="520">
        <f t="shared" si="3"/>
        <v>38.6</v>
      </c>
      <c r="G21" s="419">
        <v>476167</v>
      </c>
      <c r="H21" s="419">
        <v>476167</v>
      </c>
      <c r="I21" s="419">
        <v>100</v>
      </c>
      <c r="J21" s="417">
        <f t="shared" si="4"/>
        <v>476267</v>
      </c>
      <c r="K21" s="418">
        <f t="shared" si="2"/>
        <v>1028.2102763385146</v>
      </c>
      <c r="L21" s="139">
        <v>889</v>
      </c>
      <c r="M21" s="140">
        <v>990</v>
      </c>
      <c r="N21" s="141">
        <v>1163</v>
      </c>
    </row>
    <row r="22" spans="1:14" ht="47.25" x14ac:dyDescent="0.2">
      <c r="A22" s="341">
        <v>15</v>
      </c>
      <c r="B22" s="208" t="s">
        <v>1197</v>
      </c>
      <c r="C22" s="520">
        <f>SUM(C23:C26)</f>
        <v>0</v>
      </c>
      <c r="D22" s="520">
        <f>SUM(D23:D26)</f>
        <v>0</v>
      </c>
      <c r="E22" s="520">
        <f>SUM(E23:E26)</f>
        <v>0</v>
      </c>
      <c r="F22" s="520">
        <f>SUM(F27:F27)</f>
        <v>0</v>
      </c>
      <c r="G22" s="147">
        <f>SUM(G23:G26)</f>
        <v>0</v>
      </c>
      <c r="H22" s="147">
        <f>SUM(H23:H26)</f>
        <v>0</v>
      </c>
      <c r="I22" s="147">
        <f>SUM(I23:I26)</f>
        <v>0</v>
      </c>
      <c r="J22" s="417">
        <f>SUM(J23:J26)</f>
        <v>0</v>
      </c>
      <c r="K22" s="418">
        <f t="shared" si="2"/>
        <v>0</v>
      </c>
      <c r="L22" s="162" t="s">
        <v>228</v>
      </c>
      <c r="M22" s="157" t="s">
        <v>228</v>
      </c>
      <c r="N22" s="165" t="s">
        <v>228</v>
      </c>
    </row>
    <row r="23" spans="1:14" x14ac:dyDescent="0.2">
      <c r="A23" s="341" t="s">
        <v>198</v>
      </c>
      <c r="B23" s="337" t="s">
        <v>1366</v>
      </c>
      <c r="C23" s="521">
        <v>0</v>
      </c>
      <c r="D23" s="521">
        <v>0</v>
      </c>
      <c r="E23" s="521">
        <v>0</v>
      </c>
      <c r="F23" s="520">
        <f t="shared" ref="F23:F29" si="5">C23+E23</f>
        <v>0</v>
      </c>
      <c r="G23" s="419">
        <v>0</v>
      </c>
      <c r="H23" s="419">
        <v>0</v>
      </c>
      <c r="I23" s="419">
        <v>0</v>
      </c>
      <c r="J23" s="417">
        <f>G23+I23</f>
        <v>0</v>
      </c>
      <c r="K23" s="418">
        <f t="shared" si="2"/>
        <v>0</v>
      </c>
      <c r="L23" s="162" t="s">
        <v>228</v>
      </c>
      <c r="M23" s="157" t="s">
        <v>228</v>
      </c>
      <c r="N23" s="165" t="s">
        <v>228</v>
      </c>
    </row>
    <row r="24" spans="1:14" x14ac:dyDescent="0.2">
      <c r="A24" s="341" t="s">
        <v>281</v>
      </c>
      <c r="B24" s="337" t="s">
        <v>1366</v>
      </c>
      <c r="C24" s="521">
        <v>0</v>
      </c>
      <c r="D24" s="521">
        <v>0</v>
      </c>
      <c r="E24" s="521">
        <v>0</v>
      </c>
      <c r="F24" s="520">
        <f t="shared" si="5"/>
        <v>0</v>
      </c>
      <c r="G24" s="419">
        <v>0</v>
      </c>
      <c r="H24" s="419">
        <v>0</v>
      </c>
      <c r="I24" s="419">
        <v>0</v>
      </c>
      <c r="J24" s="417">
        <f>G24+I24</f>
        <v>0</v>
      </c>
      <c r="K24" s="418">
        <f t="shared" si="2"/>
        <v>0</v>
      </c>
      <c r="L24" s="162" t="s">
        <v>228</v>
      </c>
      <c r="M24" s="157" t="s">
        <v>228</v>
      </c>
      <c r="N24" s="165" t="s">
        <v>228</v>
      </c>
    </row>
    <row r="25" spans="1:14" x14ac:dyDescent="0.2">
      <c r="A25" s="341" t="s">
        <v>282</v>
      </c>
      <c r="B25" s="337" t="s">
        <v>1366</v>
      </c>
      <c r="C25" s="521">
        <v>0</v>
      </c>
      <c r="D25" s="521">
        <v>0</v>
      </c>
      <c r="E25" s="521">
        <v>0</v>
      </c>
      <c r="F25" s="520">
        <f t="shared" si="5"/>
        <v>0</v>
      </c>
      <c r="G25" s="419">
        <v>0</v>
      </c>
      <c r="H25" s="419">
        <v>0</v>
      </c>
      <c r="I25" s="419">
        <v>0</v>
      </c>
      <c r="J25" s="417">
        <f>G25+I25</f>
        <v>0</v>
      </c>
      <c r="K25" s="418">
        <f t="shared" si="2"/>
        <v>0</v>
      </c>
      <c r="L25" s="162" t="s">
        <v>228</v>
      </c>
      <c r="M25" s="157" t="s">
        <v>228</v>
      </c>
      <c r="N25" s="165" t="s">
        <v>228</v>
      </c>
    </row>
    <row r="26" spans="1:14" ht="16.5" customHeight="1" x14ac:dyDescent="0.2">
      <c r="A26" s="341" t="s">
        <v>283</v>
      </c>
      <c r="B26" s="337" t="s">
        <v>1366</v>
      </c>
      <c r="C26" s="521">
        <v>0</v>
      </c>
      <c r="D26" s="521">
        <v>0</v>
      </c>
      <c r="E26" s="521">
        <v>0</v>
      </c>
      <c r="F26" s="520">
        <f t="shared" si="5"/>
        <v>0</v>
      </c>
      <c r="G26" s="419">
        <v>0</v>
      </c>
      <c r="H26" s="419">
        <v>0</v>
      </c>
      <c r="I26" s="419">
        <v>0</v>
      </c>
      <c r="J26" s="417">
        <f>G26+I26</f>
        <v>0</v>
      </c>
      <c r="K26" s="418">
        <f t="shared" si="2"/>
        <v>0</v>
      </c>
      <c r="L26" s="162" t="s">
        <v>228</v>
      </c>
      <c r="M26" s="157" t="s">
        <v>228</v>
      </c>
      <c r="N26" s="165" t="s">
        <v>228</v>
      </c>
    </row>
    <row r="27" spans="1:14" x14ac:dyDescent="0.2">
      <c r="A27" s="341"/>
      <c r="B27" s="207"/>
      <c r="C27" s="522"/>
      <c r="D27" s="522"/>
      <c r="E27" s="522"/>
      <c r="F27" s="523">
        <f t="shared" si="5"/>
        <v>0</v>
      </c>
      <c r="G27" s="420"/>
      <c r="H27" s="420"/>
      <c r="I27" s="420"/>
      <c r="J27" s="421"/>
      <c r="K27" s="418"/>
      <c r="L27" s="163"/>
      <c r="M27" s="140"/>
      <c r="N27" s="164"/>
    </row>
    <row r="28" spans="1:14" x14ac:dyDescent="0.2">
      <c r="A28" s="341">
        <v>16</v>
      </c>
      <c r="B28" s="208" t="s">
        <v>49</v>
      </c>
      <c r="C28" s="521">
        <v>7.9</v>
      </c>
      <c r="D28" s="521">
        <v>7.9</v>
      </c>
      <c r="E28" s="521">
        <v>4.5999999999999996</v>
      </c>
      <c r="F28" s="520">
        <f t="shared" si="5"/>
        <v>12.5</v>
      </c>
      <c r="G28" s="419">
        <v>117869</v>
      </c>
      <c r="H28" s="419">
        <v>117869</v>
      </c>
      <c r="I28" s="419">
        <v>81059</v>
      </c>
      <c r="J28" s="417">
        <f>G28+I28</f>
        <v>198928</v>
      </c>
      <c r="K28" s="418">
        <f t="shared" si="2"/>
        <v>1326.1866666666667</v>
      </c>
      <c r="L28" s="139">
        <v>1003</v>
      </c>
      <c r="M28" s="140">
        <v>1306</v>
      </c>
      <c r="N28" s="141">
        <v>1439</v>
      </c>
    </row>
    <row r="29" spans="1:14" x14ac:dyDescent="0.2">
      <c r="A29" s="341">
        <v>17</v>
      </c>
      <c r="B29" s="208" t="s">
        <v>50</v>
      </c>
      <c r="C29" s="521">
        <v>0</v>
      </c>
      <c r="D29" s="521">
        <v>0</v>
      </c>
      <c r="E29" s="521">
        <v>0</v>
      </c>
      <c r="F29" s="520">
        <f t="shared" si="5"/>
        <v>0</v>
      </c>
      <c r="G29" s="419">
        <v>0</v>
      </c>
      <c r="H29" s="419">
        <v>0</v>
      </c>
      <c r="I29" s="419">
        <v>0</v>
      </c>
      <c r="J29" s="417">
        <f>G29+I29</f>
        <v>0</v>
      </c>
      <c r="K29" s="418">
        <f t="shared" si="2"/>
        <v>0</v>
      </c>
      <c r="L29" s="139">
        <v>0</v>
      </c>
      <c r="M29" s="140">
        <v>0</v>
      </c>
      <c r="N29" s="141">
        <v>0</v>
      </c>
    </row>
    <row r="30" spans="1:14" ht="16.5" thickBot="1" x14ac:dyDescent="0.25">
      <c r="A30" s="342">
        <v>18</v>
      </c>
      <c r="B30" s="385" t="s">
        <v>1198</v>
      </c>
      <c r="C30" s="524">
        <f t="shared" ref="C30:J30" si="6">C7+C13+C16+C20+C21+C28+C29</f>
        <v>461.09999999999991</v>
      </c>
      <c r="D30" s="524">
        <f t="shared" si="6"/>
        <v>459.7</v>
      </c>
      <c r="E30" s="524">
        <f t="shared" si="6"/>
        <v>14.600000000000001</v>
      </c>
      <c r="F30" s="524">
        <f t="shared" si="6"/>
        <v>475.7</v>
      </c>
      <c r="G30" s="423">
        <f t="shared" si="6"/>
        <v>10928974</v>
      </c>
      <c r="H30" s="423">
        <f t="shared" si="6"/>
        <v>10797471</v>
      </c>
      <c r="I30" s="423">
        <f t="shared" si="6"/>
        <v>737472</v>
      </c>
      <c r="J30" s="424">
        <f t="shared" si="6"/>
        <v>11666446</v>
      </c>
      <c r="K30" s="425">
        <f t="shared" si="2"/>
        <v>2043.7330950879407</v>
      </c>
      <c r="L30" s="142">
        <v>1585</v>
      </c>
      <c r="M30" s="143">
        <v>1930</v>
      </c>
      <c r="N30" s="144">
        <v>2360</v>
      </c>
    </row>
    <row r="31" spans="1:14" ht="16.5" thickBot="1" x14ac:dyDescent="0.25">
      <c r="A31" s="10"/>
      <c r="B31" s="10"/>
      <c r="C31" s="13"/>
      <c r="D31" s="10"/>
      <c r="E31" s="10"/>
      <c r="F31" s="13"/>
      <c r="G31" s="13"/>
      <c r="H31" s="13"/>
      <c r="I31" s="13"/>
      <c r="J31" s="13"/>
    </row>
    <row r="32" spans="1:14" ht="16.5" thickBot="1" x14ac:dyDescent="0.3">
      <c r="A32" s="778" t="s">
        <v>10</v>
      </c>
      <c r="B32" s="779"/>
      <c r="C32" s="779"/>
      <c r="D32" s="779"/>
      <c r="E32" s="779"/>
      <c r="F32" s="779"/>
      <c r="G32" s="779"/>
      <c r="H32" s="779"/>
      <c r="I32" s="779"/>
      <c r="J32" s="780"/>
      <c r="L32" s="159" t="s">
        <v>649</v>
      </c>
      <c r="M32" s="160"/>
      <c r="N32" s="161"/>
    </row>
    <row r="33" spans="1:14" x14ac:dyDescent="0.25">
      <c r="A33" s="788" t="s">
        <v>602</v>
      </c>
      <c r="B33" s="789"/>
      <c r="C33" s="789"/>
      <c r="D33" s="789"/>
      <c r="E33" s="789"/>
      <c r="F33" s="789"/>
      <c r="G33" s="789"/>
      <c r="H33" s="789"/>
      <c r="I33" s="789"/>
      <c r="J33" s="790"/>
    </row>
    <row r="34" spans="1:14" ht="50.25" customHeight="1" x14ac:dyDescent="0.2">
      <c r="B34" s="786" t="s">
        <v>916</v>
      </c>
      <c r="C34" s="786"/>
      <c r="D34" s="786"/>
      <c r="E34" s="786"/>
      <c r="F34" s="786"/>
      <c r="G34" s="786"/>
      <c r="H34" s="786"/>
      <c r="I34" s="786"/>
      <c r="J34" s="786"/>
    </row>
    <row r="35" spans="1:14" x14ac:dyDescent="0.2">
      <c r="B35" s="166" t="s">
        <v>531</v>
      </c>
      <c r="C35" s="167"/>
      <c r="D35" s="167"/>
      <c r="E35" s="167"/>
      <c r="F35" s="167"/>
      <c r="G35" s="167"/>
      <c r="H35" s="167"/>
      <c r="I35" s="167"/>
      <c r="J35" s="167"/>
    </row>
    <row r="36" spans="1:14" x14ac:dyDescent="0.2">
      <c r="B36" s="166" t="s">
        <v>532</v>
      </c>
      <c r="C36" s="167"/>
      <c r="D36" s="167"/>
      <c r="E36" s="167"/>
      <c r="F36" s="167"/>
      <c r="G36" s="167"/>
      <c r="H36" s="167"/>
      <c r="I36" s="167"/>
      <c r="J36" s="167"/>
    </row>
    <row r="37" spans="1:14" x14ac:dyDescent="0.2">
      <c r="B37" s="166" t="s">
        <v>533</v>
      </c>
      <c r="C37" s="167"/>
      <c r="D37" s="167"/>
      <c r="E37" s="167"/>
      <c r="F37" s="167"/>
      <c r="G37" s="167"/>
      <c r="H37" s="167"/>
      <c r="I37" s="167"/>
      <c r="J37" s="167"/>
    </row>
    <row r="38" spans="1:14" x14ac:dyDescent="0.2">
      <c r="A38" s="761" t="s">
        <v>1367</v>
      </c>
      <c r="B38" s="761"/>
      <c r="C38" s="761"/>
      <c r="D38" s="761"/>
      <c r="E38" s="761"/>
      <c r="F38" s="761"/>
      <c r="G38" s="761"/>
      <c r="H38" s="761"/>
      <c r="I38" s="761"/>
      <c r="J38" s="761"/>
      <c r="K38" s="761"/>
      <c r="L38" s="761"/>
      <c r="M38" s="761"/>
      <c r="N38" s="761"/>
    </row>
  </sheetData>
  <mergeCells count="20">
    <mergeCell ref="A3:A5"/>
    <mergeCell ref="L3:L5"/>
    <mergeCell ref="M3:M5"/>
    <mergeCell ref="N3:N5"/>
    <mergeCell ref="A1:K1"/>
    <mergeCell ref="A2:K2"/>
    <mergeCell ref="J3:J5"/>
    <mergeCell ref="A38:N38"/>
    <mergeCell ref="A32:J32"/>
    <mergeCell ref="C3:F3"/>
    <mergeCell ref="H3:H4"/>
    <mergeCell ref="K3:K5"/>
    <mergeCell ref="B34:J34"/>
    <mergeCell ref="G3:G5"/>
    <mergeCell ref="I3:I5"/>
    <mergeCell ref="C4:C5"/>
    <mergeCell ref="A33:J33"/>
    <mergeCell ref="E4:E5"/>
    <mergeCell ref="F4:F5"/>
    <mergeCell ref="B3:B5"/>
  </mergeCells>
  <phoneticPr fontId="0" type="noConversion"/>
  <printOptions gridLines="1"/>
  <pageMargins left="0.47244094488188981" right="0.31496062992125984" top="0.74803149606299213" bottom="0.39370078740157483" header="0.51181102362204722" footer="0.27559055118110237"/>
  <pageSetup paperSize="9" scale="57" orientation="landscape" r:id="rId1"/>
  <headerFooter alignWithMargins="0"/>
  <ignoredErrors>
    <ignoredError sqref="F7:F30 J22:J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7"/>
  <sheetViews>
    <sheetView zoomScaleNormal="100" workbookViewId="0">
      <pane xSplit="2" ySplit="6" topLeftCell="C7" activePane="bottomRight" state="frozen"/>
      <selection pane="topRight" activeCell="C1" sqref="C1"/>
      <selection pane="bottomLeft" activeCell="A7" sqref="A7"/>
      <selection pane="bottomRight" activeCell="Q14" sqref="Q14"/>
    </sheetView>
  </sheetViews>
  <sheetFormatPr defaultColWidth="9.140625" defaultRowHeight="15.75" x14ac:dyDescent="0.2"/>
  <cols>
    <col min="1" max="1" width="5.5703125" style="12" customWidth="1"/>
    <col min="2" max="2" width="60.28515625" style="20" customWidth="1"/>
    <col min="3" max="3" width="14.7109375" style="11" customWidth="1"/>
    <col min="4" max="4" width="14" style="11" customWidth="1"/>
    <col min="5" max="5" width="15.85546875" style="11" customWidth="1"/>
    <col min="6" max="6" width="15.7109375" style="11" customWidth="1"/>
    <col min="7" max="7" width="19.140625" style="11" customWidth="1"/>
    <col min="8" max="8" width="18.7109375" style="11" customWidth="1"/>
    <col min="9" max="9" width="16.28515625" style="11" customWidth="1"/>
    <col min="10" max="10" width="17.7109375" style="11" bestFit="1" customWidth="1"/>
    <col min="11" max="11" width="13.28515625" style="11" customWidth="1"/>
    <col min="12" max="12" width="12.42578125" style="11" customWidth="1"/>
    <col min="13" max="13" width="9.7109375" style="11" customWidth="1"/>
    <col min="14" max="14" width="9" style="11" customWidth="1"/>
    <col min="15" max="15" width="8.7109375" style="11" customWidth="1"/>
    <col min="16" max="16384" width="9.140625" style="11"/>
  </cols>
  <sheetData>
    <row r="1" spans="1:15" ht="35.1" customHeight="1" thickBot="1" x14ac:dyDescent="0.25">
      <c r="A1" s="774" t="s">
        <v>1127</v>
      </c>
      <c r="B1" s="775"/>
      <c r="C1" s="775"/>
      <c r="D1" s="775"/>
      <c r="E1" s="775"/>
      <c r="F1" s="775"/>
      <c r="G1" s="775"/>
      <c r="H1" s="775"/>
      <c r="I1" s="775"/>
      <c r="J1" s="775"/>
      <c r="K1" s="775"/>
      <c r="L1" s="145"/>
      <c r="M1" s="145"/>
      <c r="N1" s="145"/>
      <c r="O1" s="145"/>
    </row>
    <row r="2" spans="1:15" ht="35.450000000000003" customHeight="1" thickBot="1" x14ac:dyDescent="0.25">
      <c r="A2" s="758" t="s">
        <v>1365</v>
      </c>
      <c r="B2" s="759"/>
      <c r="C2" s="759"/>
      <c r="D2" s="759"/>
      <c r="E2" s="759"/>
      <c r="F2" s="759"/>
      <c r="G2" s="759"/>
      <c r="H2" s="759"/>
      <c r="I2" s="759"/>
      <c r="J2" s="759"/>
      <c r="K2" s="759"/>
      <c r="L2" s="426" t="s">
        <v>615</v>
      </c>
      <c r="M2" s="217"/>
      <c r="N2" s="217"/>
      <c r="O2" s="217"/>
    </row>
    <row r="3" spans="1:15" ht="21" customHeight="1" x14ac:dyDescent="0.2">
      <c r="A3" s="791" t="s">
        <v>136</v>
      </c>
      <c r="B3" s="781" t="s">
        <v>657</v>
      </c>
      <c r="C3" s="781" t="s">
        <v>1128</v>
      </c>
      <c r="D3" s="781"/>
      <c r="E3" s="781"/>
      <c r="F3" s="781"/>
      <c r="G3" s="781" t="s">
        <v>549</v>
      </c>
      <c r="H3" s="782" t="s">
        <v>217</v>
      </c>
      <c r="I3" s="781" t="s">
        <v>550</v>
      </c>
      <c r="J3" s="776" t="s">
        <v>551</v>
      </c>
      <c r="K3" s="802" t="s">
        <v>616</v>
      </c>
      <c r="L3" s="810" t="s">
        <v>1199</v>
      </c>
      <c r="M3" s="793" t="s">
        <v>647</v>
      </c>
      <c r="N3" s="796" t="s">
        <v>658</v>
      </c>
      <c r="O3" s="799" t="s">
        <v>648</v>
      </c>
    </row>
    <row r="4" spans="1:15" ht="34.5" customHeight="1" x14ac:dyDescent="0.2">
      <c r="A4" s="792"/>
      <c r="B4" s="787"/>
      <c r="C4" s="787" t="s">
        <v>1200</v>
      </c>
      <c r="D4" s="343" t="s">
        <v>217</v>
      </c>
      <c r="E4" s="787" t="s">
        <v>1201</v>
      </c>
      <c r="F4" s="787" t="s">
        <v>1202</v>
      </c>
      <c r="G4" s="787"/>
      <c r="H4" s="783"/>
      <c r="I4" s="787"/>
      <c r="J4" s="777"/>
      <c r="K4" s="802"/>
      <c r="L4" s="810"/>
      <c r="M4" s="794"/>
      <c r="N4" s="797"/>
      <c r="O4" s="800"/>
    </row>
    <row r="5" spans="1:15" s="215" customFormat="1" ht="79.5" thickBot="1" x14ac:dyDescent="0.25">
      <c r="A5" s="792"/>
      <c r="B5" s="787"/>
      <c r="C5" s="787"/>
      <c r="D5" s="343" t="s">
        <v>1048</v>
      </c>
      <c r="E5" s="787"/>
      <c r="F5" s="787"/>
      <c r="G5" s="787"/>
      <c r="H5" s="343" t="s">
        <v>1047</v>
      </c>
      <c r="I5" s="787"/>
      <c r="J5" s="777"/>
      <c r="K5" s="803"/>
      <c r="L5" s="811"/>
      <c r="M5" s="795"/>
      <c r="N5" s="798"/>
      <c r="O5" s="801"/>
    </row>
    <row r="6" spans="1:15" s="215" customFormat="1" ht="18" customHeight="1" thickBot="1" x14ac:dyDescent="0.25">
      <c r="A6" s="381"/>
      <c r="B6" s="208"/>
      <c r="C6" s="343" t="s">
        <v>201</v>
      </c>
      <c r="D6" s="343" t="s">
        <v>202</v>
      </c>
      <c r="E6" s="343" t="s">
        <v>203</v>
      </c>
      <c r="F6" s="343" t="s">
        <v>120</v>
      </c>
      <c r="G6" s="343" t="s">
        <v>204</v>
      </c>
      <c r="H6" s="343" t="s">
        <v>205</v>
      </c>
      <c r="I6" s="343" t="s">
        <v>206</v>
      </c>
      <c r="J6" s="415" t="s">
        <v>121</v>
      </c>
      <c r="K6" s="414" t="s">
        <v>601</v>
      </c>
      <c r="L6" s="427" t="s">
        <v>523</v>
      </c>
      <c r="M6" s="214"/>
      <c r="N6" s="214"/>
      <c r="O6" s="214"/>
    </row>
    <row r="7" spans="1:15" x14ac:dyDescent="0.2">
      <c r="A7" s="341">
        <v>1</v>
      </c>
      <c r="B7" s="208" t="s">
        <v>1195</v>
      </c>
      <c r="C7" s="520">
        <f>SUM(C8:C12)</f>
        <v>143.30000000000001</v>
      </c>
      <c r="D7" s="520">
        <f>SUM(D8:D12)</f>
        <v>142.5</v>
      </c>
      <c r="E7" s="520">
        <f>SUM(E8:E12)</f>
        <v>6</v>
      </c>
      <c r="F7" s="520">
        <f t="shared" ref="F7:F13" si="0">C7+E7</f>
        <v>149.30000000000001</v>
      </c>
      <c r="G7" s="147">
        <f>SUM(G8:G12)</f>
        <v>3955436</v>
      </c>
      <c r="H7" s="147">
        <f>SUM(H8:H12)</f>
        <v>3909935</v>
      </c>
      <c r="I7" s="147">
        <f>SUM(I8:I12)</f>
        <v>338119</v>
      </c>
      <c r="J7" s="417">
        <f t="shared" ref="J7:J13" si="1">G7+I7</f>
        <v>4293555</v>
      </c>
      <c r="K7" s="418">
        <f>IF(F7=0,0,J7/F7/12)</f>
        <v>2396.4919624916274</v>
      </c>
      <c r="L7" s="428">
        <f>IF('T6-Zamestnanci_a_mzdy'!F7-'T6a-Zamestnanci_a_mzdy (ženy)'!F7=0,0,('T6-Zamestnanci_a_mzdy'!J7-'T6a-Zamestnanci_a_mzdy (ženy)'!J7)/('T6-Zamestnanci_a_mzdy'!F7-'T6a-Zamestnanci_a_mzdy (ženy)'!F7)/12)</f>
        <v>2387.4836477987433</v>
      </c>
      <c r="M7" s="136">
        <v>1825</v>
      </c>
      <c r="N7" s="137">
        <v>2161</v>
      </c>
      <c r="O7" s="138">
        <v>2473</v>
      </c>
    </row>
    <row r="8" spans="1:15" x14ac:dyDescent="0.2">
      <c r="A8" s="341">
        <v>2</v>
      </c>
      <c r="B8" s="207" t="s">
        <v>889</v>
      </c>
      <c r="C8" s="521">
        <v>24.9</v>
      </c>
      <c r="D8" s="521">
        <v>24.9</v>
      </c>
      <c r="E8" s="521">
        <v>0.4</v>
      </c>
      <c r="F8" s="520">
        <f t="shared" si="0"/>
        <v>25.299999999999997</v>
      </c>
      <c r="G8" s="419">
        <v>857366</v>
      </c>
      <c r="H8" s="419">
        <v>843067</v>
      </c>
      <c r="I8" s="419">
        <v>30009</v>
      </c>
      <c r="J8" s="417">
        <f t="shared" si="1"/>
        <v>887375</v>
      </c>
      <c r="K8" s="418">
        <f t="shared" ref="K8:K30" si="2">IF(F8=0,0,J8/F8/12)</f>
        <v>2922.84255599473</v>
      </c>
      <c r="L8" s="428">
        <f>IF('T6-Zamestnanci_a_mzdy'!F8-'T6a-Zamestnanci_a_mzdy (ženy)'!F8=0,0,('T6-Zamestnanci_a_mzdy'!J8-'T6a-Zamestnanci_a_mzdy (ženy)'!J8)/('T6-Zamestnanci_a_mzdy'!F8-'T6a-Zamestnanci_a_mzdy (ženy)'!F8)/12)</f>
        <v>3087.0138888888887</v>
      </c>
      <c r="M8" s="139">
        <v>2474</v>
      </c>
      <c r="N8" s="140">
        <v>2654</v>
      </c>
      <c r="O8" s="141">
        <v>3257</v>
      </c>
    </row>
    <row r="9" spans="1:15" x14ac:dyDescent="0.2">
      <c r="A9" s="341">
        <v>3</v>
      </c>
      <c r="B9" s="207" t="s">
        <v>165</v>
      </c>
      <c r="C9" s="521">
        <v>48.7</v>
      </c>
      <c r="D9" s="521">
        <v>48.7</v>
      </c>
      <c r="E9" s="521">
        <v>1.1000000000000001</v>
      </c>
      <c r="F9" s="520">
        <f t="shared" si="0"/>
        <v>49.800000000000004</v>
      </c>
      <c r="G9" s="419">
        <v>1496232</v>
      </c>
      <c r="H9" s="419">
        <v>1490582</v>
      </c>
      <c r="I9" s="419">
        <v>151184</v>
      </c>
      <c r="J9" s="417">
        <f t="shared" si="1"/>
        <v>1647416</v>
      </c>
      <c r="K9" s="418">
        <f t="shared" si="2"/>
        <v>2756.7202141900939</v>
      </c>
      <c r="L9" s="428">
        <f>IF('T6-Zamestnanci_a_mzdy'!F9-'T6a-Zamestnanci_a_mzdy (ženy)'!F9=0,0,('T6-Zamestnanci_a_mzdy'!J9-'T6a-Zamestnanci_a_mzdy (ženy)'!J9)/('T6-Zamestnanci_a_mzdy'!F9-'T6a-Zamestnanci_a_mzdy (ženy)'!F9)/12)</f>
        <v>2358.0595980595986</v>
      </c>
      <c r="M9" s="139">
        <v>2222</v>
      </c>
      <c r="N9" s="140">
        <v>2419</v>
      </c>
      <c r="O9" s="141">
        <v>2917</v>
      </c>
    </row>
    <row r="10" spans="1:15" x14ac:dyDescent="0.2">
      <c r="A10" s="341">
        <v>4</v>
      </c>
      <c r="B10" s="207" t="s">
        <v>166</v>
      </c>
      <c r="C10" s="521">
        <v>69.2</v>
      </c>
      <c r="D10" s="521">
        <v>68.400000000000006</v>
      </c>
      <c r="E10" s="521">
        <v>1.1000000000000001</v>
      </c>
      <c r="F10" s="520">
        <f t="shared" si="0"/>
        <v>70.3</v>
      </c>
      <c r="G10" s="419">
        <v>1593382</v>
      </c>
      <c r="H10" s="419">
        <v>1567830</v>
      </c>
      <c r="I10" s="419">
        <v>61813</v>
      </c>
      <c r="J10" s="417">
        <f t="shared" si="1"/>
        <v>1655195</v>
      </c>
      <c r="K10" s="418">
        <f t="shared" si="2"/>
        <v>1962.0614035087719</v>
      </c>
      <c r="L10" s="428">
        <f>IF('T6-Zamestnanci_a_mzdy'!F10-'T6a-Zamestnanci_a_mzdy (ženy)'!F10=0,0,('T6-Zamestnanci_a_mzdy'!J10-'T6a-Zamestnanci_a_mzdy (ženy)'!J10)/('T6-Zamestnanci_a_mzdy'!F10-'T6a-Zamestnanci_a_mzdy (ženy)'!F10)/12)</f>
        <v>1881.7399267399269</v>
      </c>
      <c r="M10" s="139">
        <v>1657</v>
      </c>
      <c r="N10" s="140">
        <v>1840</v>
      </c>
      <c r="O10" s="141">
        <v>2041</v>
      </c>
    </row>
    <row r="11" spans="1:15" x14ac:dyDescent="0.2">
      <c r="A11" s="341">
        <v>5</v>
      </c>
      <c r="B11" s="207" t="s">
        <v>167</v>
      </c>
      <c r="C11" s="521">
        <v>0.2</v>
      </c>
      <c r="D11" s="521">
        <v>0.2</v>
      </c>
      <c r="E11" s="521">
        <v>0</v>
      </c>
      <c r="F11" s="520">
        <f t="shared" si="0"/>
        <v>0.2</v>
      </c>
      <c r="G11" s="419">
        <v>4163</v>
      </c>
      <c r="H11" s="419">
        <v>4163</v>
      </c>
      <c r="I11" s="419">
        <v>400</v>
      </c>
      <c r="J11" s="417">
        <f t="shared" si="1"/>
        <v>4563</v>
      </c>
      <c r="K11" s="418">
        <f t="shared" si="2"/>
        <v>1901.25</v>
      </c>
      <c r="L11" s="428">
        <f>IF('T6-Zamestnanci_a_mzdy'!F11-'T6a-Zamestnanci_a_mzdy (ženy)'!F11=0,0,('T6-Zamestnanci_a_mzdy'!J11-'T6a-Zamestnanci_a_mzdy (ženy)'!J11)/('T6-Zamestnanci_a_mzdy'!F11-'T6a-Zamestnanci_a_mzdy (ženy)'!F11)/12)</f>
        <v>1400</v>
      </c>
      <c r="M11" s="139">
        <v>1604</v>
      </c>
      <c r="N11" s="140">
        <v>1604</v>
      </c>
      <c r="O11" s="141">
        <v>1604</v>
      </c>
    </row>
    <row r="12" spans="1:15" x14ac:dyDescent="0.2">
      <c r="A12" s="341">
        <v>6</v>
      </c>
      <c r="B12" s="207" t="s">
        <v>168</v>
      </c>
      <c r="C12" s="521">
        <v>0.3</v>
      </c>
      <c r="D12" s="521">
        <v>0.3</v>
      </c>
      <c r="E12" s="521">
        <v>3.4</v>
      </c>
      <c r="F12" s="520">
        <f t="shared" si="0"/>
        <v>3.6999999999999997</v>
      </c>
      <c r="G12" s="419">
        <v>4293</v>
      </c>
      <c r="H12" s="419">
        <v>4293</v>
      </c>
      <c r="I12" s="419">
        <v>94713</v>
      </c>
      <c r="J12" s="417">
        <f t="shared" si="1"/>
        <v>99006</v>
      </c>
      <c r="K12" s="418">
        <f t="shared" si="2"/>
        <v>2229.864864864865</v>
      </c>
      <c r="L12" s="428">
        <f>IF('T6-Zamestnanci_a_mzdy'!F12-'T6a-Zamestnanci_a_mzdy (ženy)'!F12=0,0,('T6-Zamestnanci_a_mzdy'!J12-'T6a-Zamestnanci_a_mzdy (ženy)'!J12)/('T6-Zamestnanci_a_mzdy'!F12-'T6a-Zamestnanci_a_mzdy (ženy)'!F12)/12)</f>
        <v>1455.2222222222217</v>
      </c>
      <c r="M12" s="139">
        <v>2194</v>
      </c>
      <c r="N12" s="140">
        <v>2297</v>
      </c>
      <c r="O12" s="141">
        <v>2350</v>
      </c>
    </row>
    <row r="13" spans="1:15" x14ac:dyDescent="0.2">
      <c r="A13" s="341">
        <v>7</v>
      </c>
      <c r="B13" s="208" t="s">
        <v>47</v>
      </c>
      <c r="C13" s="521">
        <v>16.3</v>
      </c>
      <c r="D13" s="521">
        <v>16.3</v>
      </c>
      <c r="E13" s="521">
        <v>0.1</v>
      </c>
      <c r="F13" s="520">
        <f t="shared" si="0"/>
        <v>16.400000000000002</v>
      </c>
      <c r="G13" s="419">
        <v>267352</v>
      </c>
      <c r="H13" s="419">
        <v>267352</v>
      </c>
      <c r="I13" s="419">
        <v>4388</v>
      </c>
      <c r="J13" s="417">
        <f t="shared" si="1"/>
        <v>271740</v>
      </c>
      <c r="K13" s="418">
        <f t="shared" si="2"/>
        <v>1380.792682926829</v>
      </c>
      <c r="L13" s="428">
        <f>IF('T6-Zamestnanci_a_mzdy'!F13-'T6a-Zamestnanci_a_mzdy (ženy)'!F13=0,0,('T6-Zamestnanci_a_mzdy'!J13-'T6a-Zamestnanci_a_mzdy (ženy)'!J13)/('T6-Zamestnanci_a_mzdy'!F13-'T6a-Zamestnanci_a_mzdy (ženy)'!F13)/12)</f>
        <v>1543.0895691609978</v>
      </c>
      <c r="M13" s="139">
        <v>1157</v>
      </c>
      <c r="N13" s="140">
        <v>1233</v>
      </c>
      <c r="O13" s="141">
        <v>1350</v>
      </c>
    </row>
    <row r="14" spans="1:15" x14ac:dyDescent="0.2">
      <c r="A14" s="341"/>
      <c r="B14" s="207" t="s">
        <v>217</v>
      </c>
      <c r="C14" s="522"/>
      <c r="D14" s="522"/>
      <c r="E14" s="522"/>
      <c r="F14" s="523"/>
      <c r="G14" s="420"/>
      <c r="H14" s="420"/>
      <c r="I14" s="420"/>
      <c r="J14" s="421"/>
      <c r="K14" s="421"/>
      <c r="L14" s="428"/>
      <c r="M14" s="139"/>
      <c r="N14" s="140"/>
      <c r="O14" s="141"/>
    </row>
    <row r="15" spans="1:15" x14ac:dyDescent="0.2">
      <c r="A15" s="341">
        <v>8</v>
      </c>
      <c r="B15" s="207" t="s">
        <v>51</v>
      </c>
      <c r="C15" s="521">
        <v>2</v>
      </c>
      <c r="D15" s="521">
        <v>2</v>
      </c>
      <c r="E15" s="521">
        <v>0</v>
      </c>
      <c r="F15" s="520">
        <f t="shared" ref="F15:F21" si="3">C15+E15</f>
        <v>2</v>
      </c>
      <c r="G15" s="419">
        <v>46445</v>
      </c>
      <c r="H15" s="419">
        <v>46445</v>
      </c>
      <c r="I15" s="419">
        <v>2650</v>
      </c>
      <c r="J15" s="417">
        <f t="shared" ref="J15:J21" si="4">G15+I15</f>
        <v>49095</v>
      </c>
      <c r="K15" s="418">
        <f t="shared" si="2"/>
        <v>2045.625</v>
      </c>
      <c r="L15" s="428">
        <f>IF('T6-Zamestnanci_a_mzdy'!F15-'T6a-Zamestnanci_a_mzdy (ženy)'!F15=0,0,('T6-Zamestnanci_a_mzdy'!J15-'T6a-Zamestnanci_a_mzdy (ženy)'!J15)/('T6-Zamestnanci_a_mzdy'!F15-'T6a-Zamestnanci_a_mzdy (ženy)'!F15)/12)</f>
        <v>1711.5412979351033</v>
      </c>
      <c r="M15" s="139">
        <v>1778</v>
      </c>
      <c r="N15" s="140">
        <v>1778</v>
      </c>
      <c r="O15" s="141">
        <v>2314</v>
      </c>
    </row>
    <row r="16" spans="1:15" x14ac:dyDescent="0.2">
      <c r="A16" s="341">
        <v>9</v>
      </c>
      <c r="B16" s="208" t="s">
        <v>1196</v>
      </c>
      <c r="C16" s="520">
        <f>SUM(C17:C19)</f>
        <v>91.199999999999989</v>
      </c>
      <c r="D16" s="520">
        <f>SUM(D17:D19)</f>
        <v>91.199999999999989</v>
      </c>
      <c r="E16" s="520">
        <f>SUM(E17:E19)</f>
        <v>1.4</v>
      </c>
      <c r="F16" s="520">
        <f t="shared" si="3"/>
        <v>92.6</v>
      </c>
      <c r="G16" s="147">
        <f>SUM(G17:G19)</f>
        <v>1731248</v>
      </c>
      <c r="H16" s="147">
        <f>SUM(H17:H19)</f>
        <v>1715771</v>
      </c>
      <c r="I16" s="147">
        <f>SUM(I17:I19)</f>
        <v>101402</v>
      </c>
      <c r="J16" s="417">
        <f t="shared" si="4"/>
        <v>1832650</v>
      </c>
      <c r="K16" s="418">
        <f t="shared" si="2"/>
        <v>1649.2530597552197</v>
      </c>
      <c r="L16" s="428">
        <f>IF('T6-Zamestnanci_a_mzdy'!F16-'T6a-Zamestnanci_a_mzdy (ženy)'!F16=0,0,('T6-Zamestnanci_a_mzdy'!J16-'T6a-Zamestnanci_a_mzdy (ženy)'!J16)/('T6-Zamestnanci_a_mzdy'!F16-'T6a-Zamestnanci_a_mzdy (ženy)'!F16)/12)</f>
        <v>2622.5992063492045</v>
      </c>
      <c r="M16" s="139">
        <v>1206</v>
      </c>
      <c r="N16" s="140">
        <v>1413</v>
      </c>
      <c r="O16" s="141">
        <v>1883</v>
      </c>
    </row>
    <row r="17" spans="1:15" x14ac:dyDescent="0.2">
      <c r="A17" s="341">
        <v>10</v>
      </c>
      <c r="B17" s="207" t="s">
        <v>169</v>
      </c>
      <c r="C17" s="521">
        <v>35.9</v>
      </c>
      <c r="D17" s="521">
        <v>35.9</v>
      </c>
      <c r="E17" s="521">
        <v>0</v>
      </c>
      <c r="F17" s="520">
        <f t="shared" si="3"/>
        <v>35.9</v>
      </c>
      <c r="G17" s="419">
        <v>724637</v>
      </c>
      <c r="H17" s="419">
        <v>722750</v>
      </c>
      <c r="I17" s="419">
        <v>26679</v>
      </c>
      <c r="J17" s="417">
        <f t="shared" si="4"/>
        <v>751316</v>
      </c>
      <c r="K17" s="418">
        <f t="shared" si="2"/>
        <v>1744.0018570102136</v>
      </c>
      <c r="L17" s="428">
        <f>IF('T6-Zamestnanci_a_mzdy'!F17-'T6a-Zamestnanci_a_mzdy (ženy)'!F17=0,0,('T6-Zamestnanci_a_mzdy'!J17-'T6a-Zamestnanci_a_mzdy (ženy)'!J17)/('T6-Zamestnanci_a_mzdy'!F17-'T6a-Zamestnanci_a_mzdy (ženy)'!F17)/12)</f>
        <v>2964.8828125000005</v>
      </c>
      <c r="M17" s="139">
        <v>1250</v>
      </c>
      <c r="N17" s="140">
        <v>1454</v>
      </c>
      <c r="O17" s="141">
        <v>2040</v>
      </c>
    </row>
    <row r="18" spans="1:15" x14ac:dyDescent="0.2">
      <c r="A18" s="341">
        <v>11</v>
      </c>
      <c r="B18" s="207" t="s">
        <v>122</v>
      </c>
      <c r="C18" s="521">
        <v>55.3</v>
      </c>
      <c r="D18" s="521">
        <v>55.3</v>
      </c>
      <c r="E18" s="521">
        <v>1.4</v>
      </c>
      <c r="F18" s="520">
        <f t="shared" si="3"/>
        <v>56.699999999999996</v>
      </c>
      <c r="G18" s="419">
        <v>1006611</v>
      </c>
      <c r="H18" s="419">
        <v>993021</v>
      </c>
      <c r="I18" s="419">
        <v>74723</v>
      </c>
      <c r="J18" s="417">
        <f t="shared" si="4"/>
        <v>1081334</v>
      </c>
      <c r="K18" s="418">
        <f t="shared" si="2"/>
        <v>1589.2621987066432</v>
      </c>
      <c r="L18" s="428">
        <f>IF('T6-Zamestnanci_a_mzdy'!F18-'T6a-Zamestnanci_a_mzdy (ženy)'!F18=0,0,('T6-Zamestnanci_a_mzdy'!J18-'T6a-Zamestnanci_a_mzdy (ženy)'!J18)/('T6-Zamestnanci_a_mzdy'!F18-'T6a-Zamestnanci_a_mzdy (ženy)'!F18)/12)</f>
        <v>1527.2916666666667</v>
      </c>
      <c r="M18" s="139">
        <v>1135</v>
      </c>
      <c r="N18" s="140">
        <v>1373</v>
      </c>
      <c r="O18" s="141">
        <v>1683</v>
      </c>
    </row>
    <row r="19" spans="1:15" x14ac:dyDescent="0.2">
      <c r="A19" s="341">
        <v>12</v>
      </c>
      <c r="B19" s="207" t="s">
        <v>110</v>
      </c>
      <c r="C19" s="521">
        <v>0</v>
      </c>
      <c r="D19" s="521">
        <v>0</v>
      </c>
      <c r="E19" s="521">
        <v>0</v>
      </c>
      <c r="F19" s="520">
        <f t="shared" si="3"/>
        <v>0</v>
      </c>
      <c r="G19" s="419">
        <v>0</v>
      </c>
      <c r="H19" s="419">
        <v>0</v>
      </c>
      <c r="I19" s="419">
        <v>0</v>
      </c>
      <c r="J19" s="417">
        <f t="shared" si="4"/>
        <v>0</v>
      </c>
      <c r="K19" s="418">
        <f t="shared" si="2"/>
        <v>0</v>
      </c>
      <c r="L19" s="428">
        <f>IF('T6-Zamestnanci_a_mzdy'!F19-'T6a-Zamestnanci_a_mzdy (ženy)'!F19=0,0,('T6-Zamestnanci_a_mzdy'!J19-'T6a-Zamestnanci_a_mzdy (ženy)'!J19)/('T6-Zamestnanci_a_mzdy'!F19-'T6a-Zamestnanci_a_mzdy (ženy)'!F19)/12)</f>
        <v>0</v>
      </c>
      <c r="M19" s="139">
        <v>0</v>
      </c>
      <c r="N19" s="140">
        <v>0</v>
      </c>
      <c r="O19" s="141">
        <v>0</v>
      </c>
    </row>
    <row r="20" spans="1:15" x14ac:dyDescent="0.2">
      <c r="A20" s="341">
        <v>13</v>
      </c>
      <c r="B20" s="208" t="s">
        <v>197</v>
      </c>
      <c r="C20" s="521">
        <v>6.4</v>
      </c>
      <c r="D20" s="521">
        <v>6.4</v>
      </c>
      <c r="E20" s="521">
        <v>0.3</v>
      </c>
      <c r="F20" s="520">
        <f t="shared" si="3"/>
        <v>6.7</v>
      </c>
      <c r="G20" s="419">
        <v>153101</v>
      </c>
      <c r="H20" s="419">
        <v>150601</v>
      </c>
      <c r="I20" s="419">
        <v>9946</v>
      </c>
      <c r="J20" s="417">
        <f t="shared" si="4"/>
        <v>163047</v>
      </c>
      <c r="K20" s="418">
        <f t="shared" si="2"/>
        <v>2027.9477611940299</v>
      </c>
      <c r="L20" s="428">
        <f>IF('T6-Zamestnanci_a_mzdy'!F20-'T6a-Zamestnanci_a_mzdy (ženy)'!F20=0,0,('T6-Zamestnanci_a_mzdy'!J20-'T6a-Zamestnanci_a_mzdy (ženy)'!J20)/('T6-Zamestnanci_a_mzdy'!F20-'T6a-Zamestnanci_a_mzdy (ženy)'!F20)/12)</f>
        <v>2033.3541666666663</v>
      </c>
      <c r="M20" s="139">
        <v>1879</v>
      </c>
      <c r="N20" s="140">
        <v>1933</v>
      </c>
      <c r="O20" s="141">
        <v>1987</v>
      </c>
    </row>
    <row r="21" spans="1:15" ht="31.5" x14ac:dyDescent="0.2">
      <c r="A21" s="341">
        <v>14</v>
      </c>
      <c r="B21" s="208" t="s">
        <v>48</v>
      </c>
      <c r="C21" s="521">
        <v>17.899999999999999</v>
      </c>
      <c r="D21" s="521">
        <v>17.899999999999999</v>
      </c>
      <c r="E21" s="521">
        <v>0</v>
      </c>
      <c r="F21" s="520">
        <f t="shared" si="3"/>
        <v>17.899999999999999</v>
      </c>
      <c r="G21" s="419">
        <v>189936</v>
      </c>
      <c r="H21" s="419">
        <v>189936</v>
      </c>
      <c r="I21" s="419">
        <v>100</v>
      </c>
      <c r="J21" s="417">
        <f t="shared" si="4"/>
        <v>190036</v>
      </c>
      <c r="K21" s="418">
        <f t="shared" si="2"/>
        <v>884.71135940409692</v>
      </c>
      <c r="L21" s="428">
        <f>IF('T6-Zamestnanci_a_mzdy'!F21-'T6a-Zamestnanci_a_mzdy (ženy)'!F21=0,0,('T6-Zamestnanci_a_mzdy'!J21-'T6a-Zamestnanci_a_mzdy (ženy)'!J21)/('T6-Zamestnanci_a_mzdy'!F21-'T6a-Zamestnanci_a_mzdy (ženy)'!F21)/12)</f>
        <v>1152.2987117552334</v>
      </c>
      <c r="M21" s="139">
        <v>850</v>
      </c>
      <c r="N21" s="140">
        <v>899</v>
      </c>
      <c r="O21" s="141">
        <v>931</v>
      </c>
    </row>
    <row r="22" spans="1:15" ht="47.25" x14ac:dyDescent="0.2">
      <c r="A22" s="341">
        <v>15</v>
      </c>
      <c r="B22" s="208" t="s">
        <v>1197</v>
      </c>
      <c r="C22" s="520">
        <f>SUM(C23:C26)</f>
        <v>0</v>
      </c>
      <c r="D22" s="520">
        <f>SUM(D23:D26)</f>
        <v>0</v>
      </c>
      <c r="E22" s="520">
        <f>SUM(E23:E26)</f>
        <v>0</v>
      </c>
      <c r="F22" s="520">
        <f>SUM(F27:F27)</f>
        <v>0</v>
      </c>
      <c r="G22" s="147">
        <f>SUM(G23:G26)</f>
        <v>0</v>
      </c>
      <c r="H22" s="147">
        <f>SUM(H23:H26)</f>
        <v>0</v>
      </c>
      <c r="I22" s="147">
        <f>SUM(I23:I26)</f>
        <v>0</v>
      </c>
      <c r="J22" s="417">
        <f>SUM(J23:J26)</f>
        <v>0</v>
      </c>
      <c r="K22" s="418">
        <f t="shared" si="2"/>
        <v>0</v>
      </c>
      <c r="L22" s="428">
        <f>IF('T6-Zamestnanci_a_mzdy'!F22-'T6a-Zamestnanci_a_mzdy (ženy)'!F22=0,0,('T6-Zamestnanci_a_mzdy'!J22-'T6a-Zamestnanci_a_mzdy (ženy)'!J22)/('T6-Zamestnanci_a_mzdy'!F22-'T6a-Zamestnanci_a_mzdy (ženy)'!F22)/12)</f>
        <v>0</v>
      </c>
      <c r="M22" s="162" t="s">
        <v>228</v>
      </c>
      <c r="N22" s="157" t="s">
        <v>228</v>
      </c>
      <c r="O22" s="165" t="s">
        <v>228</v>
      </c>
    </row>
    <row r="23" spans="1:15" x14ac:dyDescent="0.2">
      <c r="A23" s="341" t="s">
        <v>198</v>
      </c>
      <c r="B23" s="337" t="s">
        <v>1366</v>
      </c>
      <c r="C23" s="521">
        <v>0</v>
      </c>
      <c r="D23" s="521">
        <v>0</v>
      </c>
      <c r="E23" s="521">
        <v>0</v>
      </c>
      <c r="F23" s="520">
        <f t="shared" ref="F23:F29" si="5">C23+E23</f>
        <v>0</v>
      </c>
      <c r="G23" s="419">
        <v>0</v>
      </c>
      <c r="H23" s="419">
        <v>0</v>
      </c>
      <c r="I23" s="419">
        <v>0</v>
      </c>
      <c r="J23" s="417">
        <f>G23+I23</f>
        <v>0</v>
      </c>
      <c r="K23" s="418">
        <f t="shared" si="2"/>
        <v>0</v>
      </c>
      <c r="L23" s="428">
        <f>IF('T6-Zamestnanci_a_mzdy'!F23-'T6a-Zamestnanci_a_mzdy (ženy)'!F23=0,0,('T6-Zamestnanci_a_mzdy'!J23-'T6a-Zamestnanci_a_mzdy (ženy)'!J23)/('T6-Zamestnanci_a_mzdy'!F23-'T6a-Zamestnanci_a_mzdy (ženy)'!F23)/12)</f>
        <v>0</v>
      </c>
      <c r="M23" s="162" t="s">
        <v>228</v>
      </c>
      <c r="N23" s="157" t="s">
        <v>228</v>
      </c>
      <c r="O23" s="165" t="s">
        <v>228</v>
      </c>
    </row>
    <row r="24" spans="1:15" x14ac:dyDescent="0.2">
      <c r="A24" s="341" t="s">
        <v>281</v>
      </c>
      <c r="B24" s="337" t="s">
        <v>1366</v>
      </c>
      <c r="C24" s="521">
        <v>0</v>
      </c>
      <c r="D24" s="521">
        <v>0</v>
      </c>
      <c r="E24" s="521">
        <v>0</v>
      </c>
      <c r="F24" s="520">
        <f t="shared" si="5"/>
        <v>0</v>
      </c>
      <c r="G24" s="419">
        <v>0</v>
      </c>
      <c r="H24" s="419">
        <v>0</v>
      </c>
      <c r="I24" s="419">
        <v>0</v>
      </c>
      <c r="J24" s="417">
        <f>G24+I24</f>
        <v>0</v>
      </c>
      <c r="K24" s="418">
        <f t="shared" si="2"/>
        <v>0</v>
      </c>
      <c r="L24" s="428">
        <f>IF('T6-Zamestnanci_a_mzdy'!F24-'T6a-Zamestnanci_a_mzdy (ženy)'!F24=0,0,('T6-Zamestnanci_a_mzdy'!J24-'T6a-Zamestnanci_a_mzdy (ženy)'!J24)/('T6-Zamestnanci_a_mzdy'!F24-'T6a-Zamestnanci_a_mzdy (ženy)'!F24)/12)</f>
        <v>0</v>
      </c>
      <c r="M24" s="162" t="s">
        <v>228</v>
      </c>
      <c r="N24" s="157" t="s">
        <v>228</v>
      </c>
      <c r="O24" s="165" t="s">
        <v>228</v>
      </c>
    </row>
    <row r="25" spans="1:15" x14ac:dyDescent="0.2">
      <c r="A25" s="341" t="s">
        <v>282</v>
      </c>
      <c r="B25" s="337" t="s">
        <v>1366</v>
      </c>
      <c r="C25" s="521">
        <v>0</v>
      </c>
      <c r="D25" s="521">
        <v>0</v>
      </c>
      <c r="E25" s="521">
        <v>0</v>
      </c>
      <c r="F25" s="520">
        <f t="shared" si="5"/>
        <v>0</v>
      </c>
      <c r="G25" s="419">
        <v>0</v>
      </c>
      <c r="H25" s="419">
        <v>0</v>
      </c>
      <c r="I25" s="419">
        <v>0</v>
      </c>
      <c r="J25" s="417">
        <f>G25+I25</f>
        <v>0</v>
      </c>
      <c r="K25" s="418">
        <f t="shared" si="2"/>
        <v>0</v>
      </c>
      <c r="L25" s="428">
        <f>IF('T6-Zamestnanci_a_mzdy'!F25-'T6a-Zamestnanci_a_mzdy (ženy)'!F25=0,0,('T6-Zamestnanci_a_mzdy'!J25-'T6a-Zamestnanci_a_mzdy (ženy)'!J25)/('T6-Zamestnanci_a_mzdy'!F25-'T6a-Zamestnanci_a_mzdy (ženy)'!F25)/12)</f>
        <v>0</v>
      </c>
      <c r="M25" s="162" t="s">
        <v>228</v>
      </c>
      <c r="N25" s="157" t="s">
        <v>228</v>
      </c>
      <c r="O25" s="165" t="s">
        <v>228</v>
      </c>
    </row>
    <row r="26" spans="1:15" ht="16.5" customHeight="1" x14ac:dyDescent="0.2">
      <c r="A26" s="341" t="s">
        <v>283</v>
      </c>
      <c r="B26" s="337" t="s">
        <v>1366</v>
      </c>
      <c r="C26" s="521">
        <v>0</v>
      </c>
      <c r="D26" s="521">
        <v>0</v>
      </c>
      <c r="E26" s="521">
        <v>0</v>
      </c>
      <c r="F26" s="520">
        <f t="shared" si="5"/>
        <v>0</v>
      </c>
      <c r="G26" s="419">
        <v>0</v>
      </c>
      <c r="H26" s="419">
        <v>0</v>
      </c>
      <c r="I26" s="419">
        <v>0</v>
      </c>
      <c r="J26" s="417">
        <f>G26+I26</f>
        <v>0</v>
      </c>
      <c r="K26" s="418">
        <f t="shared" si="2"/>
        <v>0</v>
      </c>
      <c r="L26" s="428">
        <f>IF('T6-Zamestnanci_a_mzdy'!F26-'T6a-Zamestnanci_a_mzdy (ženy)'!F26=0,0,('T6-Zamestnanci_a_mzdy'!J26-'T6a-Zamestnanci_a_mzdy (ženy)'!J26)/('T6-Zamestnanci_a_mzdy'!F26-'T6a-Zamestnanci_a_mzdy (ženy)'!F26)/12)</f>
        <v>0</v>
      </c>
      <c r="M26" s="162" t="s">
        <v>228</v>
      </c>
      <c r="N26" s="157" t="s">
        <v>228</v>
      </c>
      <c r="O26" s="165" t="s">
        <v>228</v>
      </c>
    </row>
    <row r="27" spans="1:15" x14ac:dyDescent="0.2">
      <c r="A27" s="341"/>
      <c r="B27" s="207"/>
      <c r="C27" s="522"/>
      <c r="D27" s="522"/>
      <c r="E27" s="522"/>
      <c r="F27" s="523">
        <f t="shared" si="5"/>
        <v>0</v>
      </c>
      <c r="G27" s="420"/>
      <c r="H27" s="420"/>
      <c r="I27" s="420"/>
      <c r="J27" s="421"/>
      <c r="K27" s="421"/>
      <c r="L27" s="428"/>
      <c r="M27" s="163"/>
      <c r="N27" s="140"/>
      <c r="O27" s="164"/>
    </row>
    <row r="28" spans="1:15" x14ac:dyDescent="0.2">
      <c r="A28" s="341">
        <v>16</v>
      </c>
      <c r="B28" s="208" t="s">
        <v>49</v>
      </c>
      <c r="C28" s="521">
        <v>3.7</v>
      </c>
      <c r="D28" s="521">
        <v>3.7</v>
      </c>
      <c r="E28" s="521">
        <v>2.2999999999999998</v>
      </c>
      <c r="F28" s="520">
        <f t="shared" si="5"/>
        <v>6</v>
      </c>
      <c r="G28" s="419">
        <v>45806</v>
      </c>
      <c r="H28" s="419">
        <v>45806</v>
      </c>
      <c r="I28" s="419">
        <v>36009</v>
      </c>
      <c r="J28" s="417">
        <f>G28+I28</f>
        <v>81815</v>
      </c>
      <c r="K28" s="418">
        <f t="shared" si="2"/>
        <v>1136.3194444444446</v>
      </c>
      <c r="L28" s="428">
        <f>IF('T6-Zamestnanci_a_mzdy'!F28-'T6a-Zamestnanci_a_mzdy (ženy)'!F28=0,0,('T6-Zamestnanci_a_mzdy'!J28-'T6a-Zamestnanci_a_mzdy (ženy)'!J28)/('T6-Zamestnanci_a_mzdy'!F28-'T6a-Zamestnanci_a_mzdy (ženy)'!F28)/12)</f>
        <v>1501.448717948718</v>
      </c>
      <c r="M28" s="139">
        <v>921</v>
      </c>
      <c r="N28" s="140">
        <v>921</v>
      </c>
      <c r="O28" s="141">
        <v>1439</v>
      </c>
    </row>
    <row r="29" spans="1:15" x14ac:dyDescent="0.2">
      <c r="A29" s="341">
        <v>17</v>
      </c>
      <c r="B29" s="208" t="s">
        <v>50</v>
      </c>
      <c r="C29" s="521">
        <v>0</v>
      </c>
      <c r="D29" s="521">
        <v>0</v>
      </c>
      <c r="E29" s="521">
        <v>0</v>
      </c>
      <c r="F29" s="520">
        <f t="shared" si="5"/>
        <v>0</v>
      </c>
      <c r="G29" s="419">
        <v>0</v>
      </c>
      <c r="H29" s="419">
        <v>0</v>
      </c>
      <c r="I29" s="419">
        <v>0</v>
      </c>
      <c r="J29" s="417">
        <f>G29+I29</f>
        <v>0</v>
      </c>
      <c r="K29" s="418">
        <f t="shared" si="2"/>
        <v>0</v>
      </c>
      <c r="L29" s="428">
        <f>IF('T6-Zamestnanci_a_mzdy'!F29-'T6a-Zamestnanci_a_mzdy (ženy)'!F29=0,0,('T6-Zamestnanci_a_mzdy'!J29-'T6a-Zamestnanci_a_mzdy (ženy)'!J29)/('T6-Zamestnanci_a_mzdy'!F29-'T6a-Zamestnanci_a_mzdy (ženy)'!F29)/12)</f>
        <v>0</v>
      </c>
      <c r="M29" s="139">
        <v>0</v>
      </c>
      <c r="N29" s="140">
        <v>0</v>
      </c>
      <c r="O29" s="141">
        <v>0</v>
      </c>
    </row>
    <row r="30" spans="1:15" ht="16.5" thickBot="1" x14ac:dyDescent="0.25">
      <c r="A30" s="342">
        <v>18</v>
      </c>
      <c r="B30" s="385" t="s">
        <v>1198</v>
      </c>
      <c r="C30" s="524">
        <f t="shared" ref="C30:J30" si="6">C7+C13+C16+C20+C21+C28+C29</f>
        <v>278.79999999999995</v>
      </c>
      <c r="D30" s="524">
        <f t="shared" si="6"/>
        <v>277.99999999999994</v>
      </c>
      <c r="E30" s="524">
        <f t="shared" si="6"/>
        <v>10.1</v>
      </c>
      <c r="F30" s="524">
        <f t="shared" si="6"/>
        <v>288.89999999999998</v>
      </c>
      <c r="G30" s="423">
        <f t="shared" si="6"/>
        <v>6342879</v>
      </c>
      <c r="H30" s="423">
        <f t="shared" si="6"/>
        <v>6279401</v>
      </c>
      <c r="I30" s="423">
        <f t="shared" si="6"/>
        <v>489964</v>
      </c>
      <c r="J30" s="424">
        <f t="shared" si="6"/>
        <v>6832843</v>
      </c>
      <c r="K30" s="425">
        <f t="shared" si="2"/>
        <v>1970.9365985923621</v>
      </c>
      <c r="L30" s="429">
        <f>IF('T6-Zamestnanci_a_mzdy'!F30-'T6a-Zamestnanci_a_mzdy (ženy)'!F30=0,0,('T6-Zamestnanci_a_mzdy'!J30-'T6a-Zamestnanci_a_mzdy (ženy)'!J30)/('T6-Zamestnanci_a_mzdy'!F30-'T6a-Zamestnanci_a_mzdy (ženy)'!F30)/12)</f>
        <v>2156.3182548179871</v>
      </c>
      <c r="M30" s="142">
        <v>1586</v>
      </c>
      <c r="N30" s="143">
        <v>1971</v>
      </c>
      <c r="O30" s="144">
        <v>2407</v>
      </c>
    </row>
    <row r="31" spans="1:15" x14ac:dyDescent="0.2">
      <c r="A31" s="10"/>
      <c r="B31" s="10"/>
      <c r="C31" s="13"/>
      <c r="D31" s="10"/>
      <c r="E31" s="10"/>
      <c r="F31" s="13"/>
      <c r="G31" s="13"/>
      <c r="H31" s="13"/>
      <c r="I31" s="13"/>
      <c r="J31" s="13"/>
      <c r="L31" s="145"/>
      <c r="M31" s="145"/>
      <c r="N31" s="145"/>
      <c r="O31" s="145"/>
    </row>
    <row r="32" spans="1:15" x14ac:dyDescent="0.25">
      <c r="A32" s="804" t="s">
        <v>10</v>
      </c>
      <c r="B32" s="805"/>
      <c r="C32" s="805"/>
      <c r="D32" s="805"/>
      <c r="E32" s="805"/>
      <c r="F32" s="805"/>
      <c r="G32" s="805"/>
      <c r="H32" s="805"/>
      <c r="I32" s="805"/>
      <c r="J32" s="806"/>
      <c r="L32" s="145"/>
      <c r="M32" s="145"/>
      <c r="N32" s="145"/>
      <c r="O32" s="145"/>
    </row>
    <row r="33" spans="1:15" x14ac:dyDescent="0.25">
      <c r="A33" s="807" t="s">
        <v>602</v>
      </c>
      <c r="B33" s="808"/>
      <c r="C33" s="808"/>
      <c r="D33" s="808"/>
      <c r="E33" s="808"/>
      <c r="F33" s="808"/>
      <c r="G33" s="808"/>
      <c r="H33" s="808"/>
      <c r="I33" s="808"/>
      <c r="J33" s="809"/>
      <c r="L33" s="145"/>
      <c r="M33" s="146" t="s">
        <v>649</v>
      </c>
      <c r="N33" s="145"/>
      <c r="O33" s="145"/>
    </row>
    <row r="34" spans="1:15" ht="50.25" customHeight="1" x14ac:dyDescent="0.2">
      <c r="B34" s="786" t="s">
        <v>916</v>
      </c>
      <c r="C34" s="786"/>
      <c r="D34" s="786"/>
      <c r="E34" s="786"/>
      <c r="F34" s="786"/>
      <c r="G34" s="786"/>
      <c r="H34" s="786"/>
      <c r="I34" s="786"/>
      <c r="J34" s="786"/>
      <c r="L34" s="145"/>
      <c r="M34" s="145"/>
      <c r="N34" s="145"/>
      <c r="O34" s="145"/>
    </row>
    <row r="35" spans="1:15" x14ac:dyDescent="0.2">
      <c r="B35" s="166" t="s">
        <v>531</v>
      </c>
      <c r="C35" s="167"/>
      <c r="D35" s="167"/>
      <c r="E35" s="167"/>
      <c r="F35" s="167"/>
      <c r="G35" s="167"/>
      <c r="H35" s="167"/>
      <c r="I35" s="167"/>
      <c r="J35" s="167"/>
      <c r="L35" s="145"/>
      <c r="M35" s="145"/>
      <c r="N35" s="145"/>
      <c r="O35" s="145"/>
    </row>
    <row r="36" spans="1:15" x14ac:dyDescent="0.2">
      <c r="B36" s="166" t="s">
        <v>532</v>
      </c>
      <c r="C36" s="167"/>
      <c r="D36" s="167"/>
      <c r="E36" s="167"/>
      <c r="F36" s="167"/>
      <c r="G36" s="167"/>
      <c r="H36" s="167"/>
      <c r="I36" s="167"/>
      <c r="J36" s="167"/>
    </row>
    <row r="37" spans="1:15" x14ac:dyDescent="0.2">
      <c r="B37" s="166" t="s">
        <v>533</v>
      </c>
      <c r="C37" s="167"/>
      <c r="D37" s="167"/>
      <c r="E37" s="167"/>
      <c r="F37" s="167"/>
      <c r="G37" s="167"/>
      <c r="H37" s="167"/>
      <c r="I37" s="167"/>
      <c r="J37" s="167"/>
    </row>
  </sheetData>
  <mergeCells count="20">
    <mergeCell ref="N3:N5"/>
    <mergeCell ref="O3:O5"/>
    <mergeCell ref="A32:J32"/>
    <mergeCell ref="A33:J33"/>
    <mergeCell ref="L3:L5"/>
    <mergeCell ref="B34:J34"/>
    <mergeCell ref="M3:M5"/>
    <mergeCell ref="A1:K1"/>
    <mergeCell ref="A2:K2"/>
    <mergeCell ref="A3:A5"/>
    <mergeCell ref="B3:B5"/>
    <mergeCell ref="C3:F3"/>
    <mergeCell ref="G3:G5"/>
    <mergeCell ref="H3:H4"/>
    <mergeCell ref="I3:I5"/>
    <mergeCell ref="J3:J5"/>
    <mergeCell ref="K3:K5"/>
    <mergeCell ref="C4:C5"/>
    <mergeCell ref="E4:E5"/>
    <mergeCell ref="F4:F5"/>
  </mergeCells>
  <printOptions gridLines="1"/>
  <pageMargins left="0.2" right="0.19" top="0.8" bottom="0.39370078740157483" header="0.51181102362204722" footer="0.27559055118110237"/>
  <pageSetup paperSize="9" scale="5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N10"/>
  <sheetViews>
    <sheetView zoomScaleNormal="100" workbookViewId="0">
      <pane xSplit="2" ySplit="4" topLeftCell="C5" activePane="bottomRight" state="frozen"/>
      <selection pane="topRight" activeCell="C1" sqref="C1"/>
      <selection pane="bottomLeft" activeCell="A7" sqref="A7"/>
      <selection pane="bottomRight" activeCell="G5" sqref="G5"/>
    </sheetView>
  </sheetViews>
  <sheetFormatPr defaultColWidth="9.140625" defaultRowHeight="15.75" x14ac:dyDescent="0.25"/>
  <cols>
    <col min="1" max="1" width="9.140625" style="51"/>
    <col min="2" max="2" width="69.7109375" style="51" customWidth="1"/>
    <col min="3" max="3" width="18" style="51" bestFit="1" customWidth="1"/>
    <col min="4" max="4" width="20.28515625" style="51" bestFit="1" customWidth="1"/>
    <col min="5" max="5" width="26.42578125" style="51" customWidth="1"/>
    <col min="6" max="16384" width="9.140625" style="51"/>
  </cols>
  <sheetData>
    <row r="1" spans="1:14" ht="39.75" customHeight="1" thickBot="1" x14ac:dyDescent="0.3">
      <c r="A1" s="812" t="s">
        <v>1129</v>
      </c>
      <c r="B1" s="813"/>
      <c r="C1" s="813"/>
      <c r="D1" s="813"/>
      <c r="E1" s="814"/>
    </row>
    <row r="2" spans="1:14" ht="44.25" customHeight="1" thickBot="1" x14ac:dyDescent="0.3">
      <c r="A2" s="815" t="s">
        <v>1364</v>
      </c>
      <c r="B2" s="816"/>
      <c r="C2" s="816"/>
      <c r="D2" s="816"/>
      <c r="E2" s="817"/>
    </row>
    <row r="3" spans="1:14" ht="65.25" customHeight="1" x14ac:dyDescent="0.25">
      <c r="A3" s="219" t="s">
        <v>136</v>
      </c>
      <c r="B3" s="220" t="s">
        <v>239</v>
      </c>
      <c r="C3" s="221" t="s">
        <v>641</v>
      </c>
      <c r="D3" s="221" t="s">
        <v>656</v>
      </c>
      <c r="E3" s="222" t="s">
        <v>578</v>
      </c>
    </row>
    <row r="4" spans="1:14" ht="26.25" customHeight="1" x14ac:dyDescent="0.25">
      <c r="A4" s="223"/>
      <c r="B4" s="224"/>
      <c r="C4" s="225" t="s">
        <v>201</v>
      </c>
      <c r="D4" s="225" t="s">
        <v>202</v>
      </c>
      <c r="E4" s="226" t="s">
        <v>640</v>
      </c>
    </row>
    <row r="5" spans="1:14" ht="35.25" customHeight="1" thickBot="1" x14ac:dyDescent="0.3">
      <c r="A5" s="133">
        <v>1</v>
      </c>
      <c r="B5" s="227" t="s">
        <v>724</v>
      </c>
      <c r="C5" s="584">
        <v>300437</v>
      </c>
      <c r="D5" s="584">
        <v>87937.5</v>
      </c>
      <c r="E5" s="585">
        <f>C5+D5</f>
        <v>388374.5</v>
      </c>
    </row>
    <row r="6" spans="1:14" ht="30.75" customHeight="1" thickTop="1" x14ac:dyDescent="0.25">
      <c r="A6" s="132">
        <v>2</v>
      </c>
      <c r="B6" s="228" t="s">
        <v>1130</v>
      </c>
      <c r="C6" s="586">
        <v>279</v>
      </c>
      <c r="D6" s="586">
        <v>80</v>
      </c>
      <c r="E6" s="587">
        <f>C6+D6</f>
        <v>359</v>
      </c>
    </row>
    <row r="7" spans="1:14" ht="31.5" customHeight="1" thickBot="1" x14ac:dyDescent="0.3">
      <c r="A7" s="91">
        <v>3</v>
      </c>
      <c r="B7" s="229" t="s">
        <v>287</v>
      </c>
      <c r="C7" s="588">
        <f>IF(C6=0,0,+C5/C6)</f>
        <v>1076.8351254480287</v>
      </c>
      <c r="D7" s="588">
        <f>IF(D6=0,0,+D5/D6)</f>
        <v>1099.21875</v>
      </c>
      <c r="E7" s="589">
        <f>IF(E6=0,0,+E5/E6)</f>
        <v>1081.8231197771588</v>
      </c>
    </row>
    <row r="9" spans="1:14" ht="31.5" customHeight="1" x14ac:dyDescent="0.25">
      <c r="A9" s="818" t="s">
        <v>890</v>
      </c>
      <c r="B9" s="819"/>
      <c r="C9" s="819"/>
      <c r="D9" s="819"/>
      <c r="E9" s="820"/>
    </row>
    <row r="10" spans="1:14" x14ac:dyDescent="0.25">
      <c r="A10" s="761" t="s">
        <v>1368</v>
      </c>
      <c r="B10" s="761"/>
      <c r="C10" s="761"/>
      <c r="D10" s="761"/>
      <c r="E10" s="761"/>
      <c r="F10" s="761"/>
      <c r="G10" s="761"/>
      <c r="H10" s="761"/>
      <c r="I10" s="761"/>
      <c r="J10" s="761"/>
      <c r="K10" s="761"/>
      <c r="L10" s="761"/>
      <c r="M10" s="761"/>
      <c r="N10" s="761"/>
    </row>
  </sheetData>
  <mergeCells count="4">
    <mergeCell ref="A1:E1"/>
    <mergeCell ref="A2:E2"/>
    <mergeCell ref="A9:E9"/>
    <mergeCell ref="A10:N10"/>
  </mergeCells>
  <pageMargins left="0.45" right="0.33" top="0.74803149606299213" bottom="0.74803149606299213" header="0.31496062992125984" footer="0.31496062992125984"/>
  <pageSetup paperSize="9" scale="9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árok12">
    <tabColor indexed="42"/>
    <pageSetUpPr fitToPage="1"/>
  </sheetPr>
  <dimension ref="A1:L16"/>
  <sheetViews>
    <sheetView zoomScaleNormal="100" workbookViewId="0">
      <pane xSplit="2" ySplit="5" topLeftCell="C6" activePane="bottomRight" state="frozen"/>
      <selection pane="topRight" activeCell="C1" sqref="C1"/>
      <selection pane="bottomLeft" activeCell="A6" sqref="A6"/>
      <selection pane="bottomRight" activeCell="J6" sqref="J6"/>
    </sheetView>
  </sheetViews>
  <sheetFormatPr defaultColWidth="9.140625" defaultRowHeight="15.75" x14ac:dyDescent="0.2"/>
  <cols>
    <col min="1" max="1" width="8.140625" style="11" customWidth="1"/>
    <col min="2" max="2" width="100.85546875" style="13" customWidth="1"/>
    <col min="3" max="3" width="17.28515625" style="11" customWidth="1"/>
    <col min="4" max="4" width="17.140625" style="11" customWidth="1"/>
    <col min="5" max="5" width="15.7109375" style="11" customWidth="1"/>
    <col min="6" max="6" width="18" style="11" customWidth="1"/>
    <col min="7" max="16384" width="9.140625" style="11"/>
  </cols>
  <sheetData>
    <row r="1" spans="1:12" ht="50.1" customHeight="1" thickBot="1" x14ac:dyDescent="0.25">
      <c r="A1" s="829" t="s">
        <v>1131</v>
      </c>
      <c r="B1" s="830"/>
      <c r="C1" s="830"/>
      <c r="D1" s="830"/>
      <c r="E1" s="830"/>
      <c r="F1" s="831"/>
      <c r="G1" s="12"/>
    </row>
    <row r="2" spans="1:12" ht="36.75" customHeight="1" x14ac:dyDescent="0.2">
      <c r="A2" s="840" t="s">
        <v>1363</v>
      </c>
      <c r="B2" s="841"/>
      <c r="C2" s="842" t="s">
        <v>954</v>
      </c>
      <c r="D2" s="842"/>
      <c r="E2" s="842"/>
      <c r="F2" s="843"/>
    </row>
    <row r="3" spans="1:12" ht="15.75" customHeight="1" x14ac:dyDescent="0.2">
      <c r="A3" s="838" t="s">
        <v>136</v>
      </c>
      <c r="B3" s="836" t="s">
        <v>239</v>
      </c>
      <c r="C3" s="832">
        <v>2023</v>
      </c>
      <c r="D3" s="833"/>
      <c r="E3" s="834">
        <v>2024</v>
      </c>
      <c r="F3" s="835"/>
    </row>
    <row r="4" spans="1:12" ht="69" customHeight="1" x14ac:dyDescent="0.2">
      <c r="A4" s="839"/>
      <c r="B4" s="837"/>
      <c r="C4" s="216" t="s">
        <v>552</v>
      </c>
      <c r="D4" s="216" t="s">
        <v>124</v>
      </c>
      <c r="E4" s="216" t="s">
        <v>552</v>
      </c>
      <c r="F4" s="212" t="s">
        <v>195</v>
      </c>
    </row>
    <row r="5" spans="1:12" x14ac:dyDescent="0.2">
      <c r="A5" s="230"/>
      <c r="B5" s="231"/>
      <c r="C5" s="218" t="s">
        <v>201</v>
      </c>
      <c r="D5" s="218" t="s">
        <v>202</v>
      </c>
      <c r="E5" s="218" t="s">
        <v>203</v>
      </c>
      <c r="F5" s="211" t="s">
        <v>210</v>
      </c>
    </row>
    <row r="6" spans="1:12" ht="38.25" customHeight="1" x14ac:dyDescent="0.2">
      <c r="A6" s="15">
        <v>1</v>
      </c>
      <c r="B6" s="30" t="s">
        <v>955</v>
      </c>
      <c r="C6" s="50">
        <v>181070</v>
      </c>
      <c r="D6" s="590" t="s">
        <v>228</v>
      </c>
      <c r="E6" s="50">
        <v>174660</v>
      </c>
      <c r="F6" s="591" t="s">
        <v>228</v>
      </c>
    </row>
    <row r="7" spans="1:12" ht="38.25" customHeight="1" x14ac:dyDescent="0.2">
      <c r="A7" s="15">
        <f>A6+1</f>
        <v>2</v>
      </c>
      <c r="B7" s="30" t="s">
        <v>956</v>
      </c>
      <c r="C7" s="590" t="s">
        <v>228</v>
      </c>
      <c r="D7" s="592">
        <v>783</v>
      </c>
      <c r="E7" s="590" t="s">
        <v>228</v>
      </c>
      <c r="F7" s="593">
        <v>714</v>
      </c>
    </row>
    <row r="8" spans="1:12" ht="38.25" customHeight="1" x14ac:dyDescent="0.2">
      <c r="A8" s="15">
        <f>A7+1</f>
        <v>3</v>
      </c>
      <c r="B8" s="30" t="s">
        <v>957</v>
      </c>
      <c r="C8" s="590" t="s">
        <v>228</v>
      </c>
      <c r="D8" s="592">
        <v>115</v>
      </c>
      <c r="E8" s="590" t="s">
        <v>228</v>
      </c>
      <c r="F8" s="593">
        <v>93</v>
      </c>
    </row>
    <row r="9" spans="1:12" ht="35.25" customHeight="1" x14ac:dyDescent="0.2">
      <c r="A9" s="15">
        <f>A8+1</f>
        <v>4</v>
      </c>
      <c r="B9" s="30" t="s">
        <v>947</v>
      </c>
      <c r="C9" s="50">
        <v>173971.37</v>
      </c>
      <c r="D9" s="590" t="s">
        <v>228</v>
      </c>
      <c r="E9" s="594">
        <f>+C11</f>
        <v>212278.37</v>
      </c>
      <c r="F9" s="591" t="s">
        <v>228</v>
      </c>
    </row>
    <row r="10" spans="1:12" ht="36" customHeight="1" x14ac:dyDescent="0.2">
      <c r="A10" s="15">
        <f>A9+1</f>
        <v>5</v>
      </c>
      <c r="B10" s="30" t="s">
        <v>1049</v>
      </c>
      <c r="C10" s="50">
        <v>219377</v>
      </c>
      <c r="D10" s="590" t="s">
        <v>228</v>
      </c>
      <c r="E10" s="595">
        <v>191763</v>
      </c>
      <c r="F10" s="591" t="s">
        <v>228</v>
      </c>
    </row>
    <row r="11" spans="1:12" ht="33" customHeight="1" x14ac:dyDescent="0.2">
      <c r="A11" s="15">
        <v>6</v>
      </c>
      <c r="B11" s="30" t="s">
        <v>175</v>
      </c>
      <c r="C11" s="596">
        <f>+C9+C10-C6</f>
        <v>212278.37</v>
      </c>
      <c r="D11" s="590" t="s">
        <v>228</v>
      </c>
      <c r="E11" s="594">
        <f>+E9+E10-E6</f>
        <v>229381.37</v>
      </c>
      <c r="F11" s="591" t="s">
        <v>228</v>
      </c>
      <c r="G11" s="821" t="s">
        <v>1443</v>
      </c>
      <c r="H11" s="822"/>
      <c r="I11" s="822"/>
      <c r="J11" s="822"/>
      <c r="K11" s="822"/>
      <c r="L11" s="822"/>
    </row>
    <row r="12" spans="1:12" ht="36" customHeight="1" thickBot="1" x14ac:dyDescent="0.25">
      <c r="A12" s="16">
        <v>7</v>
      </c>
      <c r="B12" s="232" t="s">
        <v>917</v>
      </c>
      <c r="C12" s="597">
        <f>IF(C6=0,0,C6/D7)</f>
        <v>231.25159642401022</v>
      </c>
      <c r="D12" s="598" t="s">
        <v>228</v>
      </c>
      <c r="E12" s="597">
        <f>IF(E6=0,0,E6/F7)</f>
        <v>244.62184873949579</v>
      </c>
      <c r="F12" s="599" t="s">
        <v>228</v>
      </c>
    </row>
    <row r="14" spans="1:12" x14ac:dyDescent="0.2">
      <c r="A14" s="826" t="s">
        <v>958</v>
      </c>
      <c r="B14" s="827"/>
      <c r="C14" s="827"/>
      <c r="D14" s="827"/>
      <c r="E14" s="827"/>
      <c r="F14" s="828"/>
    </row>
    <row r="15" spans="1:12" x14ac:dyDescent="0.2">
      <c r="A15" s="823" t="s">
        <v>959</v>
      </c>
      <c r="B15" s="824"/>
      <c r="C15" s="824"/>
      <c r="D15" s="824"/>
      <c r="E15" s="824"/>
      <c r="F15" s="825"/>
    </row>
    <row r="16" spans="1:12" x14ac:dyDescent="0.2">
      <c r="A16" s="761" t="s">
        <v>1369</v>
      </c>
      <c r="B16" s="761"/>
      <c r="C16" s="761"/>
      <c r="D16" s="761"/>
      <c r="E16" s="761"/>
      <c r="F16" s="761"/>
    </row>
  </sheetData>
  <mergeCells count="11">
    <mergeCell ref="G11:L11"/>
    <mergeCell ref="A16:F16"/>
    <mergeCell ref="A15:F15"/>
    <mergeCell ref="A14:F14"/>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7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CC"/>
    <pageSetUpPr fitToPage="1"/>
  </sheetPr>
  <dimension ref="A1:G15"/>
  <sheetViews>
    <sheetView zoomScaleNormal="100" workbookViewId="0">
      <pane xSplit="2" ySplit="5" topLeftCell="C6" activePane="bottomRight" state="frozen"/>
      <selection pane="topRight" activeCell="C1" sqref="C1"/>
      <selection pane="bottomLeft" activeCell="A6" sqref="A6"/>
      <selection pane="bottomRight" activeCell="G21" sqref="G21"/>
    </sheetView>
  </sheetViews>
  <sheetFormatPr defaultColWidth="9.140625" defaultRowHeight="15.75" x14ac:dyDescent="0.2"/>
  <cols>
    <col min="1" max="1" width="8.140625" style="11" customWidth="1"/>
    <col min="2" max="2" width="93.140625" style="13" customWidth="1"/>
    <col min="3" max="3" width="17.28515625" style="11" customWidth="1"/>
    <col min="4" max="4" width="17.140625" style="11" customWidth="1"/>
    <col min="5" max="5" width="15.7109375" style="11" customWidth="1"/>
    <col min="6" max="6" width="18" style="11" customWidth="1"/>
    <col min="7" max="16384" width="9.140625" style="11"/>
  </cols>
  <sheetData>
    <row r="1" spans="1:7" ht="50.1" customHeight="1" thickBot="1" x14ac:dyDescent="0.25">
      <c r="A1" s="829" t="s">
        <v>1132</v>
      </c>
      <c r="B1" s="830"/>
      <c r="C1" s="830"/>
      <c r="D1" s="830"/>
      <c r="E1" s="830"/>
      <c r="F1" s="831"/>
      <c r="G1" s="12"/>
    </row>
    <row r="2" spans="1:7" ht="36.75" customHeight="1" x14ac:dyDescent="0.2">
      <c r="A2" s="840" t="s">
        <v>1360</v>
      </c>
      <c r="B2" s="841"/>
      <c r="C2" s="842" t="s">
        <v>742</v>
      </c>
      <c r="D2" s="842"/>
      <c r="E2" s="842"/>
      <c r="F2" s="843"/>
    </row>
    <row r="3" spans="1:7" ht="15.6" customHeight="1" x14ac:dyDescent="0.2">
      <c r="A3" s="838" t="s">
        <v>136</v>
      </c>
      <c r="B3" s="836" t="s">
        <v>239</v>
      </c>
      <c r="C3" s="832">
        <v>2023</v>
      </c>
      <c r="D3" s="833"/>
      <c r="E3" s="834">
        <v>2024</v>
      </c>
      <c r="F3" s="835"/>
    </row>
    <row r="4" spans="1:7" ht="69" customHeight="1" x14ac:dyDescent="0.2">
      <c r="A4" s="839"/>
      <c r="B4" s="837"/>
      <c r="C4" s="216" t="s">
        <v>552</v>
      </c>
      <c r="D4" s="216" t="s">
        <v>743</v>
      </c>
      <c r="E4" s="216" t="s">
        <v>552</v>
      </c>
      <c r="F4" s="212" t="s">
        <v>960</v>
      </c>
    </row>
    <row r="5" spans="1:7" x14ac:dyDescent="0.2">
      <c r="A5" s="230"/>
      <c r="B5" s="231"/>
      <c r="C5" s="218" t="s">
        <v>201</v>
      </c>
      <c r="D5" s="218" t="s">
        <v>202</v>
      </c>
      <c r="E5" s="218" t="s">
        <v>203</v>
      </c>
      <c r="F5" s="211" t="s">
        <v>210</v>
      </c>
    </row>
    <row r="6" spans="1:7" ht="38.25" customHeight="1" x14ac:dyDescent="0.2">
      <c r="A6" s="15">
        <v>1</v>
      </c>
      <c r="B6" s="30" t="s">
        <v>948</v>
      </c>
      <c r="C6" s="600">
        <v>40000</v>
      </c>
      <c r="D6" s="601" t="s">
        <v>228</v>
      </c>
      <c r="E6" s="50">
        <v>22600</v>
      </c>
      <c r="F6" s="602" t="s">
        <v>228</v>
      </c>
    </row>
    <row r="7" spans="1:7" ht="38.25" customHeight="1" x14ac:dyDescent="0.2">
      <c r="A7" s="15">
        <f>A6+1</f>
        <v>2</v>
      </c>
      <c r="B7" s="30" t="s">
        <v>949</v>
      </c>
      <c r="C7" s="601" t="s">
        <v>228</v>
      </c>
      <c r="D7" s="600">
        <v>200</v>
      </c>
      <c r="E7" s="601" t="s">
        <v>228</v>
      </c>
      <c r="F7" s="593">
        <v>114</v>
      </c>
    </row>
    <row r="8" spans="1:7" ht="38.25" customHeight="1" x14ac:dyDescent="0.2">
      <c r="A8" s="15">
        <f>A7+1</f>
        <v>3</v>
      </c>
      <c r="B8" s="30" t="s">
        <v>950</v>
      </c>
      <c r="C8" s="601" t="s">
        <v>228</v>
      </c>
      <c r="D8" s="600">
        <v>50</v>
      </c>
      <c r="E8" s="601" t="s">
        <v>228</v>
      </c>
      <c r="F8" s="593">
        <v>31</v>
      </c>
    </row>
    <row r="9" spans="1:7" ht="33" customHeight="1" x14ac:dyDescent="0.2">
      <c r="A9" s="15">
        <f>A8+1</f>
        <v>4</v>
      </c>
      <c r="B9" s="30" t="s">
        <v>947</v>
      </c>
      <c r="C9" s="600">
        <v>40000</v>
      </c>
      <c r="D9" s="601" t="s">
        <v>228</v>
      </c>
      <c r="E9" s="594">
        <f>+C11</f>
        <v>22600</v>
      </c>
      <c r="F9" s="602" t="s">
        <v>228</v>
      </c>
    </row>
    <row r="10" spans="1:7" ht="33.75" customHeight="1" x14ac:dyDescent="0.2">
      <c r="A10" s="15">
        <f>A9+1</f>
        <v>5</v>
      </c>
      <c r="B10" s="30" t="s">
        <v>1050</v>
      </c>
      <c r="C10" s="600">
        <v>22600</v>
      </c>
      <c r="D10" s="601" t="s">
        <v>228</v>
      </c>
      <c r="E10" s="595">
        <v>0</v>
      </c>
      <c r="F10" s="602" t="s">
        <v>228</v>
      </c>
    </row>
    <row r="11" spans="1:7" ht="33.75" customHeight="1" thickBot="1" x14ac:dyDescent="0.25">
      <c r="A11" s="16">
        <v>6</v>
      </c>
      <c r="B11" s="232" t="s">
        <v>175</v>
      </c>
      <c r="C11" s="603">
        <f>C9+C10-C6</f>
        <v>22600</v>
      </c>
      <c r="D11" s="598" t="s">
        <v>228</v>
      </c>
      <c r="E11" s="603">
        <f>E9+E10-E6</f>
        <v>0</v>
      </c>
      <c r="F11" s="599" t="s">
        <v>228</v>
      </c>
    </row>
    <row r="12" spans="1:7" ht="15.75" customHeight="1" x14ac:dyDescent="0.2"/>
    <row r="13" spans="1:7" x14ac:dyDescent="0.2">
      <c r="A13" s="826" t="s">
        <v>951</v>
      </c>
      <c r="B13" s="827"/>
      <c r="C13" s="827"/>
      <c r="D13" s="827"/>
      <c r="E13" s="827"/>
      <c r="F13" s="828"/>
    </row>
    <row r="14" spans="1:7" x14ac:dyDescent="0.2">
      <c r="A14" s="823" t="s">
        <v>952</v>
      </c>
      <c r="B14" s="824"/>
      <c r="C14" s="824"/>
      <c r="D14" s="824"/>
      <c r="E14" s="824"/>
      <c r="F14" s="825"/>
    </row>
    <row r="15" spans="1:7" x14ac:dyDescent="0.2">
      <c r="A15" s="761" t="s">
        <v>1369</v>
      </c>
      <c r="B15" s="761"/>
      <c r="C15" s="761"/>
      <c r="D15" s="761"/>
      <c r="E15" s="761"/>
      <c r="F15" s="761"/>
    </row>
  </sheetData>
  <mergeCells count="10">
    <mergeCell ref="A15:F15"/>
    <mergeCell ref="A14:F14"/>
    <mergeCell ref="A13:F13"/>
    <mergeCell ref="A1:F1"/>
    <mergeCell ref="A2:B2"/>
    <mergeCell ref="C2:F2"/>
    <mergeCell ref="A3:A4"/>
    <mergeCell ref="B3:B4"/>
    <mergeCell ref="C3:D3"/>
    <mergeCell ref="E3:F3"/>
  </mergeCells>
  <pageMargins left="0.5" right="0.39" top="0.98425196850393704" bottom="0.98425196850393704" header="0.51181102362204722" footer="0.51181102362204722"/>
  <pageSetup paperSize="9" scale="8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árok13">
    <tabColor indexed="42"/>
    <pageSetUpPr fitToPage="1"/>
  </sheetPr>
  <dimension ref="A1:H22"/>
  <sheetViews>
    <sheetView zoomScaleNormal="100" workbookViewId="0">
      <pane xSplit="2" ySplit="5" topLeftCell="C6" activePane="bottomRight" state="frozen"/>
      <selection pane="topRight" activeCell="C1" sqref="C1"/>
      <selection pane="bottomLeft" activeCell="A6" sqref="A6"/>
      <selection pane="bottomRight" activeCell="J6" sqref="J6"/>
    </sheetView>
  </sheetViews>
  <sheetFormatPr defaultColWidth="9.140625" defaultRowHeight="12.75" x14ac:dyDescent="0.2"/>
  <cols>
    <col min="1" max="1" width="8.28515625" customWidth="1"/>
    <col min="2" max="2" width="77.7109375" customWidth="1"/>
    <col min="3" max="3" width="14.7109375" customWidth="1"/>
    <col min="4" max="4" width="14.85546875" customWidth="1"/>
    <col min="5" max="6" width="14.7109375" customWidth="1"/>
  </cols>
  <sheetData>
    <row r="1" spans="1:8" ht="50.1" customHeight="1" x14ac:dyDescent="0.2">
      <c r="A1" s="848" t="s">
        <v>1133</v>
      </c>
      <c r="B1" s="849"/>
      <c r="C1" s="849"/>
      <c r="D1" s="849"/>
      <c r="E1" s="849"/>
      <c r="F1" s="850"/>
      <c r="H1" s="233"/>
    </row>
    <row r="2" spans="1:8" ht="33" customHeight="1" x14ac:dyDescent="0.2">
      <c r="A2" s="854" t="s">
        <v>1359</v>
      </c>
      <c r="B2" s="855"/>
      <c r="C2" s="855"/>
      <c r="D2" s="855"/>
      <c r="E2" s="855"/>
      <c r="F2" s="856"/>
    </row>
    <row r="3" spans="1:8" ht="18.75" customHeight="1" x14ac:dyDescent="0.2">
      <c r="A3" s="838" t="s">
        <v>136</v>
      </c>
      <c r="B3" s="852" t="s">
        <v>239</v>
      </c>
      <c r="C3" s="852" t="s">
        <v>573</v>
      </c>
      <c r="D3" s="852"/>
      <c r="E3" s="852" t="s">
        <v>253</v>
      </c>
      <c r="F3" s="853"/>
    </row>
    <row r="4" spans="1:8" ht="18.75" customHeight="1" x14ac:dyDescent="0.2">
      <c r="A4" s="851"/>
      <c r="B4" s="852"/>
      <c r="C4" s="218">
        <v>2023</v>
      </c>
      <c r="D4" s="218">
        <v>2024</v>
      </c>
      <c r="E4" s="203">
        <v>2023</v>
      </c>
      <c r="F4" s="212">
        <v>2024</v>
      </c>
    </row>
    <row r="5" spans="1:8" ht="15.75" x14ac:dyDescent="0.2">
      <c r="A5" s="15"/>
      <c r="B5" s="234"/>
      <c r="C5" s="218" t="s">
        <v>201</v>
      </c>
      <c r="D5" s="218" t="s">
        <v>202</v>
      </c>
      <c r="E5" s="218" t="s">
        <v>203</v>
      </c>
      <c r="F5" s="211" t="s">
        <v>210</v>
      </c>
    </row>
    <row r="6" spans="1:8" ht="31.5" x14ac:dyDescent="0.2">
      <c r="A6" s="15">
        <v>1</v>
      </c>
      <c r="B6" s="204" t="s">
        <v>520</v>
      </c>
      <c r="C6" s="604" t="s">
        <v>228</v>
      </c>
      <c r="D6" s="604" t="s">
        <v>228</v>
      </c>
      <c r="E6" s="540">
        <v>316</v>
      </c>
      <c r="F6" s="605">
        <v>316</v>
      </c>
    </row>
    <row r="7" spans="1:8" ht="37.5" x14ac:dyDescent="0.2">
      <c r="A7" s="15">
        <f>A6+1</f>
        <v>2</v>
      </c>
      <c r="B7" s="204" t="s">
        <v>246</v>
      </c>
      <c r="C7" s="604" t="s">
        <v>228</v>
      </c>
      <c r="D7" s="604" t="s">
        <v>228</v>
      </c>
      <c r="E7" s="540">
        <v>2600</v>
      </c>
      <c r="F7" s="605">
        <v>2578</v>
      </c>
    </row>
    <row r="8" spans="1:8" ht="15.75" x14ac:dyDescent="0.2">
      <c r="A8" s="15">
        <v>3</v>
      </c>
      <c r="B8" s="30" t="s">
        <v>193</v>
      </c>
      <c r="C8" s="604" t="s">
        <v>228</v>
      </c>
      <c r="D8" s="604" t="s">
        <v>228</v>
      </c>
      <c r="E8" s="25">
        <f>E7/12</f>
        <v>216.66666666666666</v>
      </c>
      <c r="F8" s="48">
        <f>F7/12</f>
        <v>214.83333333333334</v>
      </c>
    </row>
    <row r="9" spans="1:8" ht="31.5" x14ac:dyDescent="0.2">
      <c r="A9" s="15">
        <f t="shared" ref="A9:A18" si="0">A8+1</f>
        <v>4</v>
      </c>
      <c r="B9" s="204" t="s">
        <v>255</v>
      </c>
      <c r="C9" s="539">
        <v>233764</v>
      </c>
      <c r="D9" s="551">
        <v>256155</v>
      </c>
      <c r="E9" s="604" t="s">
        <v>228</v>
      </c>
      <c r="F9" s="606" t="s">
        <v>228</v>
      </c>
    </row>
    <row r="10" spans="1:8" ht="31.5" x14ac:dyDescent="0.2">
      <c r="A10" s="15">
        <f t="shared" si="0"/>
        <v>5</v>
      </c>
      <c r="B10" s="204" t="s">
        <v>266</v>
      </c>
      <c r="C10" s="539">
        <v>0</v>
      </c>
      <c r="D10" s="539">
        <v>720</v>
      </c>
      <c r="E10" s="539">
        <v>0</v>
      </c>
      <c r="F10" s="607">
        <v>4</v>
      </c>
    </row>
    <row r="11" spans="1:8" ht="31.5" x14ac:dyDescent="0.2">
      <c r="A11" s="15">
        <f t="shared" si="0"/>
        <v>6</v>
      </c>
      <c r="B11" s="208" t="s">
        <v>637</v>
      </c>
      <c r="C11" s="540">
        <v>251664</v>
      </c>
      <c r="D11" s="540">
        <v>275435</v>
      </c>
      <c r="E11" s="604" t="s">
        <v>228</v>
      </c>
      <c r="F11" s="606" t="s">
        <v>228</v>
      </c>
    </row>
    <row r="12" spans="1:8" ht="15.75" x14ac:dyDescent="0.2">
      <c r="A12" s="15">
        <f t="shared" si="0"/>
        <v>7</v>
      </c>
      <c r="B12" s="204" t="s">
        <v>254</v>
      </c>
      <c r="C12" s="539">
        <v>3080.54</v>
      </c>
      <c r="D12" s="539">
        <v>8688.5</v>
      </c>
      <c r="E12" s="604" t="s">
        <v>228</v>
      </c>
      <c r="F12" s="606" t="s">
        <v>228</v>
      </c>
    </row>
    <row r="13" spans="1:8" ht="15.75" x14ac:dyDescent="0.2">
      <c r="A13" s="15">
        <f t="shared" si="0"/>
        <v>8</v>
      </c>
      <c r="B13" s="204" t="s">
        <v>267</v>
      </c>
      <c r="C13" s="25">
        <f>SUM(C9:C12)</f>
        <v>488508.54</v>
      </c>
      <c r="D13" s="25">
        <f>SUM(D9:D12)</f>
        <v>540998.5</v>
      </c>
      <c r="E13" s="604" t="s">
        <v>228</v>
      </c>
      <c r="F13" s="606" t="s">
        <v>228</v>
      </c>
    </row>
    <row r="14" spans="1:8" ht="15.75" x14ac:dyDescent="0.2">
      <c r="A14" s="15">
        <f t="shared" si="0"/>
        <v>9</v>
      </c>
      <c r="B14" s="204" t="s">
        <v>893</v>
      </c>
      <c r="C14" s="25">
        <f>C15+C16</f>
        <v>494660.02</v>
      </c>
      <c r="D14" s="25">
        <f>D15+D16</f>
        <v>449456.22</v>
      </c>
      <c r="E14" s="604" t="s">
        <v>228</v>
      </c>
      <c r="F14" s="606" t="s">
        <v>228</v>
      </c>
    </row>
    <row r="15" spans="1:8" ht="15.75" x14ac:dyDescent="0.2">
      <c r="A15" s="15">
        <f t="shared" si="0"/>
        <v>10</v>
      </c>
      <c r="B15" s="205" t="s">
        <v>802</v>
      </c>
      <c r="C15" s="539">
        <v>305573.27</v>
      </c>
      <c r="D15" s="539">
        <v>243394.87</v>
      </c>
      <c r="E15" s="604" t="s">
        <v>228</v>
      </c>
      <c r="F15" s="606" t="s">
        <v>228</v>
      </c>
    </row>
    <row r="16" spans="1:8" ht="15.75" x14ac:dyDescent="0.2">
      <c r="A16" s="15">
        <f t="shared" si="0"/>
        <v>11</v>
      </c>
      <c r="B16" s="205" t="s">
        <v>803</v>
      </c>
      <c r="C16" s="539">
        <v>189086.75</v>
      </c>
      <c r="D16" s="539">
        <v>206061.35</v>
      </c>
      <c r="E16" s="604" t="s">
        <v>228</v>
      </c>
      <c r="F16" s="606" t="s">
        <v>228</v>
      </c>
    </row>
    <row r="17" spans="1:6" ht="31.5" x14ac:dyDescent="0.2">
      <c r="A17" s="15">
        <f t="shared" si="0"/>
        <v>12</v>
      </c>
      <c r="B17" s="204" t="s">
        <v>268</v>
      </c>
      <c r="C17" s="25">
        <f>+C13-C14</f>
        <v>-6151.4800000000396</v>
      </c>
      <c r="D17" s="25">
        <f>+D13-D14</f>
        <v>91542.280000000028</v>
      </c>
      <c r="E17" s="604" t="s">
        <v>228</v>
      </c>
      <c r="F17" s="606" t="s">
        <v>228</v>
      </c>
    </row>
    <row r="18" spans="1:6" ht="16.5" thickBot="1" x14ac:dyDescent="0.25">
      <c r="A18" s="16">
        <f t="shared" si="0"/>
        <v>13</v>
      </c>
      <c r="B18" s="232" t="s">
        <v>269</v>
      </c>
      <c r="C18" s="26">
        <f>IF(E8=0,0,C14/E8)</f>
        <v>2283.0462461538464</v>
      </c>
      <c r="D18" s="26">
        <f>IF(F8=0,0,D14/F8)</f>
        <v>2092.115841737781</v>
      </c>
      <c r="E18" s="608" t="s">
        <v>228</v>
      </c>
      <c r="F18" s="609" t="s">
        <v>228</v>
      </c>
    </row>
    <row r="20" spans="1:6" ht="15.75" customHeight="1" x14ac:dyDescent="0.2">
      <c r="A20" s="826" t="s">
        <v>891</v>
      </c>
      <c r="B20" s="827"/>
      <c r="C20" s="827"/>
      <c r="D20" s="827"/>
      <c r="E20" s="827"/>
      <c r="F20" s="828"/>
    </row>
    <row r="21" spans="1:6" ht="31.5" customHeight="1" x14ac:dyDescent="0.2">
      <c r="A21" s="845" t="s">
        <v>892</v>
      </c>
      <c r="B21" s="846"/>
      <c r="C21" s="846"/>
      <c r="D21" s="846"/>
      <c r="E21" s="846"/>
      <c r="F21" s="847"/>
    </row>
    <row r="22" spans="1:6" ht="43.5" customHeight="1" x14ac:dyDescent="0.2">
      <c r="A22" s="844" t="s">
        <v>1440</v>
      </c>
      <c r="B22" s="844"/>
      <c r="C22" s="844"/>
      <c r="D22" s="844"/>
      <c r="E22" s="844"/>
      <c r="F22" s="844"/>
    </row>
  </sheetData>
  <mergeCells count="9">
    <mergeCell ref="A22:F22"/>
    <mergeCell ref="A21:F21"/>
    <mergeCell ref="A1:F1"/>
    <mergeCell ref="A3:A4"/>
    <mergeCell ref="B3:B4"/>
    <mergeCell ref="C3:D3"/>
    <mergeCell ref="E3:F3"/>
    <mergeCell ref="A2:F2"/>
    <mergeCell ref="A20:F20"/>
  </mergeCells>
  <phoneticPr fontId="6" type="noConversion"/>
  <pageMargins left="0.66" right="0.45" top="0.98425196850393704" bottom="0.77" header="0.51181102362204722" footer="0.51181102362204722"/>
  <pageSetup paperSize="9" scale="8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2"/>
  </sheetPr>
  <dimension ref="A1:F27"/>
  <sheetViews>
    <sheetView zoomScaleNormal="100" workbookViewId="0">
      <pane xSplit="2" ySplit="1" topLeftCell="C2" activePane="bottomRight" state="frozen"/>
      <selection pane="topRight" activeCell="C1" sqref="C1"/>
      <selection pane="bottomLeft" activeCell="A5" sqref="A5"/>
      <selection pane="bottomRight" activeCell="F21" sqref="F21"/>
    </sheetView>
  </sheetViews>
  <sheetFormatPr defaultColWidth="9.140625" defaultRowHeight="15.75" x14ac:dyDescent="0.25"/>
  <cols>
    <col min="1" max="1" width="8.140625" style="81" customWidth="1"/>
    <col min="2" max="2" width="94" style="87" customWidth="1"/>
    <col min="3" max="4" width="18.7109375" style="81" customWidth="1"/>
    <col min="5" max="5" width="18.5703125" style="81" customWidth="1"/>
    <col min="6" max="16384" width="9.140625" style="81"/>
  </cols>
  <sheetData>
    <row r="1" spans="1:6" s="86" customFormat="1" ht="45.75" customHeight="1" thickBot="1" x14ac:dyDescent="0.3">
      <c r="A1" s="861" t="s">
        <v>1134</v>
      </c>
      <c r="B1" s="862"/>
      <c r="C1" s="862"/>
      <c r="D1" s="863"/>
      <c r="F1" s="81"/>
    </row>
    <row r="2" spans="1:6" s="86" customFormat="1" x14ac:dyDescent="0.25">
      <c r="A2" s="864" t="s">
        <v>1359</v>
      </c>
      <c r="B2" s="865"/>
      <c r="C2" s="865"/>
      <c r="D2" s="866"/>
    </row>
    <row r="3" spans="1:6" s="86" customFormat="1" ht="31.5" x14ac:dyDescent="0.25">
      <c r="A3" s="430" t="s">
        <v>136</v>
      </c>
      <c r="B3" s="431" t="s">
        <v>239</v>
      </c>
      <c r="C3" s="432">
        <v>2023</v>
      </c>
      <c r="D3" s="433">
        <v>2024</v>
      </c>
    </row>
    <row r="4" spans="1:6" x14ac:dyDescent="0.25">
      <c r="A4" s="477"/>
      <c r="B4" s="478"/>
      <c r="C4" s="479" t="s">
        <v>201</v>
      </c>
      <c r="D4" s="480" t="s">
        <v>202</v>
      </c>
    </row>
    <row r="5" spans="1:6" ht="18.75" x14ac:dyDescent="0.25">
      <c r="A5" s="330">
        <v>1</v>
      </c>
      <c r="B5" s="481" t="s">
        <v>944</v>
      </c>
      <c r="C5" s="610">
        <f>+C6+C9</f>
        <v>67808.399999999994</v>
      </c>
      <c r="D5" s="611">
        <f>D6+D9</f>
        <v>47462</v>
      </c>
    </row>
    <row r="6" spans="1:6" x14ac:dyDescent="0.25">
      <c r="A6" s="330">
        <f t="shared" ref="A6:A13" si="0">A5+1</f>
        <v>2</v>
      </c>
      <c r="B6" s="481" t="s">
        <v>258</v>
      </c>
      <c r="C6" s="610">
        <f>+C7+C8</f>
        <v>39156.9</v>
      </c>
      <c r="D6" s="611">
        <f>+D7+D8</f>
        <v>0</v>
      </c>
    </row>
    <row r="7" spans="1:6" x14ac:dyDescent="0.25">
      <c r="A7" s="330">
        <f t="shared" si="0"/>
        <v>3</v>
      </c>
      <c r="B7" s="482" t="s">
        <v>256</v>
      </c>
      <c r="C7" s="612">
        <v>39156.9</v>
      </c>
      <c r="D7" s="613">
        <v>0</v>
      </c>
    </row>
    <row r="8" spans="1:6" x14ac:dyDescent="0.25">
      <c r="A8" s="330">
        <f t="shared" si="0"/>
        <v>4</v>
      </c>
      <c r="B8" s="482" t="s">
        <v>257</v>
      </c>
      <c r="C8" s="612">
        <v>0</v>
      </c>
      <c r="D8" s="613">
        <v>0</v>
      </c>
    </row>
    <row r="9" spans="1:6" x14ac:dyDescent="0.25">
      <c r="A9" s="330">
        <f t="shared" si="0"/>
        <v>5</v>
      </c>
      <c r="B9" s="481" t="s">
        <v>176</v>
      </c>
      <c r="C9" s="614">
        <f>+C10+C11-C12</f>
        <v>28651.5</v>
      </c>
      <c r="D9" s="615">
        <f>+D10+D11-D12</f>
        <v>47462</v>
      </c>
    </row>
    <row r="10" spans="1:6" ht="31.5" x14ac:dyDescent="0.25">
      <c r="A10" s="330">
        <f t="shared" si="0"/>
        <v>6</v>
      </c>
      <c r="B10" s="482" t="s">
        <v>126</v>
      </c>
      <c r="C10" s="612">
        <v>29811.93</v>
      </c>
      <c r="D10" s="615">
        <f>+C12</f>
        <v>19898.43</v>
      </c>
    </row>
    <row r="11" spans="1:6" x14ac:dyDescent="0.25">
      <c r="A11" s="330">
        <f t="shared" si="0"/>
        <v>7</v>
      </c>
      <c r="B11" s="482" t="s">
        <v>153</v>
      </c>
      <c r="C11" s="612">
        <v>18738</v>
      </c>
      <c r="D11" s="613">
        <v>34410</v>
      </c>
    </row>
    <row r="12" spans="1:6" x14ac:dyDescent="0.25">
      <c r="A12" s="330">
        <f t="shared" si="0"/>
        <v>8</v>
      </c>
      <c r="B12" s="482" t="s">
        <v>557</v>
      </c>
      <c r="C12" s="614">
        <f>C10+C11-C20</f>
        <v>19898.43</v>
      </c>
      <c r="D12" s="615">
        <f>D10+D11-D20</f>
        <v>6846.43</v>
      </c>
    </row>
    <row r="13" spans="1:6" ht="31.5" x14ac:dyDescent="0.25">
      <c r="A13" s="330">
        <f t="shared" si="0"/>
        <v>9</v>
      </c>
      <c r="B13" s="481" t="s">
        <v>558</v>
      </c>
      <c r="C13" s="616">
        <v>67808.399999999994</v>
      </c>
      <c r="D13" s="617">
        <v>47462</v>
      </c>
    </row>
    <row r="14" spans="1:6" x14ac:dyDescent="0.25">
      <c r="A14" s="330"/>
      <c r="B14" s="483" t="s">
        <v>217</v>
      </c>
      <c r="C14" s="618"/>
      <c r="D14" s="619"/>
    </row>
    <row r="15" spans="1:6" ht="18.75" x14ac:dyDescent="0.25">
      <c r="A15" s="330">
        <f>A13+1</f>
        <v>10</v>
      </c>
      <c r="B15" s="482" t="s">
        <v>945</v>
      </c>
      <c r="C15" s="612">
        <v>67808.399999999994</v>
      </c>
      <c r="D15" s="613">
        <v>47462</v>
      </c>
    </row>
    <row r="16" spans="1:6" ht="31.5" x14ac:dyDescent="0.25">
      <c r="A16" s="330">
        <f t="shared" ref="A16:A21" si="1">+A15+1</f>
        <v>11</v>
      </c>
      <c r="B16" s="481" t="s">
        <v>559</v>
      </c>
      <c r="C16" s="610">
        <f>C5-C13</f>
        <v>0</v>
      </c>
      <c r="D16" s="611">
        <f>D5-D13</f>
        <v>0</v>
      </c>
    </row>
    <row r="17" spans="1:6" ht="18.75" x14ac:dyDescent="0.25">
      <c r="A17" s="330">
        <f t="shared" si="1"/>
        <v>12</v>
      </c>
      <c r="B17" s="481" t="s">
        <v>1214</v>
      </c>
      <c r="C17" s="610">
        <f>C18+C19</f>
        <v>19101</v>
      </c>
      <c r="D17" s="611">
        <f>D18+D19</f>
        <v>23731</v>
      </c>
    </row>
    <row r="18" spans="1:6" x14ac:dyDescent="0.25">
      <c r="A18" s="330">
        <f t="shared" si="1"/>
        <v>13</v>
      </c>
      <c r="B18" s="476" t="s">
        <v>1212</v>
      </c>
      <c r="C18" s="616">
        <v>13630</v>
      </c>
      <c r="D18" s="617">
        <v>23016</v>
      </c>
    </row>
    <row r="19" spans="1:6" ht="18.75" x14ac:dyDescent="0.25">
      <c r="A19" s="330">
        <f>+A18+1</f>
        <v>14</v>
      </c>
      <c r="B19" s="476" t="s">
        <v>1213</v>
      </c>
      <c r="C19" s="616">
        <v>5471</v>
      </c>
      <c r="D19" s="617">
        <v>715</v>
      </c>
    </row>
    <row r="20" spans="1:6" x14ac:dyDescent="0.25">
      <c r="A20" s="330">
        <f>+A19+1</f>
        <v>15</v>
      </c>
      <c r="B20" s="481" t="s">
        <v>569</v>
      </c>
      <c r="C20" s="610">
        <f>(C18*1.5 +C19*1.5)</f>
        <v>28651.5</v>
      </c>
      <c r="D20" s="611">
        <f>(D18*2+D19*2)</f>
        <v>47462</v>
      </c>
    </row>
    <row r="21" spans="1:6" ht="16.5" thickBot="1" x14ac:dyDescent="0.3">
      <c r="A21" s="336">
        <f t="shared" si="1"/>
        <v>16</v>
      </c>
      <c r="B21" s="484" t="s">
        <v>1215</v>
      </c>
      <c r="C21" s="620">
        <f>IF(C18=0,0,C15/C18)</f>
        <v>4.9749376375641958</v>
      </c>
      <c r="D21" s="621">
        <f>IF(D18=0,0,D15/D18)</f>
        <v>2.0621306916927353</v>
      </c>
    </row>
    <row r="22" spans="1:6" x14ac:dyDescent="0.25">
      <c r="A22" s="83"/>
      <c r="B22" s="84"/>
      <c r="C22" s="85"/>
      <c r="D22" s="85"/>
    </row>
    <row r="23" spans="1:6" x14ac:dyDescent="0.25">
      <c r="A23" s="867" t="s">
        <v>943</v>
      </c>
      <c r="B23" s="868"/>
      <c r="C23" s="868"/>
      <c r="D23" s="869"/>
    </row>
    <row r="24" spans="1:6" x14ac:dyDescent="0.25">
      <c r="A24" s="870" t="s">
        <v>946</v>
      </c>
      <c r="B24" s="871"/>
      <c r="C24" s="871"/>
      <c r="D24" s="872"/>
    </row>
    <row r="25" spans="1:6" x14ac:dyDescent="0.25">
      <c r="A25" s="873" t="s">
        <v>1210</v>
      </c>
      <c r="B25" s="874"/>
      <c r="C25" s="874"/>
      <c r="D25" s="875"/>
    </row>
    <row r="26" spans="1:6" x14ac:dyDescent="0.25">
      <c r="A26" s="858" t="s">
        <v>1211</v>
      </c>
      <c r="B26" s="859"/>
      <c r="C26" s="859"/>
      <c r="D26" s="860"/>
    </row>
    <row r="27" spans="1:6" ht="45.75" customHeight="1" x14ac:dyDescent="0.25">
      <c r="A27" s="857" t="s">
        <v>1442</v>
      </c>
      <c r="B27" s="857"/>
      <c r="C27" s="857"/>
      <c r="D27" s="857"/>
      <c r="E27" s="544"/>
      <c r="F27" s="544"/>
    </row>
  </sheetData>
  <mergeCells count="7">
    <mergeCell ref="A27:D27"/>
    <mergeCell ref="A26:D26"/>
    <mergeCell ref="A1:D1"/>
    <mergeCell ref="A2:D2"/>
    <mergeCell ref="A23:D23"/>
    <mergeCell ref="A24:D24"/>
    <mergeCell ref="A25:D25"/>
  </mergeCells>
  <pageMargins left="0.74803149606299213" right="0.74803149606299213" top="0.59055118110236227" bottom="0" header="0.51181102362204722" footer="0.51181102362204722"/>
  <pageSetup paperSize="9" scale="9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árok15">
    <tabColor indexed="42"/>
    <pageSetUpPr fitToPage="1"/>
  </sheetPr>
  <dimension ref="A1:H24"/>
  <sheetViews>
    <sheetView zoomScaleNormal="100" workbookViewId="0">
      <pane xSplit="2" ySplit="5" topLeftCell="C6" activePane="bottomRight" state="frozen"/>
      <selection pane="topRight" activeCell="C1" sqref="C1"/>
      <selection pane="bottomLeft" activeCell="A6" sqref="A6"/>
      <selection pane="bottomRight" activeCell="K16" sqref="K16"/>
    </sheetView>
  </sheetViews>
  <sheetFormatPr defaultColWidth="9.140625" defaultRowHeight="15.75" x14ac:dyDescent="0.25"/>
  <cols>
    <col min="1" max="1" width="9.140625" style="1"/>
    <col min="2" max="2" width="88.7109375" style="4" customWidth="1"/>
    <col min="3" max="3" width="23.42578125" style="1" customWidth="1"/>
    <col min="4" max="4" width="24.42578125" style="1" customWidth="1"/>
    <col min="5" max="5" width="9.140625" style="70"/>
    <col min="6" max="16384" width="9.140625" style="1"/>
  </cols>
  <sheetData>
    <row r="1" spans="1:5" ht="50.1" customHeight="1" thickBot="1" x14ac:dyDescent="0.3">
      <c r="A1" s="876" t="s">
        <v>1135</v>
      </c>
      <c r="B1" s="877"/>
      <c r="C1" s="877"/>
      <c r="D1" s="878"/>
    </row>
    <row r="2" spans="1:5" ht="27.75" customHeight="1" x14ac:dyDescent="0.25">
      <c r="A2" s="727" t="s">
        <v>1359</v>
      </c>
      <c r="B2" s="728"/>
      <c r="C2" s="728"/>
      <c r="D2" s="882"/>
    </row>
    <row r="3" spans="1:5" ht="18.75" customHeight="1" x14ac:dyDescent="0.25">
      <c r="A3" s="879" t="s">
        <v>136</v>
      </c>
      <c r="B3" s="852" t="s">
        <v>239</v>
      </c>
      <c r="C3" s="880" t="s">
        <v>221</v>
      </c>
      <c r="D3" s="881"/>
    </row>
    <row r="4" spans="1:5" s="3" customFormat="1" ht="19.5" customHeight="1" x14ac:dyDescent="0.2">
      <c r="A4" s="879"/>
      <c r="B4" s="852"/>
      <c r="C4" s="203">
        <v>2023</v>
      </c>
      <c r="D4" s="212">
        <v>2024</v>
      </c>
      <c r="E4" s="71"/>
    </row>
    <row r="5" spans="1:5" s="3" customFormat="1" ht="15.75" customHeight="1" x14ac:dyDescent="0.2">
      <c r="A5" s="15"/>
      <c r="B5" s="237"/>
      <c r="C5" s="203" t="s">
        <v>201</v>
      </c>
      <c r="D5" s="212" t="s">
        <v>202</v>
      </c>
      <c r="E5" s="71"/>
    </row>
    <row r="6" spans="1:5" s="3" customFormat="1" x14ac:dyDescent="0.2">
      <c r="A6" s="33">
        <v>1</v>
      </c>
      <c r="B6" s="21" t="s">
        <v>145</v>
      </c>
      <c r="C6" s="622">
        <v>2680289.92</v>
      </c>
      <c r="D6" s="623">
        <v>3024578.92</v>
      </c>
      <c r="E6" s="71"/>
    </row>
    <row r="7" spans="1:5" s="3" customFormat="1" x14ac:dyDescent="0.2">
      <c r="A7" s="33">
        <f t="shared" ref="A7:A20" si="0">A6+1</f>
        <v>2</v>
      </c>
      <c r="B7" s="204" t="s">
        <v>109</v>
      </c>
      <c r="C7" s="547">
        <f>SUM(C8:C13)</f>
        <v>420947.64</v>
      </c>
      <c r="D7" s="624">
        <f>SUM(D8:D13)</f>
        <v>923274.42</v>
      </c>
      <c r="E7" s="71"/>
    </row>
    <row r="8" spans="1:5" s="3" customFormat="1" ht="18.75" x14ac:dyDescent="0.2">
      <c r="A8" s="33">
        <f t="shared" si="0"/>
        <v>3</v>
      </c>
      <c r="B8" s="22" t="s">
        <v>894</v>
      </c>
      <c r="C8" s="540">
        <v>206960.43</v>
      </c>
      <c r="D8" s="605">
        <v>20485.21</v>
      </c>
      <c r="E8" s="71"/>
    </row>
    <row r="9" spans="1:5" s="3" customFormat="1" x14ac:dyDescent="0.2">
      <c r="A9" s="33">
        <f t="shared" si="0"/>
        <v>4</v>
      </c>
      <c r="B9" s="328" t="s">
        <v>982</v>
      </c>
      <c r="C9" s="540">
        <v>213987.21</v>
      </c>
      <c r="D9" s="605">
        <v>212395.44</v>
      </c>
      <c r="E9" s="71"/>
    </row>
    <row r="10" spans="1:5" s="3" customFormat="1" x14ac:dyDescent="0.2">
      <c r="A10" s="33">
        <f t="shared" si="0"/>
        <v>5</v>
      </c>
      <c r="B10" s="22" t="s">
        <v>626</v>
      </c>
      <c r="C10" s="540">
        <v>0</v>
      </c>
      <c r="D10" s="605">
        <v>0</v>
      </c>
      <c r="E10" s="71"/>
    </row>
    <row r="11" spans="1:5" s="3" customFormat="1" x14ac:dyDescent="0.2">
      <c r="A11" s="33">
        <f t="shared" si="0"/>
        <v>6</v>
      </c>
      <c r="B11" s="22" t="s">
        <v>274</v>
      </c>
      <c r="C11" s="540">
        <v>0</v>
      </c>
      <c r="D11" s="605">
        <v>0</v>
      </c>
      <c r="E11" s="71"/>
    </row>
    <row r="12" spans="1:5" s="3" customFormat="1" x14ac:dyDescent="0.2">
      <c r="A12" s="33">
        <f t="shared" si="0"/>
        <v>7</v>
      </c>
      <c r="B12" s="22" t="s">
        <v>275</v>
      </c>
      <c r="C12" s="540">
        <v>0</v>
      </c>
      <c r="D12" s="605">
        <v>0</v>
      </c>
      <c r="E12" s="71"/>
    </row>
    <row r="13" spans="1:5" s="3" customFormat="1" ht="19.5" customHeight="1" x14ac:dyDescent="0.2">
      <c r="A13" s="33">
        <f t="shared" si="0"/>
        <v>8</v>
      </c>
      <c r="B13" s="22" t="s">
        <v>276</v>
      </c>
      <c r="C13" s="540">
        <v>0</v>
      </c>
      <c r="D13" s="605">
        <v>690393.77</v>
      </c>
      <c r="E13" s="71"/>
    </row>
    <row r="14" spans="1:5" s="3" customFormat="1" ht="21.75" customHeight="1" x14ac:dyDescent="0.2">
      <c r="A14" s="33">
        <f t="shared" si="0"/>
        <v>9</v>
      </c>
      <c r="B14" s="204" t="s">
        <v>43</v>
      </c>
      <c r="C14" s="547">
        <f>C6+C7</f>
        <v>3101237.56</v>
      </c>
      <c r="D14" s="624">
        <f>D6+D7</f>
        <v>3947853.34</v>
      </c>
      <c r="E14" s="71"/>
    </row>
    <row r="15" spans="1:5" s="3" customFormat="1" ht="27" customHeight="1" x14ac:dyDescent="0.2">
      <c r="A15" s="33">
        <f t="shared" si="0"/>
        <v>10</v>
      </c>
      <c r="B15" s="204" t="s">
        <v>811</v>
      </c>
      <c r="C15" s="622">
        <v>200000</v>
      </c>
      <c r="D15" s="623">
        <v>240000</v>
      </c>
      <c r="E15" s="71"/>
    </row>
    <row r="16" spans="1:5" s="3" customFormat="1" ht="31.5" x14ac:dyDescent="0.2">
      <c r="A16" s="33" t="s">
        <v>525</v>
      </c>
      <c r="B16" s="204" t="s">
        <v>663</v>
      </c>
      <c r="C16" s="622">
        <v>0</v>
      </c>
      <c r="D16" s="623">
        <v>0</v>
      </c>
      <c r="E16" s="71"/>
    </row>
    <row r="17" spans="1:8" s="3" customFormat="1" ht="28.5" customHeight="1" x14ac:dyDescent="0.2">
      <c r="A17" s="33">
        <f>A15+1</f>
        <v>11</v>
      </c>
      <c r="B17" s="204" t="s">
        <v>579</v>
      </c>
      <c r="C17" s="622">
        <v>534471.80000000005</v>
      </c>
      <c r="D17" s="623">
        <v>120454.58</v>
      </c>
      <c r="E17" s="71"/>
    </row>
    <row r="18" spans="1:8" s="3" customFormat="1" ht="23.25" customHeight="1" x14ac:dyDescent="0.2">
      <c r="A18" s="33">
        <f t="shared" si="0"/>
        <v>12</v>
      </c>
      <c r="B18" s="204" t="s">
        <v>186</v>
      </c>
      <c r="C18" s="622">
        <v>0</v>
      </c>
      <c r="D18" s="623">
        <v>0</v>
      </c>
      <c r="E18" s="71"/>
    </row>
    <row r="19" spans="1:8" s="3" customFormat="1" ht="33" customHeight="1" x14ac:dyDescent="0.2">
      <c r="A19" s="33">
        <f t="shared" si="0"/>
        <v>13</v>
      </c>
      <c r="B19" s="204" t="s">
        <v>580</v>
      </c>
      <c r="C19" s="622">
        <v>0</v>
      </c>
      <c r="D19" s="623">
        <v>0</v>
      </c>
      <c r="E19" s="71"/>
    </row>
    <row r="20" spans="1:8" s="3" customFormat="1" ht="21" customHeight="1" thickBot="1" x14ac:dyDescent="0.25">
      <c r="A20" s="34">
        <f t="shared" si="0"/>
        <v>14</v>
      </c>
      <c r="B20" s="206" t="s">
        <v>66</v>
      </c>
      <c r="C20" s="541">
        <f>SUM(C14:C19)</f>
        <v>3835709.3600000003</v>
      </c>
      <c r="D20" s="625">
        <f>SUM(D14:D19)</f>
        <v>4308307.92</v>
      </c>
      <c r="E20" s="71"/>
    </row>
    <row r="21" spans="1:8" ht="9" customHeight="1" x14ac:dyDescent="0.25">
      <c r="E21" s="71"/>
    </row>
    <row r="22" spans="1:8" ht="15.75" customHeight="1" x14ac:dyDescent="0.25">
      <c r="A22" s="826" t="s">
        <v>895</v>
      </c>
      <c r="B22" s="827"/>
      <c r="C22" s="827"/>
      <c r="D22" s="828"/>
      <c r="E22" s="71"/>
    </row>
    <row r="23" spans="1:8" ht="15.75" customHeight="1" x14ac:dyDescent="0.25">
      <c r="A23" s="845" t="s">
        <v>896</v>
      </c>
      <c r="B23" s="846"/>
      <c r="C23" s="846"/>
      <c r="D23" s="847"/>
      <c r="E23" s="71"/>
      <c r="F23" s="46"/>
      <c r="G23" s="46"/>
      <c r="H23" s="46"/>
    </row>
    <row r="24" spans="1:8" x14ac:dyDescent="0.25">
      <c r="A24" s="156"/>
      <c r="B24" s="183"/>
    </row>
  </sheetData>
  <mergeCells count="7">
    <mergeCell ref="A23:D23"/>
    <mergeCell ref="A22:D22"/>
    <mergeCell ref="A1:D1"/>
    <mergeCell ref="A3:A4"/>
    <mergeCell ref="B3:B4"/>
    <mergeCell ref="C3:D3"/>
    <mergeCell ref="A2:D2"/>
  </mergeCells>
  <phoneticPr fontId="0" type="noConversion"/>
  <printOptions gridLines="1"/>
  <pageMargins left="0.74803149606299213" right="0.54" top="0.98425196850393704" bottom="0.82" header="0.51181102362204722" footer="0.51181102362204722"/>
  <pageSetup paperSize="9" scale="9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árok16">
    <tabColor indexed="42"/>
    <pageSetUpPr fitToPage="1"/>
  </sheetPr>
  <dimension ref="A1:J83"/>
  <sheetViews>
    <sheetView zoomScaleNormal="100" workbookViewId="0">
      <pane xSplit="2" ySplit="5" topLeftCell="C6" activePane="bottomRight" state="frozen"/>
      <selection pane="topRight" activeCell="C1" sqref="C1"/>
      <selection pane="bottomLeft" activeCell="A6" sqref="A6"/>
      <selection pane="bottomRight" activeCell="M13" sqref="M13"/>
    </sheetView>
  </sheetViews>
  <sheetFormatPr defaultColWidth="9.140625" defaultRowHeight="15.75" x14ac:dyDescent="0.25"/>
  <cols>
    <col min="1" max="1" width="7.42578125" style="1" customWidth="1"/>
    <col min="2" max="2" width="51.5703125" style="4" customWidth="1"/>
    <col min="3" max="3" width="22.28515625" style="4" customWidth="1"/>
    <col min="4" max="4" width="18.140625" style="1" customWidth="1"/>
    <col min="5" max="5" width="18.5703125" style="1" customWidth="1"/>
    <col min="6" max="6" width="16.28515625" style="1" customWidth="1"/>
    <col min="7" max="7" width="11.85546875" style="1" customWidth="1"/>
    <col min="8" max="8" width="15.42578125" style="1" customWidth="1"/>
    <col min="9" max="9" width="19.42578125" style="1" customWidth="1"/>
    <col min="10" max="16384" width="9.140625" style="1"/>
  </cols>
  <sheetData>
    <row r="1" spans="1:10" ht="35.1" customHeight="1" thickBot="1" x14ac:dyDescent="0.3">
      <c r="A1" s="886" t="s">
        <v>1136</v>
      </c>
      <c r="B1" s="887"/>
      <c r="C1" s="887"/>
      <c r="D1" s="887"/>
      <c r="E1" s="887"/>
      <c r="F1" s="887"/>
      <c r="G1" s="887"/>
      <c r="H1" s="887"/>
      <c r="I1" s="888"/>
    </row>
    <row r="2" spans="1:10" ht="35.1" customHeight="1" x14ac:dyDescent="0.25">
      <c r="A2" s="758" t="s">
        <v>1359</v>
      </c>
      <c r="B2" s="759"/>
      <c r="C2" s="759"/>
      <c r="D2" s="759"/>
      <c r="E2" s="759"/>
      <c r="F2" s="759"/>
      <c r="G2" s="759"/>
      <c r="H2" s="759"/>
      <c r="I2" s="760"/>
    </row>
    <row r="3" spans="1:10" s="3" customFormat="1" ht="35.25" customHeight="1" x14ac:dyDescent="0.2">
      <c r="A3" s="891" t="s">
        <v>136</v>
      </c>
      <c r="B3" s="781" t="s">
        <v>239</v>
      </c>
      <c r="C3" s="889" t="s">
        <v>1137</v>
      </c>
      <c r="D3" s="781" t="s">
        <v>1138</v>
      </c>
      <c r="E3" s="781" t="s">
        <v>1139</v>
      </c>
      <c r="F3" s="781" t="s">
        <v>680</v>
      </c>
      <c r="G3" s="782" t="s">
        <v>160</v>
      </c>
      <c r="H3" s="782" t="s">
        <v>668</v>
      </c>
      <c r="I3" s="884" t="s">
        <v>161</v>
      </c>
    </row>
    <row r="4" spans="1:10" s="3" customFormat="1" ht="72" customHeight="1" x14ac:dyDescent="0.2">
      <c r="A4" s="892"/>
      <c r="B4" s="787"/>
      <c r="C4" s="890"/>
      <c r="D4" s="787"/>
      <c r="E4" s="787"/>
      <c r="F4" s="787"/>
      <c r="G4" s="783"/>
      <c r="H4" s="783"/>
      <c r="I4" s="885"/>
    </row>
    <row r="5" spans="1:10" s="3" customFormat="1" ht="15.75" customHeight="1" x14ac:dyDescent="0.2">
      <c r="A5" s="341"/>
      <c r="B5" s="434"/>
      <c r="C5" s="343" t="s">
        <v>201</v>
      </c>
      <c r="D5" s="343" t="s">
        <v>202</v>
      </c>
      <c r="E5" s="343" t="s">
        <v>203</v>
      </c>
      <c r="F5" s="343" t="s">
        <v>210</v>
      </c>
      <c r="G5" s="343" t="s">
        <v>204</v>
      </c>
      <c r="H5" s="343" t="s">
        <v>205</v>
      </c>
      <c r="I5" s="435" t="s">
        <v>526</v>
      </c>
    </row>
    <row r="6" spans="1:10" s="3" customFormat="1" x14ac:dyDescent="0.2">
      <c r="A6" s="341">
        <v>1</v>
      </c>
      <c r="B6" s="208" t="s">
        <v>271</v>
      </c>
      <c r="C6" s="563">
        <v>0</v>
      </c>
      <c r="D6" s="563">
        <v>0</v>
      </c>
      <c r="E6" s="563">
        <v>6536.4</v>
      </c>
      <c r="F6" s="563">
        <v>96980</v>
      </c>
      <c r="G6" s="563">
        <v>0</v>
      </c>
      <c r="H6" s="563">
        <v>0</v>
      </c>
      <c r="I6" s="562">
        <f t="shared" ref="I6:I17" si="0">SUM(C6:H6)</f>
        <v>103516.4</v>
      </c>
    </row>
    <row r="7" spans="1:10" s="3" customFormat="1" x14ac:dyDescent="0.2">
      <c r="A7" s="341"/>
      <c r="B7" s="207" t="s">
        <v>217</v>
      </c>
      <c r="C7" s="563"/>
      <c r="D7" s="563"/>
      <c r="E7" s="563"/>
      <c r="F7" s="563"/>
      <c r="G7" s="563"/>
      <c r="H7" s="563"/>
      <c r="I7" s="562"/>
    </row>
    <row r="8" spans="1:10" s="3" customFormat="1" x14ac:dyDescent="0.2">
      <c r="A8" s="341">
        <v>2</v>
      </c>
      <c r="B8" s="207" t="s">
        <v>44</v>
      </c>
      <c r="C8" s="563">
        <v>0</v>
      </c>
      <c r="D8" s="563">
        <v>0</v>
      </c>
      <c r="E8" s="563">
        <v>6536.4</v>
      </c>
      <c r="F8" s="563">
        <v>92780</v>
      </c>
      <c r="G8" s="563">
        <v>0</v>
      </c>
      <c r="H8" s="563">
        <v>0</v>
      </c>
      <c r="I8" s="562">
        <f t="shared" si="0"/>
        <v>99316.4</v>
      </c>
    </row>
    <row r="9" spans="1:10" x14ac:dyDescent="0.25">
      <c r="A9" s="341">
        <v>3</v>
      </c>
      <c r="B9" s="208" t="s">
        <v>200</v>
      </c>
      <c r="C9" s="563">
        <v>0</v>
      </c>
      <c r="D9" s="563">
        <v>0</v>
      </c>
      <c r="E9" s="563">
        <v>0</v>
      </c>
      <c r="F9" s="563"/>
      <c r="G9" s="563">
        <v>0</v>
      </c>
      <c r="H9" s="563">
        <v>0</v>
      </c>
      <c r="I9" s="562">
        <f t="shared" si="0"/>
        <v>0</v>
      </c>
    </row>
    <row r="10" spans="1:10" ht="31.5" x14ac:dyDescent="0.25">
      <c r="A10" s="341">
        <v>4</v>
      </c>
      <c r="B10" s="208" t="s">
        <v>666</v>
      </c>
      <c r="C10" s="147">
        <f>SUM(C11:C16)</f>
        <v>0</v>
      </c>
      <c r="D10" s="147">
        <f t="shared" ref="D10:I10" si="1">SUM(D11:D16)</f>
        <v>0</v>
      </c>
      <c r="E10" s="147">
        <f t="shared" si="1"/>
        <v>57694.340000000004</v>
      </c>
      <c r="F10" s="147">
        <f t="shared" si="1"/>
        <v>211731.55000000002</v>
      </c>
      <c r="G10" s="147">
        <f t="shared" si="1"/>
        <v>0</v>
      </c>
      <c r="H10" s="147">
        <f t="shared" si="1"/>
        <v>0</v>
      </c>
      <c r="I10" s="562">
        <f t="shared" si="1"/>
        <v>269425.89</v>
      </c>
    </row>
    <row r="11" spans="1:10" x14ac:dyDescent="0.25">
      <c r="A11" s="341">
        <v>5</v>
      </c>
      <c r="B11" s="207" t="s">
        <v>804</v>
      </c>
      <c r="C11" s="563">
        <v>0</v>
      </c>
      <c r="D11" s="563">
        <v>0</v>
      </c>
      <c r="E11" s="563">
        <v>0</v>
      </c>
      <c r="F11" s="563">
        <v>34561.800000000003</v>
      </c>
      <c r="G11" s="563">
        <v>0</v>
      </c>
      <c r="H11" s="563">
        <v>0</v>
      </c>
      <c r="I11" s="562">
        <f t="shared" si="0"/>
        <v>34561.800000000003</v>
      </c>
      <c r="J11" s="3"/>
    </row>
    <row r="12" spans="1:10" x14ac:dyDescent="0.25">
      <c r="A12" s="341">
        <v>6</v>
      </c>
      <c r="B12" s="207" t="s">
        <v>805</v>
      </c>
      <c r="C12" s="563">
        <v>0</v>
      </c>
      <c r="D12" s="563">
        <v>0</v>
      </c>
      <c r="E12" s="563">
        <v>13518</v>
      </c>
      <c r="F12" s="563">
        <v>4217.08</v>
      </c>
      <c r="G12" s="563">
        <v>0</v>
      </c>
      <c r="H12" s="563">
        <v>0</v>
      </c>
      <c r="I12" s="562">
        <f t="shared" si="0"/>
        <v>17735.080000000002</v>
      </c>
      <c r="J12" s="3"/>
    </row>
    <row r="13" spans="1:10" x14ac:dyDescent="0.25">
      <c r="A13" s="341">
        <v>7</v>
      </c>
      <c r="B13" s="207" t="s">
        <v>806</v>
      </c>
      <c r="C13" s="563">
        <v>0</v>
      </c>
      <c r="D13" s="563">
        <v>0</v>
      </c>
      <c r="E13" s="563">
        <v>9439.16</v>
      </c>
      <c r="F13" s="563">
        <v>21456.2</v>
      </c>
      <c r="G13" s="563">
        <v>0</v>
      </c>
      <c r="H13" s="563">
        <v>0</v>
      </c>
      <c r="I13" s="562">
        <f t="shared" si="0"/>
        <v>30895.360000000001</v>
      </c>
      <c r="J13" s="3"/>
    </row>
    <row r="14" spans="1:10" ht="31.5" x14ac:dyDescent="0.25">
      <c r="A14" s="341">
        <v>8</v>
      </c>
      <c r="B14" s="207" t="s">
        <v>807</v>
      </c>
      <c r="C14" s="563">
        <v>0</v>
      </c>
      <c r="D14" s="563">
        <v>0</v>
      </c>
      <c r="E14" s="563">
        <v>7373.1</v>
      </c>
      <c r="F14" s="563">
        <v>148730.64000000001</v>
      </c>
      <c r="G14" s="563">
        <v>0</v>
      </c>
      <c r="H14" s="563">
        <v>0</v>
      </c>
      <c r="I14" s="562">
        <f t="shared" si="0"/>
        <v>156103.74000000002</v>
      </c>
      <c r="J14" s="3"/>
    </row>
    <row r="15" spans="1:10" ht="31.5" x14ac:dyDescent="0.25">
      <c r="A15" s="341">
        <v>9</v>
      </c>
      <c r="B15" s="207" t="s">
        <v>808</v>
      </c>
      <c r="C15" s="563">
        <v>0</v>
      </c>
      <c r="D15" s="563">
        <v>0</v>
      </c>
      <c r="E15" s="563">
        <v>4618.08</v>
      </c>
      <c r="F15" s="563">
        <v>2765.83</v>
      </c>
      <c r="G15" s="563">
        <v>0</v>
      </c>
      <c r="H15" s="563">
        <v>0</v>
      </c>
      <c r="I15" s="562">
        <f t="shared" si="0"/>
        <v>7383.91</v>
      </c>
      <c r="J15" s="3"/>
    </row>
    <row r="16" spans="1:10" x14ac:dyDescent="0.25">
      <c r="A16" s="341">
        <v>10</v>
      </c>
      <c r="B16" s="207" t="s">
        <v>809</v>
      </c>
      <c r="C16" s="563">
        <v>0</v>
      </c>
      <c r="D16" s="563">
        <v>0</v>
      </c>
      <c r="E16" s="563">
        <v>22746</v>
      </c>
      <c r="F16" s="563">
        <v>0</v>
      </c>
      <c r="G16" s="563">
        <v>0</v>
      </c>
      <c r="H16" s="563">
        <v>0</v>
      </c>
      <c r="I16" s="562">
        <f t="shared" si="0"/>
        <v>22746</v>
      </c>
      <c r="J16" s="3"/>
    </row>
    <row r="17" spans="1:10" x14ac:dyDescent="0.25">
      <c r="A17" s="341">
        <v>11</v>
      </c>
      <c r="B17" s="208" t="s">
        <v>116</v>
      </c>
      <c r="C17" s="563">
        <v>0</v>
      </c>
      <c r="D17" s="563">
        <v>0</v>
      </c>
      <c r="E17" s="563">
        <v>0</v>
      </c>
      <c r="F17" s="563">
        <v>0</v>
      </c>
      <c r="G17" s="563">
        <v>0</v>
      </c>
      <c r="H17" s="563">
        <v>0</v>
      </c>
      <c r="I17" s="562">
        <f t="shared" si="0"/>
        <v>0</v>
      </c>
      <c r="J17" s="3"/>
    </row>
    <row r="18" spans="1:10" x14ac:dyDescent="0.25">
      <c r="A18" s="341">
        <v>12</v>
      </c>
      <c r="B18" s="208" t="s">
        <v>117</v>
      </c>
      <c r="C18" s="563">
        <v>0</v>
      </c>
      <c r="D18" s="563">
        <v>0</v>
      </c>
      <c r="E18" s="563">
        <v>0</v>
      </c>
      <c r="F18" s="563">
        <v>39627.35</v>
      </c>
      <c r="G18" s="563">
        <v>0</v>
      </c>
      <c r="H18" s="563">
        <v>9056</v>
      </c>
      <c r="I18" s="562">
        <f t="shared" ref="I18:I23" si="2">SUM(C18:H18)</f>
        <v>48683.35</v>
      </c>
    </row>
    <row r="19" spans="1:10" x14ac:dyDescent="0.25">
      <c r="A19" s="341">
        <v>13</v>
      </c>
      <c r="B19" s="208" t="s">
        <v>214</v>
      </c>
      <c r="C19" s="563">
        <v>40000</v>
      </c>
      <c r="D19" s="563">
        <v>0</v>
      </c>
      <c r="E19" s="563">
        <v>8337.0499999999993</v>
      </c>
      <c r="F19" s="563">
        <v>170241.9</v>
      </c>
      <c r="G19" s="563">
        <v>0</v>
      </c>
      <c r="H19" s="563">
        <v>1193.24</v>
      </c>
      <c r="I19" s="562">
        <f t="shared" si="2"/>
        <v>219772.19</v>
      </c>
    </row>
    <row r="20" spans="1:10" x14ac:dyDescent="0.25">
      <c r="A20" s="341">
        <v>14</v>
      </c>
      <c r="B20" s="208" t="s">
        <v>118</v>
      </c>
      <c r="C20" s="563">
        <v>0</v>
      </c>
      <c r="D20" s="563">
        <v>0</v>
      </c>
      <c r="E20" s="563">
        <v>0</v>
      </c>
      <c r="F20" s="563">
        <v>0</v>
      </c>
      <c r="G20" s="563">
        <v>0</v>
      </c>
      <c r="H20" s="563">
        <v>0</v>
      </c>
      <c r="I20" s="562">
        <f t="shared" si="2"/>
        <v>0</v>
      </c>
    </row>
    <row r="21" spans="1:10" x14ac:dyDescent="0.25">
      <c r="A21" s="341">
        <v>15</v>
      </c>
      <c r="B21" s="208" t="s">
        <v>222</v>
      </c>
      <c r="C21" s="563">
        <v>0</v>
      </c>
      <c r="D21" s="563">
        <v>0</v>
      </c>
      <c r="E21" s="563">
        <v>0</v>
      </c>
      <c r="F21" s="563">
        <v>8160</v>
      </c>
      <c r="G21" s="563">
        <v>0</v>
      </c>
      <c r="H21" s="563">
        <v>0</v>
      </c>
      <c r="I21" s="562">
        <f t="shared" si="2"/>
        <v>8160</v>
      </c>
    </row>
    <row r="22" spans="1:10" x14ac:dyDescent="0.25">
      <c r="A22" s="341">
        <v>16</v>
      </c>
      <c r="B22" s="436" t="s">
        <v>654</v>
      </c>
      <c r="C22" s="563">
        <v>0</v>
      </c>
      <c r="D22" s="563">
        <v>0</v>
      </c>
      <c r="E22" s="563">
        <v>0</v>
      </c>
      <c r="F22" s="563">
        <v>0</v>
      </c>
      <c r="G22" s="563">
        <v>0</v>
      </c>
      <c r="H22" s="563">
        <v>0</v>
      </c>
      <c r="I22" s="562">
        <f t="shared" si="2"/>
        <v>0</v>
      </c>
    </row>
    <row r="23" spans="1:10" ht="48" thickBot="1" x14ac:dyDescent="0.3">
      <c r="A23" s="342">
        <v>17</v>
      </c>
      <c r="B23" s="437" t="s">
        <v>667</v>
      </c>
      <c r="C23" s="626">
        <f t="shared" ref="C23:H23" si="3">+C6+C9+C10+C17+C18+C19+C20+C21+C22</f>
        <v>40000</v>
      </c>
      <c r="D23" s="626">
        <f t="shared" si="3"/>
        <v>0</v>
      </c>
      <c r="E23" s="626">
        <f t="shared" si="3"/>
        <v>72567.790000000008</v>
      </c>
      <c r="F23" s="626">
        <f t="shared" si="3"/>
        <v>526740.80000000005</v>
      </c>
      <c r="G23" s="626">
        <f t="shared" si="3"/>
        <v>0</v>
      </c>
      <c r="H23" s="626">
        <f t="shared" si="3"/>
        <v>10249.24</v>
      </c>
      <c r="I23" s="627">
        <f t="shared" si="2"/>
        <v>649557.83000000007</v>
      </c>
    </row>
    <row r="24" spans="1:10" ht="29.25" customHeight="1" x14ac:dyDescent="0.25">
      <c r="A24" s="883" t="s">
        <v>1370</v>
      </c>
      <c r="B24" s="883"/>
      <c r="C24" s="883"/>
      <c r="D24" s="883"/>
      <c r="E24" s="883"/>
      <c r="F24" s="883"/>
      <c r="G24" s="883"/>
      <c r="H24" s="883"/>
      <c r="I24" s="883"/>
    </row>
    <row r="25" spans="1:10" x14ac:dyDescent="0.25">
      <c r="A25" s="154"/>
      <c r="B25" s="155"/>
      <c r="C25" s="69"/>
      <c r="D25" s="69"/>
      <c r="E25" s="69"/>
      <c r="F25" s="69"/>
      <c r="G25" s="69"/>
      <c r="H25" s="69"/>
    </row>
    <row r="26" spans="1:10" x14ac:dyDescent="0.25">
      <c r="C26" s="69"/>
      <c r="D26" s="69"/>
      <c r="E26" s="69"/>
      <c r="F26" s="69"/>
      <c r="G26" s="69"/>
      <c r="H26" s="69"/>
    </row>
    <row r="27" spans="1:10" x14ac:dyDescent="0.25">
      <c r="C27" s="69"/>
      <c r="D27" s="69"/>
      <c r="E27" s="69"/>
      <c r="F27" s="69"/>
      <c r="G27" s="69"/>
      <c r="H27" s="69"/>
    </row>
    <row r="28" spans="1:10" x14ac:dyDescent="0.25">
      <c r="C28" s="69"/>
      <c r="D28" s="69"/>
      <c r="E28" s="69"/>
      <c r="F28" s="69"/>
      <c r="G28" s="69"/>
      <c r="H28" s="69"/>
    </row>
    <row r="29" spans="1:10" x14ac:dyDescent="0.25">
      <c r="C29" s="69"/>
      <c r="D29" s="69"/>
      <c r="E29" s="69"/>
      <c r="F29" s="69"/>
      <c r="G29" s="69"/>
      <c r="H29" s="69"/>
    </row>
    <row r="30" spans="1:10" x14ac:dyDescent="0.25">
      <c r="C30" s="69"/>
      <c r="D30" s="69"/>
      <c r="E30" s="69"/>
      <c r="F30" s="69"/>
      <c r="G30" s="69"/>
      <c r="H30" s="69"/>
    </row>
    <row r="31" spans="1:10" x14ac:dyDescent="0.25">
      <c r="C31" s="69"/>
      <c r="D31" s="69"/>
      <c r="E31" s="69"/>
      <c r="F31" s="69"/>
      <c r="G31" s="69"/>
      <c r="H31" s="69"/>
    </row>
    <row r="32" spans="1:10" x14ac:dyDescent="0.25">
      <c r="C32" s="69"/>
      <c r="D32" s="69"/>
      <c r="E32" s="69"/>
      <c r="F32" s="69"/>
      <c r="G32" s="69"/>
      <c r="H32" s="69"/>
    </row>
    <row r="33" spans="3:8" x14ac:dyDescent="0.25">
      <c r="C33" s="69"/>
      <c r="D33" s="69"/>
      <c r="E33" s="69"/>
      <c r="F33" s="69"/>
      <c r="G33" s="69"/>
      <c r="H33" s="69"/>
    </row>
    <row r="34" spans="3:8" x14ac:dyDescent="0.25">
      <c r="C34" s="69"/>
      <c r="D34" s="69"/>
      <c r="E34" s="69"/>
      <c r="F34" s="69"/>
      <c r="G34" s="69"/>
      <c r="H34" s="69"/>
    </row>
    <row r="35" spans="3:8" x14ac:dyDescent="0.25">
      <c r="C35" s="69"/>
      <c r="D35" s="69"/>
      <c r="E35" s="69"/>
      <c r="F35" s="69"/>
      <c r="G35" s="69"/>
      <c r="H35" s="69"/>
    </row>
    <row r="36" spans="3:8" x14ac:dyDescent="0.25">
      <c r="C36" s="69"/>
      <c r="D36" s="69"/>
      <c r="E36" s="69"/>
      <c r="F36" s="69"/>
      <c r="G36" s="69"/>
      <c r="H36" s="69"/>
    </row>
    <row r="37" spans="3:8" x14ac:dyDescent="0.25">
      <c r="C37" s="69"/>
      <c r="D37" s="69"/>
      <c r="E37" s="69"/>
      <c r="F37" s="69"/>
      <c r="G37" s="69"/>
      <c r="H37" s="69"/>
    </row>
    <row r="38" spans="3:8" x14ac:dyDescent="0.25">
      <c r="C38" s="69"/>
      <c r="D38" s="69"/>
      <c r="E38" s="69"/>
      <c r="F38" s="69"/>
      <c r="G38" s="69"/>
      <c r="H38" s="69"/>
    </row>
    <row r="39" spans="3:8" x14ac:dyDescent="0.25">
      <c r="C39" s="69"/>
      <c r="D39" s="69"/>
      <c r="E39" s="69"/>
      <c r="F39" s="69"/>
      <c r="G39" s="69"/>
      <c r="H39" s="69"/>
    </row>
    <row r="40" spans="3:8" x14ac:dyDescent="0.25">
      <c r="C40" s="69"/>
      <c r="D40" s="69"/>
      <c r="E40" s="69"/>
      <c r="F40" s="69"/>
      <c r="G40" s="69"/>
      <c r="H40" s="69"/>
    </row>
    <row r="41" spans="3:8" x14ac:dyDescent="0.25">
      <c r="C41" s="69"/>
      <c r="D41" s="69"/>
      <c r="E41" s="69"/>
      <c r="F41" s="69"/>
      <c r="G41" s="69"/>
      <c r="H41" s="69"/>
    </row>
    <row r="42" spans="3:8" x14ac:dyDescent="0.25">
      <c r="C42" s="69"/>
      <c r="D42" s="69"/>
      <c r="E42" s="69"/>
      <c r="F42" s="69"/>
      <c r="G42" s="69"/>
      <c r="H42" s="69"/>
    </row>
    <row r="43" spans="3:8" x14ac:dyDescent="0.25">
      <c r="C43" s="69"/>
      <c r="D43" s="69"/>
      <c r="E43" s="69"/>
      <c r="F43" s="69"/>
      <c r="G43" s="69"/>
      <c r="H43" s="69"/>
    </row>
    <row r="44" spans="3:8" x14ac:dyDescent="0.25">
      <c r="C44" s="69"/>
      <c r="D44" s="69"/>
      <c r="E44" s="69"/>
      <c r="F44" s="69"/>
      <c r="G44" s="69"/>
      <c r="H44" s="69"/>
    </row>
    <row r="45" spans="3:8" x14ac:dyDescent="0.25">
      <c r="C45" s="69"/>
      <c r="D45" s="69"/>
      <c r="E45" s="69"/>
      <c r="F45" s="69"/>
      <c r="G45" s="69"/>
      <c r="H45" s="69"/>
    </row>
    <row r="46" spans="3:8" x14ac:dyDescent="0.25">
      <c r="C46" s="69"/>
      <c r="D46" s="69"/>
      <c r="E46" s="69"/>
      <c r="F46" s="69"/>
      <c r="G46" s="69"/>
      <c r="H46" s="69"/>
    </row>
    <row r="47" spans="3:8" x14ac:dyDescent="0.25">
      <c r="C47" s="69"/>
      <c r="D47" s="69"/>
      <c r="E47" s="69"/>
      <c r="F47" s="69"/>
      <c r="G47" s="69"/>
      <c r="H47" s="69"/>
    </row>
    <row r="48" spans="3:8" x14ac:dyDescent="0.25">
      <c r="C48" s="69"/>
      <c r="D48" s="69"/>
      <c r="E48" s="69"/>
      <c r="F48" s="69"/>
      <c r="G48" s="69"/>
      <c r="H48" s="69"/>
    </row>
    <row r="49" spans="3:8" x14ac:dyDescent="0.25">
      <c r="C49" s="69"/>
      <c r="D49" s="69"/>
      <c r="E49" s="69"/>
      <c r="F49" s="69"/>
      <c r="G49" s="69"/>
      <c r="H49" s="69"/>
    </row>
    <row r="50" spans="3:8" x14ac:dyDescent="0.25">
      <c r="C50" s="69"/>
      <c r="D50" s="69"/>
      <c r="E50" s="69"/>
      <c r="F50" s="69"/>
      <c r="G50" s="69"/>
      <c r="H50" s="69"/>
    </row>
    <row r="51" spans="3:8" x14ac:dyDescent="0.25">
      <c r="C51" s="69"/>
      <c r="D51" s="69"/>
      <c r="E51" s="69"/>
      <c r="F51" s="69"/>
      <c r="G51" s="69"/>
      <c r="H51" s="69"/>
    </row>
    <row r="52" spans="3:8" x14ac:dyDescent="0.25">
      <c r="C52" s="69"/>
      <c r="D52" s="69"/>
      <c r="E52" s="69"/>
      <c r="F52" s="69"/>
      <c r="G52" s="69"/>
      <c r="H52" s="69"/>
    </row>
    <row r="53" spans="3:8" x14ac:dyDescent="0.25">
      <c r="C53" s="69"/>
      <c r="D53" s="69"/>
      <c r="E53" s="69"/>
      <c r="F53" s="69"/>
      <c r="G53" s="69"/>
      <c r="H53" s="69"/>
    </row>
    <row r="54" spans="3:8" x14ac:dyDescent="0.25">
      <c r="C54" s="69"/>
      <c r="D54" s="69"/>
      <c r="E54" s="69"/>
      <c r="F54" s="69"/>
      <c r="G54" s="69"/>
      <c r="H54" s="69"/>
    </row>
    <row r="55" spans="3:8" x14ac:dyDescent="0.25">
      <c r="C55" s="69"/>
      <c r="D55" s="69"/>
      <c r="E55" s="69"/>
      <c r="F55" s="69"/>
      <c r="G55" s="69"/>
      <c r="H55" s="69"/>
    </row>
    <row r="56" spans="3:8" x14ac:dyDescent="0.25">
      <c r="C56" s="69"/>
      <c r="D56" s="69"/>
      <c r="E56" s="69"/>
      <c r="F56" s="69"/>
      <c r="G56" s="69"/>
      <c r="H56" s="69"/>
    </row>
    <row r="57" spans="3:8" x14ac:dyDescent="0.25">
      <c r="C57" s="69"/>
      <c r="D57" s="69"/>
      <c r="E57" s="69"/>
      <c r="F57" s="69"/>
      <c r="G57" s="69"/>
      <c r="H57" s="69"/>
    </row>
    <row r="58" spans="3:8" x14ac:dyDescent="0.25">
      <c r="C58" s="69"/>
      <c r="D58" s="69"/>
      <c r="E58" s="69"/>
      <c r="F58" s="69"/>
      <c r="G58" s="69"/>
      <c r="H58" s="69"/>
    </row>
    <row r="59" spans="3:8" x14ac:dyDescent="0.25">
      <c r="C59" s="69"/>
      <c r="D59" s="69"/>
      <c r="E59" s="69"/>
      <c r="F59" s="69"/>
      <c r="G59" s="69"/>
      <c r="H59" s="69"/>
    </row>
    <row r="60" spans="3:8" x14ac:dyDescent="0.25">
      <c r="C60" s="69"/>
      <c r="D60" s="69"/>
      <c r="E60" s="69"/>
      <c r="F60" s="69"/>
      <c r="G60" s="69"/>
      <c r="H60" s="69"/>
    </row>
    <row r="61" spans="3:8" x14ac:dyDescent="0.25">
      <c r="C61" s="69"/>
      <c r="D61" s="69"/>
      <c r="E61" s="69"/>
      <c r="F61" s="69"/>
      <c r="G61" s="69"/>
      <c r="H61" s="69"/>
    </row>
    <row r="62" spans="3:8" x14ac:dyDescent="0.25">
      <c r="C62" s="69"/>
      <c r="D62" s="69"/>
      <c r="E62" s="69"/>
      <c r="F62" s="69"/>
      <c r="G62" s="69"/>
      <c r="H62" s="69"/>
    </row>
    <row r="63" spans="3:8" x14ac:dyDescent="0.25">
      <c r="C63" s="69"/>
      <c r="D63" s="69"/>
      <c r="E63" s="69"/>
      <c r="F63" s="69"/>
      <c r="G63" s="69"/>
      <c r="H63" s="69"/>
    </row>
    <row r="64" spans="3:8" x14ac:dyDescent="0.25">
      <c r="C64" s="69"/>
      <c r="D64" s="69"/>
      <c r="E64" s="69"/>
      <c r="F64" s="69"/>
      <c r="G64" s="69"/>
      <c r="H64" s="69"/>
    </row>
    <row r="65" spans="3:8" x14ac:dyDescent="0.25">
      <c r="C65" s="69"/>
      <c r="D65" s="69"/>
      <c r="E65" s="69"/>
      <c r="F65" s="69"/>
      <c r="G65" s="69"/>
      <c r="H65" s="69"/>
    </row>
    <row r="66" spans="3:8" x14ac:dyDescent="0.25">
      <c r="C66" s="69"/>
      <c r="D66" s="69"/>
      <c r="E66" s="69"/>
      <c r="F66" s="69"/>
      <c r="G66" s="69"/>
      <c r="H66" s="69"/>
    </row>
    <row r="67" spans="3:8" x14ac:dyDescent="0.25">
      <c r="C67" s="69"/>
      <c r="D67" s="69"/>
      <c r="E67" s="69"/>
      <c r="F67" s="69"/>
      <c r="G67" s="69"/>
      <c r="H67" s="69"/>
    </row>
    <row r="68" spans="3:8" x14ac:dyDescent="0.25">
      <c r="C68" s="69"/>
      <c r="D68" s="69"/>
      <c r="E68" s="69"/>
      <c r="F68" s="69"/>
      <c r="G68" s="69"/>
      <c r="H68" s="69"/>
    </row>
    <row r="69" spans="3:8" x14ac:dyDescent="0.25">
      <c r="C69" s="69"/>
      <c r="D69" s="69"/>
      <c r="E69" s="69"/>
      <c r="F69" s="69"/>
      <c r="G69" s="69"/>
      <c r="H69" s="69"/>
    </row>
    <row r="70" spans="3:8" x14ac:dyDescent="0.25">
      <c r="C70" s="69"/>
      <c r="D70" s="69"/>
      <c r="E70" s="69"/>
      <c r="F70" s="69"/>
      <c r="G70" s="69"/>
      <c r="H70" s="69"/>
    </row>
    <row r="71" spans="3:8" x14ac:dyDescent="0.25">
      <c r="C71" s="69"/>
      <c r="D71" s="69"/>
      <c r="E71" s="69"/>
      <c r="F71" s="69"/>
      <c r="G71" s="69"/>
      <c r="H71" s="69"/>
    </row>
    <row r="72" spans="3:8" x14ac:dyDescent="0.25">
      <c r="C72" s="69"/>
      <c r="D72" s="69"/>
      <c r="E72" s="69"/>
      <c r="F72" s="69"/>
      <c r="G72" s="69"/>
      <c r="H72" s="69"/>
    </row>
    <row r="73" spans="3:8" x14ac:dyDescent="0.25">
      <c r="C73" s="69"/>
      <c r="D73" s="69"/>
      <c r="E73" s="69"/>
      <c r="F73" s="69"/>
      <c r="G73" s="69"/>
      <c r="H73" s="69"/>
    </row>
    <row r="74" spans="3:8" x14ac:dyDescent="0.25">
      <c r="C74" s="69"/>
      <c r="D74" s="69"/>
      <c r="E74" s="69"/>
      <c r="F74" s="69"/>
      <c r="G74" s="69"/>
      <c r="H74" s="69"/>
    </row>
    <row r="75" spans="3:8" x14ac:dyDescent="0.25">
      <c r="C75" s="69"/>
      <c r="D75" s="69"/>
      <c r="E75" s="69"/>
      <c r="F75" s="69"/>
      <c r="G75" s="69"/>
      <c r="H75" s="69"/>
    </row>
    <row r="76" spans="3:8" x14ac:dyDescent="0.25">
      <c r="C76" s="69"/>
      <c r="D76" s="69"/>
      <c r="E76" s="69"/>
      <c r="F76" s="69"/>
      <c r="G76" s="69"/>
      <c r="H76" s="69"/>
    </row>
    <row r="77" spans="3:8" x14ac:dyDescent="0.25">
      <c r="C77" s="69"/>
      <c r="D77" s="69"/>
      <c r="E77" s="69"/>
      <c r="F77" s="69"/>
      <c r="G77" s="69"/>
      <c r="H77" s="69"/>
    </row>
    <row r="78" spans="3:8" x14ac:dyDescent="0.25">
      <c r="C78" s="69"/>
      <c r="D78" s="69"/>
      <c r="E78" s="69"/>
      <c r="F78" s="69"/>
      <c r="G78" s="69"/>
      <c r="H78" s="69"/>
    </row>
    <row r="79" spans="3:8" x14ac:dyDescent="0.25">
      <c r="C79" s="69"/>
      <c r="D79" s="69"/>
      <c r="E79" s="69"/>
      <c r="F79" s="69"/>
      <c r="G79" s="69"/>
      <c r="H79" s="69"/>
    </row>
    <row r="80" spans="3:8" x14ac:dyDescent="0.25">
      <c r="C80" s="69"/>
      <c r="D80" s="69"/>
      <c r="E80" s="69"/>
      <c r="F80" s="69"/>
      <c r="G80" s="69"/>
      <c r="H80" s="69"/>
    </row>
    <row r="81" spans="3:8" x14ac:dyDescent="0.25">
      <c r="C81" s="69"/>
      <c r="D81" s="69"/>
      <c r="E81" s="69"/>
      <c r="F81" s="69"/>
      <c r="G81" s="69"/>
      <c r="H81" s="69"/>
    </row>
    <row r="82" spans="3:8" x14ac:dyDescent="0.25">
      <c r="C82" s="69"/>
      <c r="D82" s="69"/>
      <c r="E82" s="69"/>
      <c r="F82" s="69"/>
      <c r="G82" s="69"/>
      <c r="H82" s="69"/>
    </row>
    <row r="83" spans="3:8" x14ac:dyDescent="0.25">
      <c r="C83" s="69"/>
      <c r="D83" s="69"/>
      <c r="E83" s="69"/>
      <c r="F83" s="69"/>
      <c r="G83" s="69"/>
      <c r="H83" s="69"/>
    </row>
  </sheetData>
  <mergeCells count="12">
    <mergeCell ref="A24:I24"/>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66" right="0.44" top="0.98425196850393704" bottom="0.98425196850393704" header="0.51181102362204722" footer="0.51181102362204722"/>
  <pageSetup paperSize="9" scale="76" orientation="landscape" r:id="rId1"/>
  <headerFooter alignWithMargins="0"/>
  <ignoredErrors>
    <ignoredError sqref="I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
    <tabColor indexed="33"/>
    <pageSetUpPr fitToPage="1"/>
  </sheetPr>
  <dimension ref="A1:C30"/>
  <sheetViews>
    <sheetView topLeftCell="A22" zoomScaleNormal="100" workbookViewId="0">
      <selection activeCell="C3" sqref="C3"/>
    </sheetView>
  </sheetViews>
  <sheetFormatPr defaultColWidth="62.140625" defaultRowHeight="12.75" x14ac:dyDescent="0.2"/>
  <cols>
    <col min="1" max="1" width="17.42578125" customWidth="1"/>
    <col min="2" max="2" width="40.140625" style="40" customWidth="1"/>
    <col min="3" max="3" width="64.42578125" customWidth="1"/>
    <col min="4" max="188" width="9.140625" customWidth="1"/>
  </cols>
  <sheetData>
    <row r="1" spans="1:3" s="45" customFormat="1" ht="48" customHeight="1" thickBot="1" x14ac:dyDescent="0.25">
      <c r="A1" s="716" t="s">
        <v>1059</v>
      </c>
      <c r="B1" s="717"/>
      <c r="C1" s="718"/>
    </row>
    <row r="2" spans="1:3" ht="47.25" x14ac:dyDescent="0.2">
      <c r="A2" s="714" t="s">
        <v>518</v>
      </c>
      <c r="B2" s="715"/>
      <c r="C2" s="189" t="s">
        <v>1357</v>
      </c>
    </row>
    <row r="3" spans="1:3" ht="31.5" customHeight="1" x14ac:dyDescent="0.2">
      <c r="A3" s="190" t="s">
        <v>224</v>
      </c>
      <c r="B3" s="120" t="s">
        <v>1060</v>
      </c>
      <c r="C3" s="493" t="s">
        <v>1280</v>
      </c>
    </row>
    <row r="4" spans="1:3" ht="15.75" customHeight="1" x14ac:dyDescent="0.2">
      <c r="A4" s="190" t="s">
        <v>137</v>
      </c>
      <c r="B4" s="120" t="s">
        <v>1061</v>
      </c>
      <c r="C4" s="191" t="s">
        <v>286</v>
      </c>
    </row>
    <row r="5" spans="1:3" ht="15.75" x14ac:dyDescent="0.2">
      <c r="A5" s="192" t="s">
        <v>138</v>
      </c>
      <c r="B5" s="198" t="s">
        <v>563</v>
      </c>
      <c r="C5" s="493" t="s">
        <v>1238</v>
      </c>
    </row>
    <row r="6" spans="1:3" ht="15.75" x14ac:dyDescent="0.2">
      <c r="A6" s="192" t="s">
        <v>139</v>
      </c>
      <c r="B6" s="198" t="s">
        <v>564</v>
      </c>
      <c r="C6" s="191" t="s">
        <v>286</v>
      </c>
    </row>
    <row r="7" spans="1:3" ht="15.75" x14ac:dyDescent="0.2">
      <c r="A7" s="193" t="s">
        <v>140</v>
      </c>
      <c r="B7" s="199" t="s">
        <v>565</v>
      </c>
      <c r="C7" s="493" t="s">
        <v>1238</v>
      </c>
    </row>
    <row r="8" spans="1:3" ht="15.75" x14ac:dyDescent="0.2">
      <c r="A8" s="190" t="s">
        <v>141</v>
      </c>
      <c r="B8" s="198" t="s">
        <v>566</v>
      </c>
      <c r="C8" s="191" t="s">
        <v>286</v>
      </c>
    </row>
    <row r="9" spans="1:3" ht="15.75" x14ac:dyDescent="0.2">
      <c r="A9" s="190" t="s">
        <v>603</v>
      </c>
      <c r="B9" s="200" t="s">
        <v>604</v>
      </c>
      <c r="C9" s="191" t="s">
        <v>286</v>
      </c>
    </row>
    <row r="10" spans="1:3" ht="15.75" x14ac:dyDescent="0.2">
      <c r="A10" s="194" t="s">
        <v>142</v>
      </c>
      <c r="B10" s="201" t="s">
        <v>519</v>
      </c>
      <c r="C10" s="191" t="s">
        <v>286</v>
      </c>
    </row>
    <row r="11" spans="1:3" ht="15.75" x14ac:dyDescent="0.2">
      <c r="A11" s="190" t="s">
        <v>125</v>
      </c>
      <c r="B11" s="198" t="s">
        <v>261</v>
      </c>
      <c r="C11" s="191" t="s">
        <v>286</v>
      </c>
    </row>
    <row r="12" spans="1:3" ht="15.75" x14ac:dyDescent="0.2">
      <c r="A12" s="190" t="s">
        <v>749</v>
      </c>
      <c r="B12" s="198" t="s">
        <v>741</v>
      </c>
      <c r="C12" s="191" t="s">
        <v>286</v>
      </c>
    </row>
    <row r="13" spans="1:3" ht="15.75" x14ac:dyDescent="0.2">
      <c r="A13" s="192" t="s">
        <v>0</v>
      </c>
      <c r="B13" s="198" t="s">
        <v>262</v>
      </c>
      <c r="C13" s="191" t="s">
        <v>286</v>
      </c>
    </row>
    <row r="14" spans="1:3" ht="31.5" x14ac:dyDescent="0.2">
      <c r="A14" s="485" t="s">
        <v>1</v>
      </c>
      <c r="B14" s="199" t="s">
        <v>263</v>
      </c>
      <c r="C14" s="486" t="s">
        <v>1287</v>
      </c>
    </row>
    <row r="15" spans="1:3" ht="31.5" x14ac:dyDescent="0.2">
      <c r="A15" s="192" t="s">
        <v>2</v>
      </c>
      <c r="B15" s="120" t="s">
        <v>264</v>
      </c>
      <c r="C15" s="191" t="s">
        <v>286</v>
      </c>
    </row>
    <row r="16" spans="1:3" ht="31.5" customHeight="1" x14ac:dyDescent="0.2">
      <c r="A16" s="192" t="s">
        <v>3</v>
      </c>
      <c r="B16" s="120" t="s">
        <v>510</v>
      </c>
      <c r="C16" s="191" t="s">
        <v>286</v>
      </c>
    </row>
    <row r="17" spans="1:3" ht="25.15" customHeight="1" x14ac:dyDescent="0.2">
      <c r="A17" s="192" t="s">
        <v>4</v>
      </c>
      <c r="B17" s="120" t="s">
        <v>62</v>
      </c>
      <c r="C17" s="191" t="s">
        <v>286</v>
      </c>
    </row>
    <row r="18" spans="1:3" ht="47.25" customHeight="1" x14ac:dyDescent="0.2">
      <c r="A18" s="192" t="s">
        <v>784</v>
      </c>
      <c r="B18" s="120" t="s">
        <v>1062</v>
      </c>
      <c r="C18" s="191" t="s">
        <v>286</v>
      </c>
    </row>
    <row r="19" spans="1:3" ht="58.9" customHeight="1" x14ac:dyDescent="0.2">
      <c r="A19" s="193" t="s">
        <v>750</v>
      </c>
      <c r="B19" s="310" t="s">
        <v>1291</v>
      </c>
      <c r="C19" s="492" t="s">
        <v>1292</v>
      </c>
    </row>
    <row r="20" spans="1:3" ht="29.45" customHeight="1" x14ac:dyDescent="0.2">
      <c r="A20" s="193" t="s">
        <v>5</v>
      </c>
      <c r="B20" s="199" t="s">
        <v>63</v>
      </c>
      <c r="C20" s="191" t="s">
        <v>286</v>
      </c>
    </row>
    <row r="21" spans="1:3" ht="15.75" customHeight="1" x14ac:dyDescent="0.2">
      <c r="A21" s="192" t="s">
        <v>53</v>
      </c>
      <c r="B21" s="198" t="s">
        <v>64</v>
      </c>
      <c r="C21" s="191" t="s">
        <v>286</v>
      </c>
    </row>
    <row r="22" spans="1:3" ht="31.5" x14ac:dyDescent="0.2">
      <c r="A22" s="192" t="s">
        <v>6</v>
      </c>
      <c r="B22" s="120" t="s">
        <v>65</v>
      </c>
      <c r="C22" s="191" t="s">
        <v>286</v>
      </c>
    </row>
    <row r="23" spans="1:3" ht="15.75" x14ac:dyDescent="0.2">
      <c r="A23" s="192" t="s">
        <v>7</v>
      </c>
      <c r="B23" s="120" t="s">
        <v>511</v>
      </c>
      <c r="C23" s="191" t="s">
        <v>286</v>
      </c>
    </row>
    <row r="24" spans="1:3" ht="15.75" x14ac:dyDescent="0.2">
      <c r="A24" s="192" t="s">
        <v>8</v>
      </c>
      <c r="B24" s="202" t="s">
        <v>512</v>
      </c>
      <c r="C24" s="196" t="s">
        <v>286</v>
      </c>
    </row>
    <row r="25" spans="1:3" ht="15.75" x14ac:dyDescent="0.2">
      <c r="A25" s="193" t="s">
        <v>775</v>
      </c>
      <c r="B25" s="339" t="s">
        <v>940</v>
      </c>
      <c r="C25" s="492" t="s">
        <v>1351</v>
      </c>
    </row>
    <row r="26" spans="1:3" ht="64.150000000000006" customHeight="1" x14ac:dyDescent="0.2">
      <c r="A26" s="193" t="s">
        <v>785</v>
      </c>
      <c r="B26" s="340" t="s">
        <v>1023</v>
      </c>
      <c r="C26" s="191" t="s">
        <v>286</v>
      </c>
    </row>
    <row r="27" spans="1:3" ht="31.5" customHeight="1" x14ac:dyDescent="0.2">
      <c r="A27" s="192" t="s">
        <v>9</v>
      </c>
      <c r="B27" s="195" t="s">
        <v>513</v>
      </c>
      <c r="C27" s="196" t="s">
        <v>286</v>
      </c>
    </row>
    <row r="28" spans="1:3" ht="62.45" customHeight="1" x14ac:dyDescent="0.2">
      <c r="A28" s="192" t="s">
        <v>421</v>
      </c>
      <c r="B28" s="120" t="s">
        <v>1063</v>
      </c>
      <c r="C28" s="492" t="s">
        <v>1237</v>
      </c>
    </row>
    <row r="29" spans="1:3" ht="31.5" customHeight="1" x14ac:dyDescent="0.2">
      <c r="A29" s="192" t="s">
        <v>422</v>
      </c>
      <c r="B29" s="120" t="s">
        <v>1064</v>
      </c>
      <c r="C29" s="492" t="s">
        <v>1237</v>
      </c>
    </row>
    <row r="30" spans="1:3" ht="77.45" customHeight="1" thickBot="1" x14ac:dyDescent="0.25">
      <c r="A30" s="315" t="s">
        <v>937</v>
      </c>
      <c r="B30" s="316" t="s">
        <v>1065</v>
      </c>
      <c r="C30" s="317" t="s">
        <v>286</v>
      </c>
    </row>
  </sheetData>
  <mergeCells count="2">
    <mergeCell ref="A2:B2"/>
    <mergeCell ref="A1:C1"/>
  </mergeCells>
  <phoneticPr fontId="6" type="noConversion"/>
  <pageMargins left="0.49" right="0.41" top="1" bottom="1" header="0.51" footer="0.4921259845"/>
  <pageSetup paperSize="9" scale="7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2"/>
    <pageSetUpPr fitToPage="1"/>
  </sheetPr>
  <dimension ref="A1:IT24"/>
  <sheetViews>
    <sheetView zoomScaleNormal="100" workbookViewId="0">
      <pane xSplit="2" ySplit="5" topLeftCell="C6" activePane="bottomRight" state="frozen"/>
      <selection pane="topRight" activeCell="C1" sqref="C1"/>
      <selection pane="bottomLeft" activeCell="A6" sqref="A6"/>
      <selection pane="bottomRight" activeCell="B28" sqref="B28"/>
    </sheetView>
  </sheetViews>
  <sheetFormatPr defaultColWidth="9.140625" defaultRowHeight="15.75" x14ac:dyDescent="0.25"/>
  <cols>
    <col min="1" max="1" width="7.28515625" style="1" customWidth="1"/>
    <col min="2" max="2" width="38.85546875" style="80" customWidth="1"/>
    <col min="3" max="6" width="13.7109375" style="1" bestFit="1" customWidth="1"/>
    <col min="7" max="8" width="11.85546875" style="1" bestFit="1" customWidth="1"/>
    <col min="9" max="9" width="13.42578125" style="1" customWidth="1"/>
    <col min="10" max="10" width="12.42578125" style="1" customWidth="1"/>
    <col min="11" max="11" width="14.5703125" style="1" customWidth="1"/>
    <col min="12" max="12" width="14.42578125" style="1" customWidth="1"/>
    <col min="13" max="14" width="17.7109375" style="1" customWidth="1"/>
    <col min="15" max="16384" width="9.140625" style="1"/>
  </cols>
  <sheetData>
    <row r="1" spans="1:254" ht="27.75" customHeight="1" thickBot="1" x14ac:dyDescent="0.3">
      <c r="A1" s="894" t="s">
        <v>1140</v>
      </c>
      <c r="B1" s="895"/>
      <c r="C1" s="895"/>
      <c r="D1" s="895"/>
      <c r="E1" s="895"/>
      <c r="F1" s="895"/>
      <c r="G1" s="895"/>
      <c r="H1" s="895"/>
      <c r="I1" s="895"/>
      <c r="J1" s="895"/>
      <c r="K1" s="895"/>
      <c r="L1" s="895"/>
      <c r="M1" s="895"/>
      <c r="N1" s="896"/>
    </row>
    <row r="2" spans="1:254" ht="28.5" customHeight="1" x14ac:dyDescent="0.25">
      <c r="A2" s="840" t="s">
        <v>1359</v>
      </c>
      <c r="B2" s="897"/>
      <c r="C2" s="897"/>
      <c r="D2" s="897"/>
      <c r="E2" s="897"/>
      <c r="F2" s="897"/>
      <c r="G2" s="897"/>
      <c r="H2" s="897"/>
      <c r="I2" s="898"/>
      <c r="J2" s="898"/>
      <c r="K2" s="897"/>
      <c r="L2" s="897"/>
      <c r="M2" s="897"/>
      <c r="N2" s="899"/>
    </row>
    <row r="3" spans="1:254" ht="51.75" customHeight="1" x14ac:dyDescent="0.25">
      <c r="A3" s="900" t="s">
        <v>136</v>
      </c>
      <c r="B3" s="901" t="s">
        <v>610</v>
      </c>
      <c r="C3" s="852" t="s">
        <v>242</v>
      </c>
      <c r="D3" s="852"/>
      <c r="E3" s="852" t="s">
        <v>243</v>
      </c>
      <c r="F3" s="852"/>
      <c r="G3" s="852" t="s">
        <v>244</v>
      </c>
      <c r="H3" s="880"/>
      <c r="I3" s="852" t="s">
        <v>570</v>
      </c>
      <c r="J3" s="852"/>
      <c r="K3" s="903" t="s">
        <v>223</v>
      </c>
      <c r="L3" s="852"/>
      <c r="M3" s="852" t="s">
        <v>237</v>
      </c>
      <c r="N3" s="85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ht="17.25" customHeight="1" x14ac:dyDescent="0.25">
      <c r="A4" s="900"/>
      <c r="B4" s="902"/>
      <c r="C4" s="203">
        <v>2023</v>
      </c>
      <c r="D4" s="203">
        <v>2024</v>
      </c>
      <c r="E4" s="203">
        <v>2023</v>
      </c>
      <c r="F4" s="203">
        <v>2024</v>
      </c>
      <c r="G4" s="203">
        <v>2023</v>
      </c>
      <c r="H4" s="203">
        <v>2024</v>
      </c>
      <c r="I4" s="203">
        <v>2023</v>
      </c>
      <c r="J4" s="203">
        <v>2024</v>
      </c>
      <c r="K4" s="203">
        <v>2023</v>
      </c>
      <c r="L4" s="203">
        <v>2024</v>
      </c>
      <c r="M4" s="203">
        <v>2023</v>
      </c>
      <c r="N4" s="212">
        <v>2024</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row>
    <row r="5" spans="1:254" ht="15.75" customHeight="1" x14ac:dyDescent="0.25">
      <c r="A5" s="15"/>
      <c r="B5" s="234"/>
      <c r="C5" s="218" t="s">
        <v>201</v>
      </c>
      <c r="D5" s="218" t="s">
        <v>202</v>
      </c>
      <c r="E5" s="218" t="s">
        <v>203</v>
      </c>
      <c r="F5" s="218" t="s">
        <v>210</v>
      </c>
      <c r="G5" s="218" t="s">
        <v>204</v>
      </c>
      <c r="H5" s="238" t="s">
        <v>205</v>
      </c>
      <c r="I5" s="218" t="s">
        <v>206</v>
      </c>
      <c r="J5" s="218" t="s">
        <v>207</v>
      </c>
      <c r="K5" s="218" t="s">
        <v>208</v>
      </c>
      <c r="L5" s="218" t="s">
        <v>523</v>
      </c>
      <c r="M5" s="239" t="s">
        <v>635</v>
      </c>
      <c r="N5" s="240" t="s">
        <v>636</v>
      </c>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row>
    <row r="6" spans="1:254" ht="31.5" x14ac:dyDescent="0.25">
      <c r="A6" s="15">
        <v>1</v>
      </c>
      <c r="B6" s="241" t="s">
        <v>132</v>
      </c>
      <c r="C6" s="628">
        <v>3238957.07</v>
      </c>
      <c r="D6" s="629">
        <f>C17</f>
        <v>2557116.11</v>
      </c>
      <c r="E6" s="628">
        <v>2680289.92</v>
      </c>
      <c r="F6" s="629">
        <f>E17</f>
        <v>3024578.92</v>
      </c>
      <c r="G6" s="630">
        <v>415783.74</v>
      </c>
      <c r="H6" s="631">
        <f>G17</f>
        <v>440447.08999999985</v>
      </c>
      <c r="I6" s="628">
        <v>82416.12</v>
      </c>
      <c r="J6" s="629">
        <f>SUM(I17)</f>
        <v>103049.20999999999</v>
      </c>
      <c r="K6" s="628">
        <v>23454</v>
      </c>
      <c r="L6" s="629">
        <f>SUM(K17)</f>
        <v>11291.970000000005</v>
      </c>
      <c r="M6" s="629">
        <f t="shared" ref="M6:N8" si="0">C6+E6+G6+I6+K6</f>
        <v>6440900.8500000006</v>
      </c>
      <c r="N6" s="632">
        <f t="shared" si="0"/>
        <v>6136483.2999999989</v>
      </c>
    </row>
    <row r="7" spans="1:254" ht="31.5" x14ac:dyDescent="0.25">
      <c r="A7" s="15">
        <v>2</v>
      </c>
      <c r="B7" s="242" t="s">
        <v>556</v>
      </c>
      <c r="C7" s="629">
        <f t="shared" ref="C7:L7" si="1">SUM(C8:C15)</f>
        <v>137973.62</v>
      </c>
      <c r="D7" s="629">
        <f t="shared" si="1"/>
        <v>13656.81</v>
      </c>
      <c r="E7" s="629">
        <f t="shared" si="1"/>
        <v>420947.64</v>
      </c>
      <c r="F7" s="629">
        <f t="shared" si="1"/>
        <v>923274.42</v>
      </c>
      <c r="G7" s="631">
        <f>SUM(G8:G15)</f>
        <v>773075.85</v>
      </c>
      <c r="H7" s="631">
        <f>SUM(H8:H15)</f>
        <v>930754.46</v>
      </c>
      <c r="I7" s="629">
        <f t="shared" si="1"/>
        <v>42371</v>
      </c>
      <c r="J7" s="629">
        <f t="shared" si="1"/>
        <v>36390</v>
      </c>
      <c r="K7" s="629">
        <f t="shared" si="1"/>
        <v>9632.52</v>
      </c>
      <c r="L7" s="629">
        <f t="shared" si="1"/>
        <v>53299</v>
      </c>
      <c r="M7" s="629">
        <f t="shared" si="0"/>
        <v>1384000.63</v>
      </c>
      <c r="N7" s="632">
        <f t="shared" si="0"/>
        <v>1957374.69</v>
      </c>
    </row>
    <row r="8" spans="1:254" ht="22.5" customHeight="1" x14ac:dyDescent="0.25">
      <c r="A8" s="15">
        <v>3</v>
      </c>
      <c r="B8" s="134" t="s">
        <v>67</v>
      </c>
      <c r="C8" s="633">
        <v>137973.62</v>
      </c>
      <c r="D8" s="633">
        <v>13656.81</v>
      </c>
      <c r="E8" s="633">
        <v>206960.43</v>
      </c>
      <c r="F8" s="633">
        <v>20485.21</v>
      </c>
      <c r="G8" s="634">
        <v>0</v>
      </c>
      <c r="H8" s="634">
        <v>0</v>
      </c>
      <c r="I8" s="633">
        <v>0</v>
      </c>
      <c r="J8" s="633">
        <v>0</v>
      </c>
      <c r="K8" s="633">
        <v>0</v>
      </c>
      <c r="L8" s="633">
        <v>0</v>
      </c>
      <c r="M8" s="629">
        <f t="shared" si="0"/>
        <v>344934.05</v>
      </c>
      <c r="N8" s="632">
        <f t="shared" si="0"/>
        <v>34142.019999999997</v>
      </c>
    </row>
    <row r="9" spans="1:254" ht="21.75" customHeight="1" x14ac:dyDescent="0.25">
      <c r="A9" s="15">
        <v>4</v>
      </c>
      <c r="B9" s="134" t="s">
        <v>229</v>
      </c>
      <c r="C9" s="635" t="s">
        <v>228</v>
      </c>
      <c r="D9" s="635" t="s">
        <v>228</v>
      </c>
      <c r="E9" s="633">
        <v>213987.21</v>
      </c>
      <c r="F9" s="636">
        <v>212395.44</v>
      </c>
      <c r="G9" s="635" t="s">
        <v>228</v>
      </c>
      <c r="H9" s="635" t="s">
        <v>228</v>
      </c>
      <c r="I9" s="637" t="s">
        <v>228</v>
      </c>
      <c r="J9" s="637" t="s">
        <v>228</v>
      </c>
      <c r="K9" s="635" t="s">
        <v>228</v>
      </c>
      <c r="L9" s="635" t="s">
        <v>228</v>
      </c>
      <c r="M9" s="629">
        <f>E9</f>
        <v>213987.21</v>
      </c>
      <c r="N9" s="632">
        <f>F9</f>
        <v>212395.44</v>
      </c>
    </row>
    <row r="10" spans="1:254" ht="31.5" x14ac:dyDescent="0.25">
      <c r="A10" s="15">
        <v>5</v>
      </c>
      <c r="B10" s="134" t="s">
        <v>810</v>
      </c>
      <c r="C10" s="635" t="s">
        <v>228</v>
      </c>
      <c r="D10" s="635" t="s">
        <v>228</v>
      </c>
      <c r="E10" s="633">
        <v>0</v>
      </c>
      <c r="F10" s="633">
        <v>0</v>
      </c>
      <c r="G10" s="635" t="s">
        <v>228</v>
      </c>
      <c r="H10" s="635" t="s">
        <v>228</v>
      </c>
      <c r="I10" s="637" t="s">
        <v>228</v>
      </c>
      <c r="J10" s="637" t="s">
        <v>228</v>
      </c>
      <c r="K10" s="635" t="s">
        <v>228</v>
      </c>
      <c r="L10" s="635" t="s">
        <v>228</v>
      </c>
      <c r="M10" s="629">
        <f>E10</f>
        <v>0</v>
      </c>
      <c r="N10" s="632">
        <f>F10</f>
        <v>0</v>
      </c>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row>
    <row r="11" spans="1:254" ht="31.5" x14ac:dyDescent="0.25">
      <c r="A11" s="15">
        <v>6</v>
      </c>
      <c r="B11" s="134" t="s">
        <v>230</v>
      </c>
      <c r="C11" s="635" t="s">
        <v>228</v>
      </c>
      <c r="D11" s="635" t="s">
        <v>228</v>
      </c>
      <c r="E11" s="633">
        <v>0</v>
      </c>
      <c r="F11" s="633">
        <v>0</v>
      </c>
      <c r="G11" s="634">
        <v>0</v>
      </c>
      <c r="H11" s="634">
        <v>0</v>
      </c>
      <c r="I11" s="638">
        <v>0</v>
      </c>
      <c r="J11" s="638">
        <v>0</v>
      </c>
      <c r="K11" s="639">
        <v>0</v>
      </c>
      <c r="L11" s="639">
        <v>0</v>
      </c>
      <c r="M11" s="629">
        <f>E11+G11+I11+K11</f>
        <v>0</v>
      </c>
      <c r="N11" s="632">
        <f>F11+H11+J11+L11</f>
        <v>0</v>
      </c>
    </row>
    <row r="12" spans="1:254" ht="17.25" customHeight="1" x14ac:dyDescent="0.25">
      <c r="A12" s="15">
        <v>7</v>
      </c>
      <c r="B12" s="134" t="s">
        <v>231</v>
      </c>
      <c r="C12" s="633">
        <v>0</v>
      </c>
      <c r="D12" s="633">
        <v>0</v>
      </c>
      <c r="E12" s="633">
        <v>0</v>
      </c>
      <c r="F12" s="633">
        <v>0</v>
      </c>
      <c r="G12" s="634">
        <v>0</v>
      </c>
      <c r="H12" s="634">
        <v>0</v>
      </c>
      <c r="I12" s="638">
        <v>0</v>
      </c>
      <c r="J12" s="638">
        <v>0</v>
      </c>
      <c r="K12" s="633">
        <v>9632.52</v>
      </c>
      <c r="L12" s="633">
        <v>53299</v>
      </c>
      <c r="M12" s="629">
        <f>C12+E12+G12+I12+K12</f>
        <v>9632.52</v>
      </c>
      <c r="N12" s="632">
        <f>D12+F12+H12+J12+L12</f>
        <v>53299</v>
      </c>
    </row>
    <row r="13" spans="1:254" ht="18.75" x14ac:dyDescent="0.25">
      <c r="A13" s="15">
        <v>8</v>
      </c>
      <c r="B13" s="243" t="s">
        <v>68</v>
      </c>
      <c r="C13" s="635" t="s">
        <v>228</v>
      </c>
      <c r="D13" s="635" t="s">
        <v>228</v>
      </c>
      <c r="E13" s="635" t="s">
        <v>228</v>
      </c>
      <c r="F13" s="635" t="s">
        <v>228</v>
      </c>
      <c r="G13" s="634">
        <v>733837</v>
      </c>
      <c r="H13" s="634">
        <v>885773</v>
      </c>
      <c r="I13" s="638">
        <v>42371</v>
      </c>
      <c r="J13" s="638">
        <v>36390</v>
      </c>
      <c r="K13" s="640" t="s">
        <v>228</v>
      </c>
      <c r="L13" s="640" t="s">
        <v>228</v>
      </c>
      <c r="M13" s="629">
        <f>G13</f>
        <v>733837</v>
      </c>
      <c r="N13" s="632">
        <f>H13</f>
        <v>885773</v>
      </c>
    </row>
    <row r="14" spans="1:254" ht="19.5" customHeight="1" x14ac:dyDescent="0.25">
      <c r="A14" s="15">
        <v>9</v>
      </c>
      <c r="B14" s="134" t="s">
        <v>19</v>
      </c>
      <c r="C14" s="635" t="s">
        <v>228</v>
      </c>
      <c r="D14" s="635" t="s">
        <v>228</v>
      </c>
      <c r="E14" s="635" t="s">
        <v>228</v>
      </c>
      <c r="F14" s="635" t="s">
        <v>228</v>
      </c>
      <c r="G14" s="634">
        <v>39238.85</v>
      </c>
      <c r="H14" s="634">
        <v>44981.46</v>
      </c>
      <c r="I14" s="641" t="s">
        <v>228</v>
      </c>
      <c r="J14" s="641" t="s">
        <v>228</v>
      </c>
      <c r="K14" s="640" t="s">
        <v>228</v>
      </c>
      <c r="L14" s="640" t="s">
        <v>228</v>
      </c>
      <c r="M14" s="629">
        <f>G14</f>
        <v>39238.85</v>
      </c>
      <c r="N14" s="632">
        <f>H14</f>
        <v>44981.46</v>
      </c>
    </row>
    <row r="15" spans="1:254" ht="18.75" x14ac:dyDescent="0.25">
      <c r="A15" s="15">
        <v>10</v>
      </c>
      <c r="B15" s="134" t="s">
        <v>69</v>
      </c>
      <c r="C15" s="633">
        <v>0</v>
      </c>
      <c r="D15" s="633">
        <v>0</v>
      </c>
      <c r="E15" s="633">
        <v>0</v>
      </c>
      <c r="F15" s="633">
        <v>690393.77</v>
      </c>
      <c r="G15" s="634">
        <v>0</v>
      </c>
      <c r="H15" s="634">
        <v>0</v>
      </c>
      <c r="I15" s="638">
        <v>0</v>
      </c>
      <c r="J15" s="638">
        <v>0</v>
      </c>
      <c r="K15" s="633">
        <v>0</v>
      </c>
      <c r="L15" s="633">
        <v>0</v>
      </c>
      <c r="M15" s="629">
        <f>C15+E15+G15+I15+K15</f>
        <v>0</v>
      </c>
      <c r="N15" s="632">
        <f>D15+F15+H15+J15+L15</f>
        <v>690393.77</v>
      </c>
    </row>
    <row r="16" spans="1:254" ht="31.5" x14ac:dyDescent="0.25">
      <c r="A16" s="15">
        <v>11</v>
      </c>
      <c r="B16" s="241" t="s">
        <v>133</v>
      </c>
      <c r="C16" s="642">
        <v>819814.58</v>
      </c>
      <c r="D16" s="642">
        <v>200554.47</v>
      </c>
      <c r="E16" s="642">
        <v>76658.64</v>
      </c>
      <c r="F16" s="642">
        <v>537203.06000000006</v>
      </c>
      <c r="G16" s="643">
        <v>748412.5</v>
      </c>
      <c r="H16" s="643">
        <v>877590.5</v>
      </c>
      <c r="I16" s="642">
        <v>21737.91</v>
      </c>
      <c r="J16" s="642">
        <v>20632.98</v>
      </c>
      <c r="K16" s="642">
        <v>21794.55</v>
      </c>
      <c r="L16" s="642">
        <v>52490.84</v>
      </c>
      <c r="M16" s="629">
        <f t="shared" ref="M16:N18" si="2">C16+E16+G16+I16+K16</f>
        <v>1688418.18</v>
      </c>
      <c r="N16" s="632">
        <f t="shared" si="2"/>
        <v>1688471.85</v>
      </c>
    </row>
    <row r="17" spans="1:18" ht="31.5" x14ac:dyDescent="0.25">
      <c r="A17" s="15">
        <v>12</v>
      </c>
      <c r="B17" s="241" t="s">
        <v>20</v>
      </c>
      <c r="C17" s="629">
        <f t="shared" ref="C17:L17" si="3">C6+C7-C16</f>
        <v>2557116.11</v>
      </c>
      <c r="D17" s="629">
        <f t="shared" si="3"/>
        <v>2370218.4499999997</v>
      </c>
      <c r="E17" s="629">
        <f t="shared" si="3"/>
        <v>3024578.92</v>
      </c>
      <c r="F17" s="629">
        <f t="shared" si="3"/>
        <v>3410650.28</v>
      </c>
      <c r="G17" s="631">
        <f t="shared" si="3"/>
        <v>440447.08999999985</v>
      </c>
      <c r="H17" s="631">
        <f t="shared" si="3"/>
        <v>493611.04999999981</v>
      </c>
      <c r="I17" s="629">
        <f t="shared" si="3"/>
        <v>103049.20999999999</v>
      </c>
      <c r="J17" s="629">
        <f t="shared" si="3"/>
        <v>118806.23</v>
      </c>
      <c r="K17" s="629">
        <f t="shared" si="3"/>
        <v>11291.970000000005</v>
      </c>
      <c r="L17" s="629">
        <f t="shared" si="3"/>
        <v>12100.130000000005</v>
      </c>
      <c r="M17" s="629">
        <f t="shared" si="2"/>
        <v>6136483.2999999989</v>
      </c>
      <c r="N17" s="632">
        <f t="shared" si="2"/>
        <v>6405386.1399999997</v>
      </c>
    </row>
    <row r="18" spans="1:18" ht="48.75" customHeight="1" thickBot="1" x14ac:dyDescent="0.3">
      <c r="A18" s="16">
        <v>13</v>
      </c>
      <c r="B18" s="244" t="s">
        <v>609</v>
      </c>
      <c r="C18" s="644">
        <v>0</v>
      </c>
      <c r="D18" s="644">
        <v>0</v>
      </c>
      <c r="E18" s="644">
        <v>0</v>
      </c>
      <c r="F18" s="644">
        <v>0</v>
      </c>
      <c r="G18" s="645">
        <v>0</v>
      </c>
      <c r="H18" s="645">
        <v>0</v>
      </c>
      <c r="I18" s="644">
        <v>0</v>
      </c>
      <c r="J18" s="644">
        <v>0</v>
      </c>
      <c r="K18" s="644">
        <v>0</v>
      </c>
      <c r="L18" s="644">
        <v>0</v>
      </c>
      <c r="M18" s="646">
        <f t="shared" si="2"/>
        <v>0</v>
      </c>
      <c r="N18" s="647">
        <f t="shared" si="2"/>
        <v>0</v>
      </c>
    </row>
    <row r="19" spans="1:18" x14ac:dyDescent="0.25">
      <c r="F19" s="152">
        <f>+'T5 - Analýza nákladov'!E108+'T5 - Analýza nákladov'!F108</f>
        <v>212395.44</v>
      </c>
      <c r="H19" s="152">
        <f>'T1-Dotácie podľa DZ'!C19+'T1-Dotácie podľa DZ'!C20</f>
        <v>456473</v>
      </c>
      <c r="I19" s="46"/>
      <c r="J19" s="46"/>
    </row>
    <row r="20" spans="1:18" x14ac:dyDescent="0.25">
      <c r="A20" s="46" t="s">
        <v>895</v>
      </c>
      <c r="B20" s="46"/>
      <c r="C20" s="46"/>
      <c r="H20" s="46"/>
      <c r="I20" s="46"/>
      <c r="J20" s="46"/>
      <c r="K20" s="46"/>
      <c r="L20" s="46"/>
      <c r="M20" s="46"/>
      <c r="N20" s="46"/>
    </row>
    <row r="21" spans="1:18" x14ac:dyDescent="0.25">
      <c r="A21" s="46" t="s">
        <v>897</v>
      </c>
      <c r="B21" s="46"/>
      <c r="C21" s="46"/>
      <c r="D21" s="46"/>
      <c r="H21" s="46"/>
      <c r="I21" s="245"/>
      <c r="J21" s="542"/>
      <c r="K21" s="246"/>
      <c r="L21" s="246"/>
      <c r="M21" s="246"/>
      <c r="N21" s="246"/>
      <c r="O21" s="247"/>
      <c r="P21" s="247"/>
      <c r="Q21" s="247"/>
      <c r="R21" s="247"/>
    </row>
    <row r="22" spans="1:18" ht="15.75" customHeight="1" x14ac:dyDescent="0.25">
      <c r="A22" s="248" t="s">
        <v>898</v>
      </c>
      <c r="B22" s="248"/>
      <c r="C22" s="248"/>
      <c r="D22" s="46"/>
      <c r="H22" s="46"/>
      <c r="I22" s="249"/>
      <c r="J22" s="46"/>
      <c r="K22" s="46"/>
      <c r="L22" s="46"/>
      <c r="M22" s="46"/>
      <c r="N22" s="46"/>
    </row>
    <row r="23" spans="1:18" x14ac:dyDescent="0.25">
      <c r="A23" s="1" t="s">
        <v>979</v>
      </c>
      <c r="L23" s="46"/>
    </row>
    <row r="24" spans="1:18" ht="51.75" customHeight="1" x14ac:dyDescent="0.25">
      <c r="A24" s="893" t="s">
        <v>1444</v>
      </c>
      <c r="B24" s="893"/>
      <c r="C24" s="893"/>
      <c r="D24" s="893"/>
      <c r="E24" s="893"/>
      <c r="F24" s="893"/>
      <c r="G24" s="893"/>
      <c r="H24" s="893"/>
      <c r="I24" s="893"/>
      <c r="J24" s="893"/>
      <c r="K24" s="893"/>
      <c r="L24" s="893"/>
      <c r="M24" s="893"/>
      <c r="N24" s="893"/>
    </row>
  </sheetData>
  <mergeCells count="11">
    <mergeCell ref="A24:N24"/>
    <mergeCell ref="M3:N3"/>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6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FFCC"/>
  </sheetPr>
  <dimension ref="A1:F24"/>
  <sheetViews>
    <sheetView zoomScaleNormal="100" workbookViewId="0">
      <pane xSplit="2" ySplit="4" topLeftCell="C5" activePane="bottomRight" state="frozen"/>
      <selection pane="topRight" activeCell="C1" sqref="C1"/>
      <selection pane="bottomLeft" activeCell="A5" sqref="A5"/>
      <selection pane="bottomRight" activeCell="H12" sqref="H12"/>
    </sheetView>
  </sheetViews>
  <sheetFormatPr defaultColWidth="9.140625" defaultRowHeight="18.75" x14ac:dyDescent="0.25"/>
  <cols>
    <col min="1" max="1" width="7.42578125" style="81" customWidth="1"/>
    <col min="2" max="2" width="42.140625" style="87" customWidth="1"/>
    <col min="3" max="3" width="31.5703125" style="96" customWidth="1"/>
    <col min="4" max="4" width="31.5703125" style="81" customWidth="1"/>
    <col min="5" max="5" width="18.28515625" style="81" customWidth="1"/>
    <col min="6" max="16384" width="9.140625" style="81"/>
  </cols>
  <sheetData>
    <row r="1" spans="1:6" ht="50.1" customHeight="1" thickBot="1" x14ac:dyDescent="0.3">
      <c r="A1" s="904" t="s">
        <v>1141</v>
      </c>
      <c r="B1" s="905"/>
      <c r="C1" s="905"/>
      <c r="D1" s="905"/>
      <c r="E1" s="906"/>
      <c r="F1" s="304"/>
    </row>
    <row r="2" spans="1:6" ht="35.1" customHeight="1" x14ac:dyDescent="0.25">
      <c r="A2" s="840" t="s">
        <v>1362</v>
      </c>
      <c r="B2" s="897"/>
      <c r="C2" s="897"/>
      <c r="D2" s="897"/>
      <c r="E2" s="899"/>
    </row>
    <row r="3" spans="1:6" ht="63" x14ac:dyDescent="0.25">
      <c r="A3" s="250" t="s">
        <v>136</v>
      </c>
      <c r="B3" s="251" t="s">
        <v>239</v>
      </c>
      <c r="C3" s="251" t="s">
        <v>779</v>
      </c>
      <c r="D3" s="251" t="s">
        <v>780</v>
      </c>
      <c r="E3" s="252" t="s">
        <v>1142</v>
      </c>
    </row>
    <row r="4" spans="1:6" ht="15.75" customHeight="1" x14ac:dyDescent="0.25">
      <c r="A4" s="112"/>
      <c r="B4" s="203"/>
      <c r="C4" s="218" t="s">
        <v>201</v>
      </c>
      <c r="D4" s="218" t="s">
        <v>202</v>
      </c>
      <c r="E4" s="211" t="s">
        <v>23</v>
      </c>
    </row>
    <row r="5" spans="1:6" ht="15.75" customHeight="1" x14ac:dyDescent="0.25">
      <c r="A5" s="89">
        <v>1</v>
      </c>
      <c r="B5" s="253" t="s">
        <v>768</v>
      </c>
      <c r="C5" s="648">
        <v>529952</v>
      </c>
      <c r="D5" s="648">
        <v>0</v>
      </c>
      <c r="E5" s="649">
        <f t="shared" ref="E5:E12" si="0">C5+D5</f>
        <v>529952</v>
      </c>
    </row>
    <row r="6" spans="1:6" ht="15.75" customHeight="1" x14ac:dyDescent="0.25">
      <c r="A6" s="89">
        <f>A5+1</f>
        <v>2</v>
      </c>
      <c r="B6" s="253" t="s">
        <v>769</v>
      </c>
      <c r="C6" s="648">
        <v>0</v>
      </c>
      <c r="D6" s="648">
        <v>0</v>
      </c>
      <c r="E6" s="649">
        <f t="shared" si="0"/>
        <v>0</v>
      </c>
    </row>
    <row r="7" spans="1:6" ht="18.75" customHeight="1" x14ac:dyDescent="0.25">
      <c r="A7" s="89">
        <f>A6+1</f>
        <v>3</v>
      </c>
      <c r="B7" s="254" t="s">
        <v>773</v>
      </c>
      <c r="C7" s="650">
        <f>SUM(C5:C6)</f>
        <v>529952</v>
      </c>
      <c r="D7" s="650">
        <f>SUM(D5:D6)</f>
        <v>0</v>
      </c>
      <c r="E7" s="651">
        <f t="shared" si="0"/>
        <v>529952</v>
      </c>
    </row>
    <row r="8" spans="1:6" ht="15.75" customHeight="1" x14ac:dyDescent="0.25">
      <c r="A8" s="89">
        <f>A7+1</f>
        <v>4</v>
      </c>
      <c r="B8" s="253" t="s">
        <v>770</v>
      </c>
      <c r="C8" s="648">
        <v>411288.63</v>
      </c>
      <c r="D8" s="648">
        <v>0</v>
      </c>
      <c r="E8" s="649">
        <f t="shared" si="0"/>
        <v>411288.63</v>
      </c>
    </row>
    <row r="9" spans="1:6" ht="15.75" customHeight="1" x14ac:dyDescent="0.25">
      <c r="A9" s="89">
        <f>A8+1</f>
        <v>5</v>
      </c>
      <c r="B9" s="253" t="s">
        <v>771</v>
      </c>
      <c r="C9" s="648">
        <v>0</v>
      </c>
      <c r="D9" s="648">
        <v>0</v>
      </c>
      <c r="E9" s="649">
        <f t="shared" si="0"/>
        <v>0</v>
      </c>
    </row>
    <row r="10" spans="1:6" ht="18.75" customHeight="1" x14ac:dyDescent="0.25">
      <c r="A10" s="89">
        <v>6</v>
      </c>
      <c r="B10" s="254" t="s">
        <v>772</v>
      </c>
      <c r="C10" s="650">
        <f>SUM(C8,C9)</f>
        <v>411288.63</v>
      </c>
      <c r="D10" s="650">
        <f>SUM(D8,D9)</f>
        <v>0</v>
      </c>
      <c r="E10" s="651">
        <f t="shared" si="0"/>
        <v>411288.63</v>
      </c>
    </row>
    <row r="11" spans="1:6" ht="31.5" x14ac:dyDescent="0.25">
      <c r="A11" s="89">
        <v>13</v>
      </c>
      <c r="B11" s="254" t="s">
        <v>774</v>
      </c>
      <c r="C11" s="650">
        <f>SUM(C7,C10)</f>
        <v>941240.63</v>
      </c>
      <c r="D11" s="650">
        <f>SUM(D7,D10)</f>
        <v>0</v>
      </c>
      <c r="E11" s="651">
        <f t="shared" si="0"/>
        <v>941240.63</v>
      </c>
    </row>
    <row r="12" spans="1:6" ht="31.5" x14ac:dyDescent="0.25">
      <c r="A12" s="89">
        <v>14</v>
      </c>
      <c r="B12" s="254" t="s">
        <v>719</v>
      </c>
      <c r="C12" s="650">
        <f>C13+C16</f>
        <v>0</v>
      </c>
      <c r="D12" s="650">
        <f>D13+D16</f>
        <v>0</v>
      </c>
      <c r="E12" s="651">
        <f t="shared" si="0"/>
        <v>0</v>
      </c>
    </row>
    <row r="13" spans="1:6" ht="15.75" customHeight="1" x14ac:dyDescent="0.25">
      <c r="A13" s="89">
        <v>15</v>
      </c>
      <c r="B13" s="255" t="s">
        <v>777</v>
      </c>
      <c r="C13" s="650">
        <f>SUM(C14:C15)</f>
        <v>0</v>
      </c>
      <c r="D13" s="650">
        <f>SUM(D14:D15)</f>
        <v>0</v>
      </c>
      <c r="E13" s="651">
        <f t="shared" ref="E13:E21" si="1">C13+D13</f>
        <v>0</v>
      </c>
    </row>
    <row r="14" spans="1:6" ht="15.75" customHeight="1" x14ac:dyDescent="0.25">
      <c r="A14" s="89">
        <v>16</v>
      </c>
      <c r="B14" s="256" t="s">
        <v>768</v>
      </c>
      <c r="C14" s="648">
        <v>0</v>
      </c>
      <c r="D14" s="648">
        <v>0</v>
      </c>
      <c r="E14" s="649">
        <f t="shared" si="1"/>
        <v>0</v>
      </c>
    </row>
    <row r="15" spans="1:6" ht="15.75" customHeight="1" x14ac:dyDescent="0.25">
      <c r="A15" s="89">
        <v>17</v>
      </c>
      <c r="B15" s="256" t="s">
        <v>769</v>
      </c>
      <c r="C15" s="648">
        <v>0</v>
      </c>
      <c r="D15" s="648">
        <v>0</v>
      </c>
      <c r="E15" s="649">
        <f t="shared" si="1"/>
        <v>0</v>
      </c>
    </row>
    <row r="16" spans="1:6" ht="15.75" customHeight="1" x14ac:dyDescent="0.25">
      <c r="A16" s="89">
        <v>18</v>
      </c>
      <c r="B16" s="257" t="s">
        <v>778</v>
      </c>
      <c r="C16" s="650">
        <f>SUM(C17:C21)</f>
        <v>0</v>
      </c>
      <c r="D16" s="650">
        <f>SUM(D17:D21)</f>
        <v>0</v>
      </c>
      <c r="E16" s="651">
        <f t="shared" si="1"/>
        <v>0</v>
      </c>
    </row>
    <row r="17" spans="1:5" ht="15.75" customHeight="1" x14ac:dyDescent="0.25">
      <c r="A17" s="135">
        <v>19</v>
      </c>
      <c r="B17" s="256" t="s">
        <v>770</v>
      </c>
      <c r="C17" s="648">
        <v>0</v>
      </c>
      <c r="D17" s="648">
        <v>0</v>
      </c>
      <c r="E17" s="649">
        <f t="shared" si="1"/>
        <v>0</v>
      </c>
    </row>
    <row r="18" spans="1:5" ht="15.75" customHeight="1" x14ac:dyDescent="0.25">
      <c r="A18" s="89">
        <v>20</v>
      </c>
      <c r="B18" s="256" t="s">
        <v>771</v>
      </c>
      <c r="C18" s="648">
        <v>0</v>
      </c>
      <c r="D18" s="648">
        <v>0</v>
      </c>
      <c r="E18" s="649">
        <f t="shared" si="1"/>
        <v>0</v>
      </c>
    </row>
    <row r="19" spans="1:5" ht="15.75" customHeight="1" x14ac:dyDescent="0.25">
      <c r="A19" s="89">
        <v>21</v>
      </c>
      <c r="B19" s="256"/>
      <c r="C19" s="648">
        <v>0</v>
      </c>
      <c r="D19" s="648">
        <v>0</v>
      </c>
      <c r="E19" s="649">
        <f t="shared" si="1"/>
        <v>0</v>
      </c>
    </row>
    <row r="20" spans="1:5" ht="15.75" customHeight="1" x14ac:dyDescent="0.25">
      <c r="A20" s="89">
        <v>22</v>
      </c>
      <c r="B20" s="256"/>
      <c r="C20" s="648">
        <v>0</v>
      </c>
      <c r="D20" s="648">
        <v>0</v>
      </c>
      <c r="E20" s="649">
        <f t="shared" si="1"/>
        <v>0</v>
      </c>
    </row>
    <row r="21" spans="1:5" ht="15.75" customHeight="1" x14ac:dyDescent="0.25">
      <c r="A21" s="89">
        <v>23</v>
      </c>
      <c r="B21" s="256"/>
      <c r="C21" s="648">
        <v>0</v>
      </c>
      <c r="D21" s="648">
        <v>0</v>
      </c>
      <c r="E21" s="649">
        <f t="shared" si="1"/>
        <v>0</v>
      </c>
    </row>
    <row r="22" spans="1:5" ht="15.75" customHeight="1" thickBot="1" x14ac:dyDescent="0.3">
      <c r="A22" s="90">
        <v>24</v>
      </c>
      <c r="B22" s="258" t="s">
        <v>766</v>
      </c>
      <c r="C22" s="652">
        <f>C11+C12</f>
        <v>941240.63</v>
      </c>
      <c r="D22" s="652">
        <f>D11+D12</f>
        <v>0</v>
      </c>
      <c r="E22" s="653">
        <f>C22+D22</f>
        <v>941240.63</v>
      </c>
    </row>
    <row r="23" spans="1:5" ht="15.75" x14ac:dyDescent="0.25">
      <c r="A23" s="12"/>
      <c r="B23" s="13"/>
      <c r="C23" s="11"/>
      <c r="D23" s="11"/>
      <c r="E23" s="11"/>
    </row>
    <row r="24" spans="1:5" ht="15.75" x14ac:dyDescent="0.25">
      <c r="A24" s="14" t="s">
        <v>664</v>
      </c>
      <c r="B24" s="44" t="s">
        <v>781</v>
      </c>
      <c r="C24" s="44"/>
      <c r="D24" s="11"/>
      <c r="E24" s="11"/>
    </row>
  </sheetData>
  <mergeCells count="2">
    <mergeCell ref="A1:E1"/>
    <mergeCell ref="A2:E2"/>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66FF99"/>
  </sheetPr>
  <dimension ref="A1:F5"/>
  <sheetViews>
    <sheetView zoomScaleNormal="100" workbookViewId="0">
      <selection activeCell="C12" sqref="C12"/>
    </sheetView>
  </sheetViews>
  <sheetFormatPr defaultRowHeight="12.75" x14ac:dyDescent="0.2"/>
  <cols>
    <col min="1" max="1" width="7.42578125" style="438" customWidth="1"/>
    <col min="2" max="2" width="28.7109375" style="438" customWidth="1"/>
    <col min="3" max="3" width="22.5703125" style="438" customWidth="1"/>
    <col min="4" max="4" width="22.7109375" style="438" customWidth="1"/>
    <col min="5" max="5" width="18.28515625" style="438" customWidth="1"/>
    <col min="6" max="6" width="22.7109375" style="438" customWidth="1"/>
    <col min="7" max="16384" width="9.140625" style="438"/>
  </cols>
  <sheetData>
    <row r="1" spans="1:6" ht="50.1" customHeight="1" x14ac:dyDescent="0.2">
      <c r="A1" s="907" t="s">
        <v>1289</v>
      </c>
      <c r="B1" s="908"/>
      <c r="C1" s="908"/>
      <c r="D1" s="908"/>
      <c r="E1" s="908"/>
      <c r="F1" s="908"/>
    </row>
    <row r="2" spans="1:6" ht="33.6" customHeight="1" x14ac:dyDescent="0.2">
      <c r="A2" s="909" t="s">
        <v>1361</v>
      </c>
      <c r="B2" s="910"/>
      <c r="C2" s="910"/>
      <c r="D2" s="910"/>
      <c r="E2" s="910"/>
      <c r="F2" s="910"/>
    </row>
    <row r="3" spans="1:6" ht="47.25" x14ac:dyDescent="0.2">
      <c r="A3" s="363" t="s">
        <v>136</v>
      </c>
      <c r="B3" s="364" t="s">
        <v>239</v>
      </c>
      <c r="C3" s="364" t="s">
        <v>1051</v>
      </c>
      <c r="D3" s="364" t="s">
        <v>1052</v>
      </c>
      <c r="E3" s="364" t="s">
        <v>1143</v>
      </c>
      <c r="F3" s="364" t="s">
        <v>1290</v>
      </c>
    </row>
    <row r="4" spans="1:6" ht="15.75" x14ac:dyDescent="0.2">
      <c r="A4" s="363"/>
      <c r="B4" s="364"/>
      <c r="C4" s="364" t="s">
        <v>201</v>
      </c>
      <c r="D4" s="364" t="s">
        <v>202</v>
      </c>
      <c r="E4" s="364" t="s">
        <v>23</v>
      </c>
      <c r="F4" s="364" t="s">
        <v>210</v>
      </c>
    </row>
    <row r="5" spans="1:6" ht="16.5" thickBot="1" x14ac:dyDescent="0.25">
      <c r="A5" s="439">
        <v>1</v>
      </c>
      <c r="B5" s="259" t="s">
        <v>787</v>
      </c>
      <c r="C5" s="440">
        <v>0</v>
      </c>
      <c r="D5" s="440">
        <v>0</v>
      </c>
      <c r="E5" s="441">
        <f>C5+D5</f>
        <v>0</v>
      </c>
      <c r="F5" s="440">
        <v>0</v>
      </c>
    </row>
  </sheetData>
  <mergeCells count="2">
    <mergeCell ref="A1:F1"/>
    <mergeCell ref="A2:F2"/>
  </mergeCells>
  <pageMargins left="0.7" right="0.7" top="0.75" bottom="0.75" header="0.3" footer="0.3"/>
  <pageSetup paperSize="9" scale="7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árok20">
    <tabColor indexed="42"/>
    <pageSetUpPr fitToPage="1"/>
  </sheetPr>
  <dimension ref="A1:H25"/>
  <sheetViews>
    <sheetView zoomScaleNormal="100" workbookViewId="0">
      <pane xSplit="2" ySplit="4" topLeftCell="C11" activePane="bottomRight" state="frozen"/>
      <selection pane="topRight" activeCell="C1" sqref="C1"/>
      <selection pane="bottomLeft" activeCell="A5" sqref="A5"/>
      <selection pane="bottomRight" activeCell="F16" sqref="F16"/>
    </sheetView>
  </sheetViews>
  <sheetFormatPr defaultColWidth="9.140625" defaultRowHeight="15.75" x14ac:dyDescent="0.2"/>
  <cols>
    <col min="1" max="1" width="10.5703125" style="8" customWidth="1"/>
    <col min="2" max="2" width="43.140625" style="28" customWidth="1"/>
    <col min="3" max="3" width="28.42578125" style="7" customWidth="1"/>
    <col min="4" max="4" width="46.5703125" style="7" customWidth="1"/>
    <col min="5" max="6" width="9.140625" style="7"/>
    <col min="7" max="7" width="12.7109375" style="7" customWidth="1"/>
    <col min="8" max="16384" width="9.140625" style="7"/>
  </cols>
  <sheetData>
    <row r="1" spans="1:8" ht="50.1" customHeight="1" thickBot="1" x14ac:dyDescent="0.25">
      <c r="A1" s="755" t="s">
        <v>1144</v>
      </c>
      <c r="B1" s="756"/>
      <c r="C1" s="756"/>
      <c r="D1" s="757"/>
    </row>
    <row r="2" spans="1:8" ht="35.1" customHeight="1" x14ac:dyDescent="0.2">
      <c r="A2" s="911" t="s">
        <v>1360</v>
      </c>
      <c r="B2" s="912"/>
      <c r="C2" s="912"/>
      <c r="D2" s="913"/>
    </row>
    <row r="3" spans="1:8" ht="31.5" x14ac:dyDescent="0.2">
      <c r="A3" s="442" t="s">
        <v>136</v>
      </c>
      <c r="B3" s="343" t="s">
        <v>211</v>
      </c>
      <c r="C3" s="343" t="s">
        <v>1145</v>
      </c>
      <c r="D3" s="443" t="s">
        <v>782</v>
      </c>
    </row>
    <row r="4" spans="1:8" s="9" customFormat="1" ht="18" customHeight="1" x14ac:dyDescent="0.2">
      <c r="A4" s="341"/>
      <c r="B4" s="343" t="s">
        <v>201</v>
      </c>
      <c r="C4" s="343" t="s">
        <v>202</v>
      </c>
      <c r="D4" s="443" t="s">
        <v>203</v>
      </c>
      <c r="F4" s="7"/>
      <c r="G4" s="7"/>
      <c r="H4" s="7"/>
    </row>
    <row r="5" spans="1:8" s="9" customFormat="1" ht="31.5" x14ac:dyDescent="0.2">
      <c r="A5" s="341">
        <v>1</v>
      </c>
      <c r="B5" s="208" t="s">
        <v>699</v>
      </c>
      <c r="C5" s="526">
        <f>C6+C7+C8+C12+C13+C14+C15+C16+C17+C18+C19+C20+C21</f>
        <v>14479266.329999998</v>
      </c>
      <c r="D5" s="444"/>
      <c r="H5" s="7"/>
    </row>
    <row r="6" spans="1:8" x14ac:dyDescent="0.2">
      <c r="A6" s="341">
        <v>2</v>
      </c>
      <c r="B6" s="445" t="s">
        <v>690</v>
      </c>
      <c r="C6" s="525">
        <v>0</v>
      </c>
      <c r="D6" s="528" t="s">
        <v>1371</v>
      </c>
      <c r="F6" s="9"/>
      <c r="G6" s="9"/>
    </row>
    <row r="7" spans="1:8" x14ac:dyDescent="0.2">
      <c r="A7" s="341" t="s">
        <v>233</v>
      </c>
      <c r="B7" s="446" t="s">
        <v>983</v>
      </c>
      <c r="C7" s="525">
        <v>3973408.02</v>
      </c>
      <c r="D7" s="528" t="s">
        <v>1372</v>
      </c>
      <c r="F7" s="9"/>
      <c r="G7" s="9"/>
    </row>
    <row r="8" spans="1:8" ht="31.5" x14ac:dyDescent="0.2">
      <c r="A8" s="341">
        <v>3</v>
      </c>
      <c r="B8" s="207" t="s">
        <v>698</v>
      </c>
      <c r="C8" s="526">
        <f>C9+C10+C11</f>
        <v>10155095.35</v>
      </c>
      <c r="D8" s="529"/>
    </row>
    <row r="9" spans="1:8" x14ac:dyDescent="0.2">
      <c r="A9" s="341">
        <v>4</v>
      </c>
      <c r="B9" s="447" t="s">
        <v>682</v>
      </c>
      <c r="C9" s="525">
        <v>96315.53</v>
      </c>
      <c r="D9" s="528" t="s">
        <v>1373</v>
      </c>
    </row>
    <row r="10" spans="1:8" x14ac:dyDescent="0.2">
      <c r="A10" s="341">
        <v>5</v>
      </c>
      <c r="B10" s="447" t="s">
        <v>683</v>
      </c>
      <c r="C10" s="525">
        <v>0</v>
      </c>
      <c r="D10" s="528" t="s">
        <v>1374</v>
      </c>
    </row>
    <row r="11" spans="1:8" ht="110.25" x14ac:dyDescent="0.2">
      <c r="A11" s="341">
        <v>6</v>
      </c>
      <c r="B11" s="447" t="s">
        <v>684</v>
      </c>
      <c r="C11" s="525">
        <v>10058779.82</v>
      </c>
      <c r="D11" s="528" t="s">
        <v>1380</v>
      </c>
    </row>
    <row r="12" spans="1:8" x14ac:dyDescent="0.2">
      <c r="A12" s="341">
        <v>7</v>
      </c>
      <c r="B12" s="207" t="s">
        <v>691</v>
      </c>
      <c r="C12" s="525">
        <v>0</v>
      </c>
      <c r="D12" s="530" t="s">
        <v>1375</v>
      </c>
    </row>
    <row r="13" spans="1:8" x14ac:dyDescent="0.2">
      <c r="A13" s="341">
        <v>8</v>
      </c>
      <c r="B13" s="448" t="s">
        <v>685</v>
      </c>
      <c r="C13" s="525">
        <v>0</v>
      </c>
      <c r="D13" s="530" t="s">
        <v>1375</v>
      </c>
    </row>
    <row r="14" spans="1:8" x14ac:dyDescent="0.2">
      <c r="A14" s="341">
        <v>9</v>
      </c>
      <c r="B14" s="448" t="s">
        <v>686</v>
      </c>
      <c r="C14" s="525">
        <v>0</v>
      </c>
      <c r="D14" s="530" t="s">
        <v>1375</v>
      </c>
    </row>
    <row r="15" spans="1:8" x14ac:dyDescent="0.2">
      <c r="A15" s="341">
        <v>10</v>
      </c>
      <c r="B15" s="448" t="s">
        <v>687</v>
      </c>
      <c r="C15" s="525">
        <v>0</v>
      </c>
      <c r="D15" s="530" t="s">
        <v>1375</v>
      </c>
    </row>
    <row r="16" spans="1:8" ht="31.5" x14ac:dyDescent="0.2">
      <c r="A16" s="341">
        <v>11</v>
      </c>
      <c r="B16" s="448" t="s">
        <v>688</v>
      </c>
      <c r="C16" s="525">
        <v>0</v>
      </c>
      <c r="D16" s="530" t="s">
        <v>1375</v>
      </c>
    </row>
    <row r="17" spans="1:4" x14ac:dyDescent="0.2">
      <c r="A17" s="341">
        <v>12</v>
      </c>
      <c r="B17" s="448" t="s">
        <v>689</v>
      </c>
      <c r="C17" s="525">
        <v>0</v>
      </c>
      <c r="D17" s="530" t="s">
        <v>1375</v>
      </c>
    </row>
    <row r="18" spans="1:4" x14ac:dyDescent="0.2">
      <c r="A18" s="341">
        <v>13</v>
      </c>
      <c r="B18" s="448" t="s">
        <v>692</v>
      </c>
      <c r="C18" s="525">
        <v>67072.53</v>
      </c>
      <c r="D18" s="528" t="s">
        <v>1376</v>
      </c>
    </row>
    <row r="19" spans="1:4" x14ac:dyDescent="0.2">
      <c r="A19" s="341">
        <v>14</v>
      </c>
      <c r="B19" s="207" t="s">
        <v>693</v>
      </c>
      <c r="C19" s="525">
        <v>283690.43</v>
      </c>
      <c r="D19" s="528" t="s">
        <v>1377</v>
      </c>
    </row>
    <row r="20" spans="1:4" x14ac:dyDescent="0.2">
      <c r="A20" s="341">
        <v>15</v>
      </c>
      <c r="B20" s="145" t="s">
        <v>694</v>
      </c>
      <c r="C20" s="525">
        <v>0</v>
      </c>
      <c r="D20" s="530" t="s">
        <v>1375</v>
      </c>
    </row>
    <row r="21" spans="1:4" x14ac:dyDescent="0.2">
      <c r="A21" s="341">
        <v>16</v>
      </c>
      <c r="B21" s="207" t="s">
        <v>695</v>
      </c>
      <c r="C21" s="525">
        <v>0</v>
      </c>
      <c r="D21" s="530" t="s">
        <v>1375</v>
      </c>
    </row>
    <row r="22" spans="1:4" ht="47.25" x14ac:dyDescent="0.2">
      <c r="A22" s="341">
        <v>17</v>
      </c>
      <c r="B22" s="207" t="s">
        <v>697</v>
      </c>
      <c r="C22" s="527">
        <v>0</v>
      </c>
      <c r="D22" s="531" t="s">
        <v>1378</v>
      </c>
    </row>
    <row r="23" spans="1:4" ht="47.25" x14ac:dyDescent="0.2">
      <c r="A23" s="449">
        <v>18</v>
      </c>
      <c r="B23" s="208" t="s">
        <v>696</v>
      </c>
      <c r="C23" s="527">
        <v>0</v>
      </c>
      <c r="D23" s="531" t="s">
        <v>1379</v>
      </c>
    </row>
    <row r="24" spans="1:4" x14ac:dyDescent="0.2">
      <c r="A24" s="449">
        <v>19</v>
      </c>
      <c r="B24" s="450" t="s">
        <v>530</v>
      </c>
      <c r="C24" s="527">
        <v>0</v>
      </c>
      <c r="D24" s="530" t="s">
        <v>1375</v>
      </c>
    </row>
    <row r="25" spans="1:4" ht="32.25" thickBot="1" x14ac:dyDescent="0.25">
      <c r="A25" s="342">
        <v>20</v>
      </c>
      <c r="B25" s="385" t="s">
        <v>700</v>
      </c>
      <c r="C25" s="451">
        <f>+C5+C23+C24</f>
        <v>14479266.329999998</v>
      </c>
      <c r="D25" s="452"/>
    </row>
  </sheetData>
  <mergeCells count="2">
    <mergeCell ref="A1:D1"/>
    <mergeCell ref="A2:D2"/>
  </mergeCells>
  <phoneticPr fontId="0" type="noConversion"/>
  <printOptions gridLines="1"/>
  <pageMargins left="0.74803149606299213" right="0.74803149606299213" top="0.98425196850393704" bottom="0.79" header="0.51181102362204722" footer="0.51181102362204722"/>
  <pageSetup paperSize="9" scale="7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CFFCC"/>
    <pageSetUpPr fitToPage="1"/>
  </sheetPr>
  <dimension ref="A1:J37"/>
  <sheetViews>
    <sheetView zoomScaleNormal="100" workbookViewId="0">
      <pane xSplit="2" ySplit="5" topLeftCell="C6" activePane="bottomRight" state="frozen"/>
      <selection pane="topRight" activeCell="C1" sqref="C1"/>
      <selection pane="bottomLeft" activeCell="A6" sqref="A6"/>
      <selection pane="bottomRight" activeCell="K24" sqref="K24"/>
    </sheetView>
  </sheetViews>
  <sheetFormatPr defaultColWidth="9.140625" defaultRowHeight="15.75" x14ac:dyDescent="0.2"/>
  <cols>
    <col min="1" max="1" width="7.7109375" style="12" customWidth="1"/>
    <col min="2" max="2" width="47.5703125" style="13" customWidth="1"/>
    <col min="3" max="3" width="17.85546875" style="11" customWidth="1"/>
    <col min="4" max="4" width="16.85546875" style="11" customWidth="1"/>
    <col min="5" max="5" width="17.140625" style="11" customWidth="1"/>
    <col min="6" max="6" width="18.140625" style="11" customWidth="1"/>
    <col min="7" max="7" width="17.42578125" style="11" customWidth="1"/>
    <col min="8" max="8" width="17" style="11" customWidth="1"/>
    <col min="9" max="16384" width="9.140625" style="11"/>
  </cols>
  <sheetData>
    <row r="1" spans="1:10" s="10" customFormat="1" ht="50.1" customHeight="1" thickBot="1" x14ac:dyDescent="0.25">
      <c r="A1" s="904" t="s">
        <v>1146</v>
      </c>
      <c r="B1" s="905"/>
      <c r="C1" s="905"/>
      <c r="D1" s="905"/>
      <c r="E1" s="905"/>
      <c r="F1" s="905"/>
      <c r="G1" s="905"/>
      <c r="H1" s="906"/>
    </row>
    <row r="2" spans="1:10" s="10" customFormat="1" ht="35.1" customHeight="1" x14ac:dyDescent="0.2">
      <c r="A2" s="840" t="s">
        <v>1360</v>
      </c>
      <c r="B2" s="897"/>
      <c r="C2" s="897"/>
      <c r="D2" s="897"/>
      <c r="E2" s="897"/>
      <c r="F2" s="897"/>
      <c r="G2" s="897"/>
      <c r="H2" s="899"/>
    </row>
    <row r="3" spans="1:10" ht="27" customHeight="1" x14ac:dyDescent="0.2">
      <c r="A3" s="839" t="s">
        <v>136</v>
      </c>
      <c r="B3" s="902" t="s">
        <v>239</v>
      </c>
      <c r="C3" s="902" t="s">
        <v>218</v>
      </c>
      <c r="D3" s="902"/>
      <c r="E3" s="902" t="s">
        <v>219</v>
      </c>
      <c r="F3" s="902"/>
      <c r="G3" s="914" t="s">
        <v>158</v>
      </c>
      <c r="H3" s="915"/>
    </row>
    <row r="4" spans="1:10" ht="33" customHeight="1" x14ac:dyDescent="0.2">
      <c r="A4" s="879"/>
      <c r="B4" s="852"/>
      <c r="C4" s="203" t="s">
        <v>57</v>
      </c>
      <c r="D4" s="203" t="s">
        <v>127</v>
      </c>
      <c r="E4" s="203" t="s">
        <v>57</v>
      </c>
      <c r="F4" s="203" t="s">
        <v>127</v>
      </c>
      <c r="G4" s="203" t="s">
        <v>57</v>
      </c>
      <c r="H4" s="212" t="s">
        <v>127</v>
      </c>
    </row>
    <row r="5" spans="1:10" ht="15.75" customHeight="1" x14ac:dyDescent="0.2">
      <c r="A5" s="112"/>
      <c r="B5" s="203"/>
      <c r="C5" s="218" t="s">
        <v>201</v>
      </c>
      <c r="D5" s="218" t="s">
        <v>202</v>
      </c>
      <c r="E5" s="218" t="s">
        <v>203</v>
      </c>
      <c r="F5" s="218" t="s">
        <v>210</v>
      </c>
      <c r="G5" s="218" t="s">
        <v>26</v>
      </c>
      <c r="H5" s="211" t="s">
        <v>27</v>
      </c>
    </row>
    <row r="6" spans="1:10" ht="18" customHeight="1" x14ac:dyDescent="0.2">
      <c r="A6" s="89">
        <v>1</v>
      </c>
      <c r="B6" s="254" t="s">
        <v>669</v>
      </c>
      <c r="C6" s="650">
        <f>C7</f>
        <v>0</v>
      </c>
      <c r="D6" s="650">
        <f>D8</f>
        <v>0</v>
      </c>
      <c r="E6" s="650">
        <f>E7</f>
        <v>0</v>
      </c>
      <c r="F6" s="650">
        <f>F8</f>
        <v>0</v>
      </c>
      <c r="G6" s="650">
        <f>C6+E6</f>
        <v>0</v>
      </c>
      <c r="H6" s="651">
        <f>D6+F6</f>
        <v>0</v>
      </c>
      <c r="J6" s="94"/>
    </row>
    <row r="7" spans="1:10" ht="18" customHeight="1" x14ac:dyDescent="0.2">
      <c r="A7" s="89">
        <v>2</v>
      </c>
      <c r="B7" s="253" t="s">
        <v>706</v>
      </c>
      <c r="C7" s="654">
        <v>0</v>
      </c>
      <c r="D7" s="655" t="s">
        <v>577</v>
      </c>
      <c r="E7" s="654">
        <v>0</v>
      </c>
      <c r="F7" s="655" t="s">
        <v>577</v>
      </c>
      <c r="G7" s="656">
        <f>C7+E7</f>
        <v>0</v>
      </c>
      <c r="H7" s="657" t="s">
        <v>577</v>
      </c>
      <c r="J7" s="94"/>
    </row>
    <row r="8" spans="1:10" ht="18" customHeight="1" x14ac:dyDescent="0.2">
      <c r="A8" s="89">
        <f>A7+1</f>
        <v>3</v>
      </c>
      <c r="B8" s="253" t="s">
        <v>707</v>
      </c>
      <c r="C8" s="655" t="s">
        <v>577</v>
      </c>
      <c r="D8" s="654">
        <v>0</v>
      </c>
      <c r="E8" s="655" t="s">
        <v>577</v>
      </c>
      <c r="F8" s="654">
        <v>0</v>
      </c>
      <c r="G8" s="658" t="s">
        <v>577</v>
      </c>
      <c r="H8" s="649">
        <f>D8+F8</f>
        <v>0</v>
      </c>
      <c r="I8" s="94"/>
      <c r="J8" s="94"/>
    </row>
    <row r="9" spans="1:10" ht="18" customHeight="1" x14ac:dyDescent="0.2">
      <c r="A9" s="89">
        <f>A8+1</f>
        <v>4</v>
      </c>
      <c r="B9" s="254" t="s">
        <v>670</v>
      </c>
      <c r="C9" s="650">
        <f>SUM(C10:C11)</f>
        <v>0</v>
      </c>
      <c r="D9" s="650">
        <f>SUM(D10:D11)</f>
        <v>0</v>
      </c>
      <c r="E9" s="650">
        <f>SUM(E10:E11)</f>
        <v>0</v>
      </c>
      <c r="F9" s="650">
        <f>SUM(F10:F11)</f>
        <v>0</v>
      </c>
      <c r="G9" s="650">
        <f>C9+E9</f>
        <v>0</v>
      </c>
      <c r="H9" s="651">
        <f>D9+F9</f>
        <v>0</v>
      </c>
      <c r="I9" s="94"/>
      <c r="J9" s="94"/>
    </row>
    <row r="10" spans="1:10" ht="18" customHeight="1" x14ac:dyDescent="0.2">
      <c r="A10" s="89">
        <f>A9+1</f>
        <v>5</v>
      </c>
      <c r="B10" s="253" t="s">
        <v>708</v>
      </c>
      <c r="C10" s="654">
        <v>0</v>
      </c>
      <c r="D10" s="655" t="s">
        <v>577</v>
      </c>
      <c r="E10" s="654">
        <v>0</v>
      </c>
      <c r="F10" s="655" t="s">
        <v>577</v>
      </c>
      <c r="G10" s="656">
        <f>C10+E10</f>
        <v>0</v>
      </c>
      <c r="H10" s="657" t="s">
        <v>577</v>
      </c>
      <c r="I10" s="94"/>
      <c r="J10" s="94"/>
    </row>
    <row r="11" spans="1:10" ht="18" customHeight="1" x14ac:dyDescent="0.2">
      <c r="A11" s="89">
        <f>A10+1</f>
        <v>6</v>
      </c>
      <c r="B11" s="253" t="s">
        <v>709</v>
      </c>
      <c r="C11" s="655" t="s">
        <v>577</v>
      </c>
      <c r="D11" s="654">
        <v>0</v>
      </c>
      <c r="E11" s="655" t="s">
        <v>577</v>
      </c>
      <c r="F11" s="654">
        <v>0</v>
      </c>
      <c r="G11" s="658" t="s">
        <v>577</v>
      </c>
      <c r="H11" s="649">
        <f>D11+F11</f>
        <v>0</v>
      </c>
      <c r="I11" s="94"/>
      <c r="J11" s="94"/>
    </row>
    <row r="12" spans="1:10" ht="18" customHeight="1" x14ac:dyDescent="0.2">
      <c r="A12" s="89">
        <v>7</v>
      </c>
      <c r="B12" s="254" t="s">
        <v>650</v>
      </c>
      <c r="C12" s="650">
        <f>SUM(C13:C14)</f>
        <v>434816.09</v>
      </c>
      <c r="D12" s="650">
        <f>SUM(D13:D14)</f>
        <v>33513.550000000003</v>
      </c>
      <c r="E12" s="650">
        <f>SUM(E13:E14)</f>
        <v>0</v>
      </c>
      <c r="F12" s="650">
        <f>SUM(F13:F14)</f>
        <v>0</v>
      </c>
      <c r="G12" s="650">
        <f>C12+E12</f>
        <v>434816.09</v>
      </c>
      <c r="H12" s="651">
        <f>D12+F12</f>
        <v>33513.550000000003</v>
      </c>
      <c r="I12" s="94"/>
      <c r="J12" s="94"/>
    </row>
    <row r="13" spans="1:10" ht="18" customHeight="1" x14ac:dyDescent="0.2">
      <c r="A13" s="89">
        <v>8</v>
      </c>
      <c r="B13" s="253" t="s">
        <v>652</v>
      </c>
      <c r="C13" s="655">
        <v>434816.09</v>
      </c>
      <c r="D13" s="655" t="s">
        <v>577</v>
      </c>
      <c r="E13" s="655">
        <v>0</v>
      </c>
      <c r="F13" s="655" t="s">
        <v>577</v>
      </c>
      <c r="G13" s="656">
        <f>C13+E13</f>
        <v>434816.09</v>
      </c>
      <c r="H13" s="657" t="s">
        <v>577</v>
      </c>
      <c r="I13" s="94"/>
      <c r="J13" s="94"/>
    </row>
    <row r="14" spans="1:10" ht="18" customHeight="1" x14ac:dyDescent="0.2">
      <c r="A14" s="89">
        <v>9</v>
      </c>
      <c r="B14" s="253" t="s">
        <v>653</v>
      </c>
      <c r="C14" s="655" t="s">
        <v>577</v>
      </c>
      <c r="D14" s="654">
        <v>33513.550000000003</v>
      </c>
      <c r="E14" s="655" t="s">
        <v>577</v>
      </c>
      <c r="F14" s="654">
        <v>0</v>
      </c>
      <c r="G14" s="658" t="s">
        <v>577</v>
      </c>
      <c r="H14" s="649">
        <f>D14+F14</f>
        <v>33513.550000000003</v>
      </c>
      <c r="I14" s="94"/>
      <c r="J14" s="94"/>
    </row>
    <row r="15" spans="1:10" ht="18" customHeight="1" x14ac:dyDescent="0.2">
      <c r="A15" s="89">
        <v>10</v>
      </c>
      <c r="B15" s="255" t="s">
        <v>651</v>
      </c>
      <c r="C15" s="650">
        <f>SUM(C16:C17)</f>
        <v>12210.8</v>
      </c>
      <c r="D15" s="650">
        <f>SUM(D16:D17)</f>
        <v>1436.57</v>
      </c>
      <c r="E15" s="650">
        <f>SUM(E16:E17)</f>
        <v>0</v>
      </c>
      <c r="F15" s="650">
        <f>SUM(F16:F17)</f>
        <v>0</v>
      </c>
      <c r="G15" s="650">
        <f>C15+E15</f>
        <v>12210.8</v>
      </c>
      <c r="H15" s="651">
        <f>D15+F15</f>
        <v>1436.57</v>
      </c>
      <c r="I15" s="94"/>
      <c r="J15" s="94"/>
    </row>
    <row r="16" spans="1:10" ht="18" customHeight="1" x14ac:dyDescent="0.2">
      <c r="A16" s="89">
        <v>11</v>
      </c>
      <c r="B16" s="256" t="s">
        <v>710</v>
      </c>
      <c r="C16" s="655">
        <v>12210.8</v>
      </c>
      <c r="D16" s="655" t="s">
        <v>577</v>
      </c>
      <c r="E16" s="655">
        <v>0</v>
      </c>
      <c r="F16" s="655" t="s">
        <v>577</v>
      </c>
      <c r="G16" s="656">
        <f>C16+E16</f>
        <v>12210.8</v>
      </c>
      <c r="H16" s="657" t="s">
        <v>577</v>
      </c>
      <c r="I16" s="94"/>
      <c r="J16" s="94"/>
    </row>
    <row r="17" spans="1:10" ht="18" customHeight="1" x14ac:dyDescent="0.2">
      <c r="A17" s="89">
        <v>12</v>
      </c>
      <c r="B17" s="256" t="s">
        <v>923</v>
      </c>
      <c r="C17" s="655" t="s">
        <v>577</v>
      </c>
      <c r="D17" s="654">
        <v>1436.57</v>
      </c>
      <c r="E17" s="655" t="s">
        <v>577</v>
      </c>
      <c r="F17" s="654">
        <v>0</v>
      </c>
      <c r="G17" s="658" t="s">
        <v>577</v>
      </c>
      <c r="H17" s="649">
        <f>D17+F17</f>
        <v>1436.57</v>
      </c>
      <c r="I17" s="94"/>
      <c r="J17" s="94"/>
    </row>
    <row r="18" spans="1:10" ht="44.25" customHeight="1" x14ac:dyDescent="0.2">
      <c r="A18" s="89">
        <v>13</v>
      </c>
      <c r="B18" s="254" t="s">
        <v>1053</v>
      </c>
      <c r="C18" s="650">
        <f>C6+C9+C12+C15</f>
        <v>447026.89</v>
      </c>
      <c r="D18" s="650">
        <f>D6+D9+D12+D15</f>
        <v>34950.120000000003</v>
      </c>
      <c r="E18" s="650">
        <f>E6+E9+E12+E15</f>
        <v>0</v>
      </c>
      <c r="F18" s="650">
        <f>F6+F9+F12+F15</f>
        <v>0</v>
      </c>
      <c r="G18" s="650">
        <f>C18+E18</f>
        <v>447026.89</v>
      </c>
      <c r="H18" s="651">
        <f>D18+F18</f>
        <v>34950.120000000003</v>
      </c>
      <c r="I18" s="94"/>
      <c r="J18" s="94"/>
    </row>
    <row r="19" spans="1:10" ht="45" customHeight="1" x14ac:dyDescent="0.2">
      <c r="A19" s="89">
        <v>14</v>
      </c>
      <c r="B19" s="254" t="s">
        <v>719</v>
      </c>
      <c r="C19" s="650">
        <f>C20+C23+C26</f>
        <v>26384.25</v>
      </c>
      <c r="D19" s="650">
        <f>D20+D23+D26</f>
        <v>5266.53</v>
      </c>
      <c r="E19" s="650">
        <f>E20+E23+E26</f>
        <v>0</v>
      </c>
      <c r="F19" s="650">
        <f>F20+F23+F26</f>
        <v>0</v>
      </c>
      <c r="G19" s="650">
        <f>C19+E19</f>
        <v>26384.25</v>
      </c>
      <c r="H19" s="651">
        <f>D19+F19</f>
        <v>5266.53</v>
      </c>
      <c r="I19" s="94"/>
      <c r="J19" s="94"/>
    </row>
    <row r="20" spans="1:10" ht="18" customHeight="1" x14ac:dyDescent="0.2">
      <c r="A20" s="89">
        <v>15</v>
      </c>
      <c r="B20" s="255" t="s">
        <v>705</v>
      </c>
      <c r="C20" s="650">
        <f t="shared" ref="C20:H20" si="0">SUM(C21:C22)</f>
        <v>0</v>
      </c>
      <c r="D20" s="650">
        <f t="shared" si="0"/>
        <v>0</v>
      </c>
      <c r="E20" s="650">
        <f t="shared" si="0"/>
        <v>0</v>
      </c>
      <c r="F20" s="650">
        <f t="shared" si="0"/>
        <v>0</v>
      </c>
      <c r="G20" s="650">
        <f t="shared" si="0"/>
        <v>0</v>
      </c>
      <c r="H20" s="651">
        <f t="shared" si="0"/>
        <v>0</v>
      </c>
      <c r="I20" s="94"/>
      <c r="J20" s="94"/>
    </row>
    <row r="21" spans="1:10" ht="18" customHeight="1" x14ac:dyDescent="0.2">
      <c r="A21" s="89">
        <v>16</v>
      </c>
      <c r="B21" s="256" t="s">
        <v>711</v>
      </c>
      <c r="C21" s="648"/>
      <c r="D21" s="655" t="s">
        <v>577</v>
      </c>
      <c r="E21" s="648">
        <v>0</v>
      </c>
      <c r="F21" s="655" t="s">
        <v>577</v>
      </c>
      <c r="G21" s="656">
        <f>C21+E21</f>
        <v>0</v>
      </c>
      <c r="H21" s="657" t="s">
        <v>577</v>
      </c>
      <c r="I21" s="94"/>
      <c r="J21" s="94"/>
    </row>
    <row r="22" spans="1:10" ht="18" customHeight="1" x14ac:dyDescent="0.2">
      <c r="A22" s="89">
        <v>17</v>
      </c>
      <c r="B22" s="256" t="s">
        <v>712</v>
      </c>
      <c r="C22" s="655" t="s">
        <v>577</v>
      </c>
      <c r="D22" s="648"/>
      <c r="E22" s="655" t="s">
        <v>577</v>
      </c>
      <c r="F22" s="648">
        <v>0</v>
      </c>
      <c r="G22" s="658" t="s">
        <v>577</v>
      </c>
      <c r="H22" s="649">
        <f>D22+F22</f>
        <v>0</v>
      </c>
      <c r="I22" s="94"/>
      <c r="J22" s="94"/>
    </row>
    <row r="23" spans="1:10" ht="18" customHeight="1" x14ac:dyDescent="0.2">
      <c r="A23" s="89">
        <v>18</v>
      </c>
      <c r="B23" s="257" t="s">
        <v>713</v>
      </c>
      <c r="C23" s="650">
        <f t="shared" ref="C23:H23" si="1">SUM(C24:C25)</f>
        <v>26384.25</v>
      </c>
      <c r="D23" s="650">
        <f t="shared" si="1"/>
        <v>5266.53</v>
      </c>
      <c r="E23" s="650">
        <f t="shared" si="1"/>
        <v>0</v>
      </c>
      <c r="F23" s="650">
        <f t="shared" si="1"/>
        <v>0</v>
      </c>
      <c r="G23" s="650">
        <f t="shared" si="1"/>
        <v>26384.25</v>
      </c>
      <c r="H23" s="651">
        <f t="shared" si="1"/>
        <v>5266.53</v>
      </c>
      <c r="I23" s="94"/>
      <c r="J23" s="94"/>
    </row>
    <row r="24" spans="1:10" ht="18" customHeight="1" x14ac:dyDescent="0.2">
      <c r="A24" s="135">
        <v>19</v>
      </c>
      <c r="B24" s="256" t="s">
        <v>714</v>
      </c>
      <c r="C24" s="648">
        <v>26384.25</v>
      </c>
      <c r="D24" s="655" t="s">
        <v>577</v>
      </c>
      <c r="E24" s="648">
        <v>0</v>
      </c>
      <c r="F24" s="655" t="s">
        <v>577</v>
      </c>
      <c r="G24" s="656">
        <f>C24+E24</f>
        <v>26384.25</v>
      </c>
      <c r="H24" s="657" t="s">
        <v>577</v>
      </c>
      <c r="I24" s="94"/>
      <c r="J24" s="94"/>
    </row>
    <row r="25" spans="1:10" ht="18" customHeight="1" x14ac:dyDescent="0.2">
      <c r="A25" s="89">
        <v>20</v>
      </c>
      <c r="B25" s="256" t="s">
        <v>715</v>
      </c>
      <c r="C25" s="655" t="s">
        <v>577</v>
      </c>
      <c r="D25" s="648">
        <v>5266.53</v>
      </c>
      <c r="E25" s="655" t="s">
        <v>577</v>
      </c>
      <c r="F25" s="648">
        <v>0</v>
      </c>
      <c r="G25" s="658" t="s">
        <v>577</v>
      </c>
      <c r="H25" s="649">
        <f>D25+F25</f>
        <v>5266.53</v>
      </c>
      <c r="I25" s="94"/>
      <c r="J25" s="94"/>
    </row>
    <row r="26" spans="1:10" ht="18" customHeight="1" x14ac:dyDescent="0.2">
      <c r="A26" s="135">
        <v>21</v>
      </c>
      <c r="B26" s="257" t="s">
        <v>716</v>
      </c>
      <c r="C26" s="650">
        <f t="shared" ref="C26:H26" si="2">SUM(C28)</f>
        <v>0</v>
      </c>
      <c r="D26" s="650">
        <f t="shared" si="2"/>
        <v>0</v>
      </c>
      <c r="E26" s="650">
        <f t="shared" si="2"/>
        <v>0</v>
      </c>
      <c r="F26" s="650">
        <f t="shared" si="2"/>
        <v>0</v>
      </c>
      <c r="G26" s="650">
        <f t="shared" si="2"/>
        <v>0</v>
      </c>
      <c r="H26" s="651">
        <f t="shared" si="2"/>
        <v>0</v>
      </c>
      <c r="I26" s="94"/>
      <c r="J26" s="94"/>
    </row>
    <row r="27" spans="1:10" ht="18" customHeight="1" x14ac:dyDescent="0.2">
      <c r="A27" s="89">
        <v>22</v>
      </c>
      <c r="B27" s="256" t="s">
        <v>717</v>
      </c>
      <c r="C27" s="648">
        <v>0</v>
      </c>
      <c r="D27" s="655" t="s">
        <v>577</v>
      </c>
      <c r="E27" s="648">
        <v>0</v>
      </c>
      <c r="F27" s="655" t="s">
        <v>577</v>
      </c>
      <c r="G27" s="656">
        <f>C27+E27</f>
        <v>0</v>
      </c>
      <c r="H27" s="657" t="s">
        <v>577</v>
      </c>
      <c r="I27" s="94"/>
      <c r="J27" s="94"/>
    </row>
    <row r="28" spans="1:10" ht="18" customHeight="1" x14ac:dyDescent="0.2">
      <c r="A28" s="135">
        <v>23</v>
      </c>
      <c r="B28" s="260" t="s">
        <v>718</v>
      </c>
      <c r="C28" s="655" t="s">
        <v>577</v>
      </c>
      <c r="D28" s="654">
        <v>0</v>
      </c>
      <c r="E28" s="655" t="s">
        <v>577</v>
      </c>
      <c r="F28" s="654">
        <v>0</v>
      </c>
      <c r="G28" s="658" t="s">
        <v>577</v>
      </c>
      <c r="H28" s="649">
        <f>D28+F28</f>
        <v>0</v>
      </c>
      <c r="I28" s="94"/>
      <c r="J28" s="94"/>
    </row>
    <row r="29" spans="1:10" ht="18" customHeight="1" x14ac:dyDescent="0.2">
      <c r="A29" s="135" t="s">
        <v>722</v>
      </c>
      <c r="B29" s="256"/>
      <c r="C29" s="659"/>
      <c r="D29" s="648"/>
      <c r="E29" s="659"/>
      <c r="F29" s="648"/>
      <c r="G29" s="648"/>
      <c r="H29" s="660"/>
      <c r="I29" s="94"/>
      <c r="J29" s="94"/>
    </row>
    <row r="30" spans="1:10" ht="18" customHeight="1" x14ac:dyDescent="0.2">
      <c r="A30" s="135" t="s">
        <v>723</v>
      </c>
      <c r="B30" s="256"/>
      <c r="C30" s="659"/>
      <c r="D30" s="648"/>
      <c r="E30" s="659"/>
      <c r="F30" s="648"/>
      <c r="G30" s="648"/>
      <c r="H30" s="660"/>
      <c r="I30" s="94"/>
      <c r="J30" s="94"/>
    </row>
    <row r="31" spans="1:10" ht="18" customHeight="1" x14ac:dyDescent="0.2">
      <c r="A31" s="135"/>
      <c r="B31" s="256"/>
      <c r="C31" s="659"/>
      <c r="D31" s="648"/>
      <c r="E31" s="659"/>
      <c r="F31" s="648"/>
      <c r="G31" s="648"/>
      <c r="H31" s="660"/>
      <c r="I31" s="94"/>
      <c r="J31" s="94"/>
    </row>
    <row r="32" spans="1:10" ht="18" customHeight="1" x14ac:dyDescent="0.2">
      <c r="A32" s="135"/>
      <c r="B32" s="256"/>
      <c r="C32" s="659"/>
      <c r="D32" s="648"/>
      <c r="E32" s="659"/>
      <c r="F32" s="648"/>
      <c r="G32" s="648"/>
      <c r="H32" s="660"/>
      <c r="I32" s="94"/>
      <c r="J32" s="94"/>
    </row>
    <row r="33" spans="1:10" ht="18" customHeight="1" x14ac:dyDescent="0.2">
      <c r="A33" s="135"/>
      <c r="B33" s="256"/>
      <c r="C33" s="659"/>
      <c r="D33" s="648"/>
      <c r="E33" s="659"/>
      <c r="F33" s="648"/>
      <c r="G33" s="648"/>
      <c r="H33" s="660"/>
      <c r="I33" s="94"/>
      <c r="J33" s="94"/>
    </row>
    <row r="34" spans="1:10" ht="18" customHeight="1" x14ac:dyDescent="0.2">
      <c r="A34" s="135"/>
      <c r="B34" s="256"/>
      <c r="C34" s="648"/>
      <c r="D34" s="648"/>
      <c r="E34" s="648"/>
      <c r="F34" s="648"/>
      <c r="G34" s="648"/>
      <c r="H34" s="660"/>
      <c r="I34" s="94"/>
      <c r="J34" s="94"/>
    </row>
    <row r="35" spans="1:10" ht="18" customHeight="1" thickBot="1" x14ac:dyDescent="0.25">
      <c r="A35" s="90">
        <v>24</v>
      </c>
      <c r="B35" s="258" t="s">
        <v>721</v>
      </c>
      <c r="C35" s="652">
        <f t="shared" ref="C35:H35" si="3">C18+C19</f>
        <v>473411.14</v>
      </c>
      <c r="D35" s="652">
        <f t="shared" si="3"/>
        <v>40216.65</v>
      </c>
      <c r="E35" s="652">
        <f t="shared" si="3"/>
        <v>0</v>
      </c>
      <c r="F35" s="652">
        <f t="shared" si="3"/>
        <v>0</v>
      </c>
      <c r="G35" s="652">
        <f t="shared" si="3"/>
        <v>473411.14</v>
      </c>
      <c r="H35" s="653">
        <f t="shared" si="3"/>
        <v>40216.65</v>
      </c>
      <c r="I35" s="94"/>
      <c r="J35" s="94"/>
    </row>
    <row r="37" spans="1:10" x14ac:dyDescent="0.2">
      <c r="A37" s="14" t="s">
        <v>664</v>
      </c>
      <c r="B37" s="185" t="s">
        <v>720</v>
      </c>
      <c r="C37" s="185"/>
      <c r="D37" s="185"/>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60" orientation="landscape" r:id="rId1"/>
  <headerFooter alignWithMargins="0"/>
  <ignoredErrors>
    <ignoredError sqref="D6"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árok22">
    <tabColor indexed="42"/>
    <pageSetUpPr fitToPage="1"/>
  </sheetPr>
  <dimension ref="A1:F24"/>
  <sheetViews>
    <sheetView zoomScaleNormal="100" workbookViewId="0">
      <pane xSplit="2" ySplit="4" topLeftCell="C5" activePane="bottomRight" state="frozen"/>
      <selection activeCell="A27" sqref="A27:F27"/>
      <selection pane="topRight" activeCell="A27" sqref="A27:F27"/>
      <selection pane="bottomLeft" activeCell="A27" sqref="A27:F27"/>
      <selection pane="bottomRight" activeCell="K18" sqref="K18"/>
    </sheetView>
  </sheetViews>
  <sheetFormatPr defaultColWidth="9.140625" defaultRowHeight="15.75" x14ac:dyDescent="0.25"/>
  <cols>
    <col min="1" max="1" width="9.5703125" style="2" customWidth="1"/>
    <col min="2" max="2" width="58.42578125" style="1" customWidth="1"/>
    <col min="3" max="3" width="22.140625" style="11" customWidth="1"/>
    <col min="4" max="4" width="21.140625" style="11" customWidth="1"/>
    <col min="5" max="5" width="24.140625" style="11" customWidth="1"/>
    <col min="6" max="16384" width="9.140625" style="1"/>
  </cols>
  <sheetData>
    <row r="1" spans="1:6" ht="80.25" customHeight="1" thickBot="1" x14ac:dyDescent="0.3">
      <c r="A1" s="916" t="s">
        <v>1147</v>
      </c>
      <c r="B1" s="917"/>
      <c r="C1" s="917"/>
      <c r="D1" s="917"/>
      <c r="E1" s="918"/>
      <c r="F1" s="261"/>
    </row>
    <row r="2" spans="1:6" ht="35.1" customHeight="1" x14ac:dyDescent="0.25">
      <c r="A2" s="727" t="s">
        <v>1361</v>
      </c>
      <c r="B2" s="728"/>
      <c r="C2" s="728"/>
      <c r="D2" s="728"/>
      <c r="E2" s="882"/>
      <c r="F2" s="261"/>
    </row>
    <row r="3" spans="1:6" s="6" customFormat="1" ht="46.9" customHeight="1" x14ac:dyDescent="0.25">
      <c r="A3" s="112" t="s">
        <v>136</v>
      </c>
      <c r="B3" s="203" t="s">
        <v>239</v>
      </c>
      <c r="C3" s="203" t="s">
        <v>218</v>
      </c>
      <c r="D3" s="203" t="s">
        <v>219</v>
      </c>
      <c r="E3" s="212" t="s">
        <v>144</v>
      </c>
    </row>
    <row r="4" spans="1:6" s="6" customFormat="1" ht="16.5" customHeight="1" x14ac:dyDescent="0.25">
      <c r="A4" s="112"/>
      <c r="B4" s="203"/>
      <c r="C4" s="203" t="s">
        <v>201</v>
      </c>
      <c r="D4" s="203" t="s">
        <v>202</v>
      </c>
      <c r="E4" s="212" t="s">
        <v>23</v>
      </c>
    </row>
    <row r="5" spans="1:6" s="6" customFormat="1" ht="17.45" customHeight="1" x14ac:dyDescent="0.25">
      <c r="A5" s="112"/>
      <c r="B5" s="262" t="s">
        <v>265</v>
      </c>
      <c r="C5" s="27"/>
      <c r="D5" s="27"/>
      <c r="E5" s="41"/>
    </row>
    <row r="6" spans="1:6" s="6" customFormat="1" ht="17.45" customHeight="1" x14ac:dyDescent="0.25">
      <c r="A6" s="33">
        <v>1</v>
      </c>
      <c r="B6" s="204" t="s">
        <v>291</v>
      </c>
      <c r="C6" s="547">
        <f>SUM(C7:C10)</f>
        <v>468877</v>
      </c>
      <c r="D6" s="547">
        <f>SUM(D7:D10)</f>
        <v>0</v>
      </c>
      <c r="E6" s="624">
        <f>C6+D6</f>
        <v>468877</v>
      </c>
    </row>
    <row r="7" spans="1:6" s="11" customFormat="1" x14ac:dyDescent="0.2">
      <c r="A7" s="15">
        <f>A6+1</f>
        <v>2</v>
      </c>
      <c r="B7" s="195" t="s">
        <v>88</v>
      </c>
      <c r="C7" s="539">
        <v>468877</v>
      </c>
      <c r="D7" s="540">
        <v>0</v>
      </c>
      <c r="E7" s="624">
        <f>C7+D7</f>
        <v>468877</v>
      </c>
    </row>
    <row r="8" spans="1:6" s="11" customFormat="1" x14ac:dyDescent="0.2">
      <c r="A8" s="15">
        <f>A7+1</f>
        <v>3</v>
      </c>
      <c r="B8" s="195" t="s">
        <v>288</v>
      </c>
      <c r="C8" s="539">
        <v>0</v>
      </c>
      <c r="D8" s="539">
        <v>0</v>
      </c>
      <c r="E8" s="624">
        <f t="shared" ref="E8:E16" si="0">C8+D8</f>
        <v>0</v>
      </c>
      <c r="F8" s="113"/>
    </row>
    <row r="9" spans="1:6" s="11" customFormat="1" x14ac:dyDescent="0.2">
      <c r="A9" s="15">
        <f>A8+1</f>
        <v>4</v>
      </c>
      <c r="B9" s="512" t="s">
        <v>1288</v>
      </c>
      <c r="C9" s="539">
        <v>0</v>
      </c>
      <c r="D9" s="539">
        <v>0</v>
      </c>
      <c r="E9" s="624">
        <f>C9+D9</f>
        <v>0</v>
      </c>
    </row>
    <row r="10" spans="1:6" s="11" customFormat="1" x14ac:dyDescent="0.2">
      <c r="A10" s="15">
        <f>A9+1</f>
        <v>5</v>
      </c>
      <c r="B10" s="195"/>
      <c r="C10" s="539">
        <v>0</v>
      </c>
      <c r="D10" s="539">
        <v>0</v>
      </c>
      <c r="E10" s="624">
        <f t="shared" si="0"/>
        <v>0</v>
      </c>
    </row>
    <row r="11" spans="1:6" s="11" customFormat="1" x14ac:dyDescent="0.2">
      <c r="A11" s="15"/>
      <c r="B11" s="262" t="s">
        <v>529</v>
      </c>
      <c r="C11" s="27"/>
      <c r="D11" s="27"/>
      <c r="E11" s="41"/>
    </row>
    <row r="12" spans="1:6" x14ac:dyDescent="0.25">
      <c r="A12" s="15">
        <v>6</v>
      </c>
      <c r="B12" s="195" t="s">
        <v>1322</v>
      </c>
      <c r="C12" s="661">
        <v>0</v>
      </c>
      <c r="D12" s="661">
        <v>0</v>
      </c>
      <c r="E12" s="624">
        <f t="shared" si="0"/>
        <v>0</v>
      </c>
    </row>
    <row r="13" spans="1:6" x14ac:dyDescent="0.25">
      <c r="A13" s="15">
        <v>7</v>
      </c>
      <c r="B13" s="195" t="s">
        <v>13</v>
      </c>
      <c r="C13" s="539">
        <v>34400</v>
      </c>
      <c r="D13" s="539">
        <v>0</v>
      </c>
      <c r="E13" s="624">
        <f t="shared" si="0"/>
        <v>34400</v>
      </c>
    </row>
    <row r="14" spans="1:6" x14ac:dyDescent="0.25">
      <c r="A14" s="15"/>
      <c r="B14" s="30"/>
      <c r="C14" s="662"/>
      <c r="D14" s="662"/>
      <c r="E14" s="41"/>
    </row>
    <row r="15" spans="1:6" x14ac:dyDescent="0.25">
      <c r="A15" s="15">
        <v>8</v>
      </c>
      <c r="B15" s="30" t="s">
        <v>292</v>
      </c>
      <c r="C15" s="663">
        <f>SUM(C16:C17)</f>
        <v>0</v>
      </c>
      <c r="D15" s="663">
        <f>SUM(D16:D17)</f>
        <v>0</v>
      </c>
      <c r="E15" s="624">
        <f t="shared" si="0"/>
        <v>0</v>
      </c>
    </row>
    <row r="16" spans="1:6" ht="31.5" x14ac:dyDescent="0.25">
      <c r="A16" s="15" t="s">
        <v>290</v>
      </c>
      <c r="B16" s="210" t="s">
        <v>582</v>
      </c>
      <c r="C16" s="661"/>
      <c r="D16" s="661">
        <v>0</v>
      </c>
      <c r="E16" s="624">
        <f t="shared" si="0"/>
        <v>0</v>
      </c>
    </row>
    <row r="17" spans="1:5" x14ac:dyDescent="0.25">
      <c r="A17" s="15"/>
      <c r="B17" s="30"/>
      <c r="C17" s="662"/>
      <c r="D17" s="662"/>
      <c r="E17" s="41"/>
    </row>
    <row r="18" spans="1:5" ht="16.5" thickBot="1" x14ac:dyDescent="0.3">
      <c r="A18" s="18">
        <v>9</v>
      </c>
      <c r="B18" s="23" t="s">
        <v>514</v>
      </c>
      <c r="C18" s="26">
        <f>C6+C12+C13+C15</f>
        <v>503277</v>
      </c>
      <c r="D18" s="26">
        <f>D6+D12+D13+D15</f>
        <v>0</v>
      </c>
      <c r="E18" s="49">
        <f>E6+E12+E13+E15</f>
        <v>503277</v>
      </c>
    </row>
    <row r="21" spans="1:5" x14ac:dyDescent="0.25">
      <c r="B21" s="74"/>
      <c r="C21" s="2"/>
    </row>
    <row r="22" spans="1:5" x14ac:dyDescent="0.25">
      <c r="B22" s="2"/>
      <c r="C22" s="2"/>
    </row>
    <row r="23" spans="1:5" x14ac:dyDescent="0.25">
      <c r="B23" s="2"/>
      <c r="C23" s="2"/>
    </row>
    <row r="24" spans="1:5" x14ac:dyDescent="0.25">
      <c r="D24" s="113"/>
    </row>
  </sheetData>
  <protectedRanges>
    <protectedRange sqref="C8:D10" name="Rozsah2_1"/>
    <protectedRange sqref="C11:D11" name="Rozsah2_2"/>
  </protectedRanges>
  <mergeCells count="2">
    <mergeCell ref="A1:E1"/>
    <mergeCell ref="A2:E2"/>
  </mergeCells>
  <phoneticPr fontId="6" type="noConversion"/>
  <pageMargins left="0.79" right="0.74803149606299213" top="0.98425196850393704" bottom="0.77" header="0.51181102362204722" footer="0.51181102362204722"/>
  <pageSetup paperSize="9" scale="9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2"/>
    <pageSetUpPr fitToPage="1"/>
  </sheetPr>
  <dimension ref="A1:F30"/>
  <sheetViews>
    <sheetView zoomScaleNormal="100" workbookViewId="0">
      <pane xSplit="2" ySplit="5" topLeftCell="C6" activePane="bottomRight" state="frozen"/>
      <selection pane="topRight" activeCell="C1" sqref="C1"/>
      <selection pane="bottomLeft" activeCell="A6" sqref="A6"/>
      <selection pane="bottomRight" activeCell="H6" sqref="H6"/>
    </sheetView>
  </sheetViews>
  <sheetFormatPr defaultColWidth="9.140625" defaultRowHeight="15.75" x14ac:dyDescent="0.2"/>
  <cols>
    <col min="1" max="1" width="9.140625" style="11"/>
    <col min="2" max="2" width="75.42578125" style="13" customWidth="1"/>
    <col min="3" max="6" width="17.28515625" style="11" customWidth="1"/>
    <col min="7" max="16384" width="9.140625" style="11"/>
  </cols>
  <sheetData>
    <row r="1" spans="1:6" ht="35.1" customHeight="1" thickBot="1" x14ac:dyDescent="0.25">
      <c r="A1" s="876" t="s">
        <v>1148</v>
      </c>
      <c r="B1" s="877"/>
      <c r="C1" s="877"/>
      <c r="D1" s="877"/>
      <c r="E1" s="877"/>
      <c r="F1" s="878"/>
    </row>
    <row r="2" spans="1:6" ht="35.1" customHeight="1" x14ac:dyDescent="0.2">
      <c r="A2" s="840" t="s">
        <v>1361</v>
      </c>
      <c r="B2" s="841"/>
      <c r="C2" s="842" t="s">
        <v>924</v>
      </c>
      <c r="D2" s="842"/>
      <c r="E2" s="842"/>
      <c r="F2" s="843"/>
    </row>
    <row r="3" spans="1:6" ht="22.9" customHeight="1" x14ac:dyDescent="0.2">
      <c r="A3" s="879" t="s">
        <v>136</v>
      </c>
      <c r="B3" s="852" t="s">
        <v>239</v>
      </c>
      <c r="C3" s="852">
        <v>2023</v>
      </c>
      <c r="D3" s="852"/>
      <c r="E3" s="852">
        <v>2024</v>
      </c>
      <c r="F3" s="853"/>
    </row>
    <row r="4" spans="1:6" ht="75" customHeight="1" x14ac:dyDescent="0.2">
      <c r="A4" s="879"/>
      <c r="B4" s="852"/>
      <c r="C4" s="203" t="s">
        <v>31</v>
      </c>
      <c r="D4" s="203" t="s">
        <v>128</v>
      </c>
      <c r="E4" s="203" t="s">
        <v>31</v>
      </c>
      <c r="F4" s="212" t="s">
        <v>129</v>
      </c>
    </row>
    <row r="5" spans="1:6" x14ac:dyDescent="0.2">
      <c r="A5" s="15"/>
      <c r="B5" s="263"/>
      <c r="C5" s="218" t="s">
        <v>201</v>
      </c>
      <c r="D5" s="218" t="s">
        <v>202</v>
      </c>
      <c r="E5" s="218" t="s">
        <v>203</v>
      </c>
      <c r="F5" s="211" t="s">
        <v>210</v>
      </c>
    </row>
    <row r="6" spans="1:6" ht="31.5" x14ac:dyDescent="0.2">
      <c r="A6" s="15">
        <v>1</v>
      </c>
      <c r="B6" s="209" t="s">
        <v>671</v>
      </c>
      <c r="C6" s="664">
        <f>C7+C10+C13+C16+C19+C22</f>
        <v>126382.5</v>
      </c>
      <c r="D6" s="664">
        <f>D7+D10+D13+D16+D19+D22</f>
        <v>647</v>
      </c>
      <c r="E6" s="664">
        <f>E7+E10+E13+E16+E19+E22</f>
        <v>104220.5</v>
      </c>
      <c r="F6" s="665">
        <f>F7+F10+F13+F16+F19+F22</f>
        <v>594</v>
      </c>
    </row>
    <row r="7" spans="1:6" x14ac:dyDescent="0.2">
      <c r="A7" s="15">
        <v>2</v>
      </c>
      <c r="B7" s="209" t="s">
        <v>672</v>
      </c>
      <c r="C7" s="664">
        <f>SUM(C8:C9)</f>
        <v>12770</v>
      </c>
      <c r="D7" s="664">
        <f>SUM(D8:D9)</f>
        <v>66</v>
      </c>
      <c r="E7" s="664">
        <f>SUM(E8:E9)</f>
        <v>11150</v>
      </c>
      <c r="F7" s="665">
        <f>SUM(F8:F9)</f>
        <v>59</v>
      </c>
    </row>
    <row r="8" spans="1:6" x14ac:dyDescent="0.2">
      <c r="A8" s="15">
        <v>3</v>
      </c>
      <c r="B8" s="210" t="s">
        <v>42</v>
      </c>
      <c r="C8" s="666">
        <v>12770</v>
      </c>
      <c r="D8" s="666">
        <v>66</v>
      </c>
      <c r="E8" s="666">
        <v>11150</v>
      </c>
      <c r="F8" s="667">
        <v>59</v>
      </c>
    </row>
    <row r="9" spans="1:6" ht="18.75" x14ac:dyDescent="0.2">
      <c r="A9" s="15">
        <v>4</v>
      </c>
      <c r="B9" s="210" t="s">
        <v>673</v>
      </c>
      <c r="C9" s="666">
        <v>0</v>
      </c>
      <c r="D9" s="666">
        <v>0</v>
      </c>
      <c r="E9" s="666">
        <v>0</v>
      </c>
      <c r="F9" s="667">
        <v>0</v>
      </c>
    </row>
    <row r="10" spans="1:6" ht="21" customHeight="1" x14ac:dyDescent="0.2">
      <c r="A10" s="15">
        <v>5</v>
      </c>
      <c r="B10" s="209" t="s">
        <v>620</v>
      </c>
      <c r="C10" s="664">
        <f>SUM(C11:C12)</f>
        <v>12670</v>
      </c>
      <c r="D10" s="664">
        <f>SUM(D11:D12)</f>
        <v>109</v>
      </c>
      <c r="E10" s="664">
        <f>SUM(E11:E12)</f>
        <v>9400</v>
      </c>
      <c r="F10" s="665">
        <f>SUM(F11:F12)</f>
        <v>85</v>
      </c>
    </row>
    <row r="11" spans="1:6" x14ac:dyDescent="0.2">
      <c r="A11" s="15">
        <v>6</v>
      </c>
      <c r="B11" s="210" t="s">
        <v>42</v>
      </c>
      <c r="C11" s="666">
        <v>12670</v>
      </c>
      <c r="D11" s="666">
        <v>109</v>
      </c>
      <c r="E11" s="666">
        <v>9400</v>
      </c>
      <c r="F11" s="667">
        <v>85</v>
      </c>
    </row>
    <row r="12" spans="1:6" ht="18.75" x14ac:dyDescent="0.2">
      <c r="A12" s="15">
        <v>7</v>
      </c>
      <c r="B12" s="210" t="s">
        <v>673</v>
      </c>
      <c r="C12" s="666">
        <v>0</v>
      </c>
      <c r="D12" s="666">
        <v>0</v>
      </c>
      <c r="E12" s="666">
        <v>0</v>
      </c>
      <c r="F12" s="667">
        <v>0</v>
      </c>
    </row>
    <row r="13" spans="1:6" x14ac:dyDescent="0.2">
      <c r="A13" s="15">
        <v>8</v>
      </c>
      <c r="B13" s="209" t="s">
        <v>621</v>
      </c>
      <c r="C13" s="664">
        <f>C14+C15</f>
        <v>14002.5</v>
      </c>
      <c r="D13" s="664">
        <f>D14+D15</f>
        <v>101</v>
      </c>
      <c r="E13" s="664">
        <f>E14+E15</f>
        <v>10945.5</v>
      </c>
      <c r="F13" s="665">
        <f>F14+F15</f>
        <v>70</v>
      </c>
    </row>
    <row r="14" spans="1:6" x14ac:dyDescent="0.2">
      <c r="A14" s="15">
        <v>9</v>
      </c>
      <c r="B14" s="210" t="s">
        <v>42</v>
      </c>
      <c r="C14" s="666">
        <v>14002.5</v>
      </c>
      <c r="D14" s="666">
        <v>101</v>
      </c>
      <c r="E14" s="666">
        <v>10945.5</v>
      </c>
      <c r="F14" s="667">
        <v>70</v>
      </c>
    </row>
    <row r="15" spans="1:6" ht="18.75" x14ac:dyDescent="0.2">
      <c r="A15" s="15">
        <v>10</v>
      </c>
      <c r="B15" s="210" t="s">
        <v>673</v>
      </c>
      <c r="C15" s="666">
        <v>0</v>
      </c>
      <c r="D15" s="666">
        <v>0</v>
      </c>
      <c r="E15" s="666">
        <v>0</v>
      </c>
      <c r="F15" s="667">
        <v>0</v>
      </c>
    </row>
    <row r="16" spans="1:6" x14ac:dyDescent="0.2">
      <c r="A16" s="15">
        <v>11</v>
      </c>
      <c r="B16" s="209" t="s">
        <v>674</v>
      </c>
      <c r="C16" s="664">
        <f>SUM(C17:C18)</f>
        <v>10290</v>
      </c>
      <c r="D16" s="664">
        <f>SUM(D17:D18)</f>
        <v>41</v>
      </c>
      <c r="E16" s="664">
        <f>SUM(E17:E18)</f>
        <v>14075</v>
      </c>
      <c r="F16" s="665">
        <f>SUM(F17:F18)</f>
        <v>109</v>
      </c>
    </row>
    <row r="17" spans="1:6" x14ac:dyDescent="0.2">
      <c r="A17" s="15">
        <v>12</v>
      </c>
      <c r="B17" s="210" t="s">
        <v>42</v>
      </c>
      <c r="C17" s="666">
        <v>10290</v>
      </c>
      <c r="D17" s="666">
        <v>41</v>
      </c>
      <c r="E17" s="666">
        <v>14075</v>
      </c>
      <c r="F17" s="667">
        <v>109</v>
      </c>
    </row>
    <row r="18" spans="1:6" ht="18.75" x14ac:dyDescent="0.2">
      <c r="A18" s="15">
        <v>13</v>
      </c>
      <c r="B18" s="210" t="s">
        <v>673</v>
      </c>
      <c r="C18" s="666">
        <v>0</v>
      </c>
      <c r="D18" s="666">
        <v>0</v>
      </c>
      <c r="E18" s="666">
        <v>0</v>
      </c>
      <c r="F18" s="667">
        <v>0</v>
      </c>
    </row>
    <row r="19" spans="1:6" x14ac:dyDescent="0.2">
      <c r="A19" s="15">
        <v>14</v>
      </c>
      <c r="B19" s="209" t="s">
        <v>675</v>
      </c>
      <c r="C19" s="664">
        <f>SUM(C20:C21)</f>
        <v>5400</v>
      </c>
      <c r="D19" s="664">
        <f>SUM(D20:D21)</f>
        <v>7</v>
      </c>
      <c r="E19" s="664">
        <f>SUM(E20:E21)</f>
        <v>1800</v>
      </c>
      <c r="F19" s="665">
        <f>SUM(F20:F21)</f>
        <v>4</v>
      </c>
    </row>
    <row r="20" spans="1:6" x14ac:dyDescent="0.2">
      <c r="A20" s="15">
        <v>15</v>
      </c>
      <c r="B20" s="210" t="s">
        <v>42</v>
      </c>
      <c r="C20" s="666">
        <v>5400</v>
      </c>
      <c r="D20" s="666">
        <v>7</v>
      </c>
      <c r="E20" s="666">
        <v>1800</v>
      </c>
      <c r="F20" s="667">
        <v>4</v>
      </c>
    </row>
    <row r="21" spans="1:6" ht="18.75" x14ac:dyDescent="0.2">
      <c r="A21" s="15">
        <v>16</v>
      </c>
      <c r="B21" s="264" t="s">
        <v>673</v>
      </c>
      <c r="C21" s="668">
        <v>0</v>
      </c>
      <c r="D21" s="668">
        <v>0</v>
      </c>
      <c r="E21" s="668">
        <v>0</v>
      </c>
      <c r="F21" s="669">
        <v>0</v>
      </c>
    </row>
    <row r="22" spans="1:6" x14ac:dyDescent="0.2">
      <c r="A22" s="15">
        <v>17</v>
      </c>
      <c r="B22" s="265" t="s">
        <v>655</v>
      </c>
      <c r="C22" s="664">
        <f>C23+C24</f>
        <v>71250</v>
      </c>
      <c r="D22" s="664">
        <f>D23+D24</f>
        <v>323</v>
      </c>
      <c r="E22" s="664">
        <f>E23+E24</f>
        <v>56850</v>
      </c>
      <c r="F22" s="665">
        <f>F23+F24</f>
        <v>267</v>
      </c>
    </row>
    <row r="23" spans="1:6" x14ac:dyDescent="0.2">
      <c r="A23" s="15">
        <v>18</v>
      </c>
      <c r="B23" s="210" t="s">
        <v>42</v>
      </c>
      <c r="C23" s="668">
        <v>71250</v>
      </c>
      <c r="D23" s="668">
        <v>323</v>
      </c>
      <c r="E23" s="668">
        <v>56850</v>
      </c>
      <c r="F23" s="669">
        <v>267</v>
      </c>
    </row>
    <row r="24" spans="1:6" ht="18.75" x14ac:dyDescent="0.2">
      <c r="A24" s="15">
        <v>19</v>
      </c>
      <c r="B24" s="264" t="s">
        <v>673</v>
      </c>
      <c r="C24" s="668">
        <v>0</v>
      </c>
      <c r="D24" s="668">
        <v>0</v>
      </c>
      <c r="E24" s="668">
        <v>0</v>
      </c>
      <c r="F24" s="669">
        <v>0</v>
      </c>
    </row>
    <row r="25" spans="1:6" ht="19.5" thickBot="1" x14ac:dyDescent="0.25">
      <c r="A25" s="16">
        <v>20</v>
      </c>
      <c r="B25" s="266" t="s">
        <v>901</v>
      </c>
      <c r="C25" s="670" t="s">
        <v>228</v>
      </c>
      <c r="D25" s="671">
        <v>540</v>
      </c>
      <c r="E25" s="670" t="s">
        <v>228</v>
      </c>
      <c r="F25" s="672">
        <v>518</v>
      </c>
    </row>
    <row r="26" spans="1:6" x14ac:dyDescent="0.2">
      <c r="A26" s="115"/>
      <c r="B26" s="116"/>
      <c r="C26" s="117"/>
      <c r="D26" s="118"/>
      <c r="E26" s="117"/>
      <c r="F26" s="118"/>
    </row>
    <row r="27" spans="1:6" ht="15.75" customHeight="1" x14ac:dyDescent="0.2">
      <c r="A27" s="920" t="s">
        <v>899</v>
      </c>
      <c r="B27" s="921"/>
      <c r="C27" s="921"/>
      <c r="D27" s="921"/>
      <c r="E27" s="921"/>
      <c r="F27" s="922"/>
    </row>
    <row r="28" spans="1:6" ht="15.75" customHeight="1" x14ac:dyDescent="0.2">
      <c r="A28" s="923" t="s">
        <v>900</v>
      </c>
      <c r="B28" s="924"/>
      <c r="C28" s="924"/>
      <c r="D28" s="924"/>
      <c r="E28" s="924"/>
      <c r="F28" s="925"/>
    </row>
    <row r="29" spans="1:6" ht="15.75" customHeight="1" x14ac:dyDescent="0.2">
      <c r="A29" s="919" t="s">
        <v>931</v>
      </c>
      <c r="B29" s="919"/>
      <c r="C29" s="919"/>
      <c r="D29" s="919"/>
      <c r="E29" s="919"/>
      <c r="F29" s="919"/>
    </row>
    <row r="30" spans="1:6" ht="42.75" customHeight="1" x14ac:dyDescent="0.2">
      <c r="A30" s="893" t="s">
        <v>1439</v>
      </c>
      <c r="B30" s="893"/>
      <c r="C30" s="893"/>
      <c r="D30" s="893"/>
      <c r="E30" s="893"/>
      <c r="F30" s="893"/>
    </row>
  </sheetData>
  <mergeCells count="11">
    <mergeCell ref="A30:F30"/>
    <mergeCell ref="C2:F2"/>
    <mergeCell ref="A29:F29"/>
    <mergeCell ref="A27:F27"/>
    <mergeCell ref="A28:F28"/>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7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2"/>
  </sheetPr>
  <dimension ref="A1:G16"/>
  <sheetViews>
    <sheetView zoomScaleNormal="100" workbookViewId="0">
      <pane xSplit="2" ySplit="5" topLeftCell="C6" activePane="bottomRight" state="frozen"/>
      <selection activeCell="G18" sqref="G18"/>
      <selection pane="topRight" activeCell="G18" sqref="G18"/>
      <selection pane="bottomLeft" activeCell="G18" sqref="G18"/>
      <selection pane="bottomRight" activeCell="I8" sqref="I8"/>
    </sheetView>
  </sheetViews>
  <sheetFormatPr defaultColWidth="9.140625" defaultRowHeight="18.75" x14ac:dyDescent="0.25"/>
  <cols>
    <col min="1" max="1" width="9.140625" style="81"/>
    <col min="2" max="2" width="67" style="87" customWidth="1"/>
    <col min="3" max="3" width="20.28515625" style="96" customWidth="1"/>
    <col min="4" max="4" width="23.5703125" style="96" customWidth="1"/>
    <col min="5" max="5" width="22.140625" style="96" customWidth="1"/>
    <col min="6" max="6" width="23.85546875" style="81" customWidth="1"/>
    <col min="7" max="16384" width="9.140625" style="81"/>
  </cols>
  <sheetData>
    <row r="1" spans="1:7" ht="50.1" customHeight="1" thickBot="1" x14ac:dyDescent="0.3">
      <c r="A1" s="926" t="s">
        <v>1149</v>
      </c>
      <c r="B1" s="927"/>
      <c r="C1" s="927"/>
      <c r="D1" s="928"/>
      <c r="E1" s="928"/>
      <c r="F1" s="929"/>
    </row>
    <row r="2" spans="1:7" ht="35.1" customHeight="1" thickBot="1" x14ac:dyDescent="0.3">
      <c r="A2" s="930" t="s">
        <v>1360</v>
      </c>
      <c r="B2" s="931"/>
      <c r="C2" s="931"/>
      <c r="D2" s="932"/>
      <c r="E2" s="932"/>
      <c r="F2" s="933"/>
    </row>
    <row r="3" spans="1:7" ht="33" customHeight="1" x14ac:dyDescent="0.25">
      <c r="A3" s="839" t="s">
        <v>136</v>
      </c>
      <c r="B3" s="938" t="s">
        <v>239</v>
      </c>
      <c r="C3" s="937">
        <v>2023</v>
      </c>
      <c r="D3" s="937"/>
      <c r="E3" s="934">
        <v>2024</v>
      </c>
      <c r="F3" s="935"/>
    </row>
    <row r="4" spans="1:7" ht="71.25" customHeight="1" x14ac:dyDescent="0.25">
      <c r="A4" s="879"/>
      <c r="B4" s="939"/>
      <c r="C4" s="267" t="s">
        <v>634</v>
      </c>
      <c r="D4" s="267" t="s">
        <v>679</v>
      </c>
      <c r="E4" s="267" t="s">
        <v>634</v>
      </c>
      <c r="F4" s="268" t="s">
        <v>679</v>
      </c>
    </row>
    <row r="5" spans="1:7" ht="15.75" customHeight="1" x14ac:dyDescent="0.25">
      <c r="A5" s="235"/>
      <c r="B5" s="236"/>
      <c r="C5" s="236" t="s">
        <v>201</v>
      </c>
      <c r="D5" s="236" t="s">
        <v>202</v>
      </c>
      <c r="E5" s="269" t="s">
        <v>203</v>
      </c>
      <c r="F5" s="270" t="s">
        <v>210</v>
      </c>
    </row>
    <row r="6" spans="1:7" s="94" customFormat="1" ht="34.5" customHeight="1" x14ac:dyDescent="0.2">
      <c r="A6" s="82">
        <v>1</v>
      </c>
      <c r="B6" s="271" t="s">
        <v>574</v>
      </c>
      <c r="C6" s="673">
        <v>0</v>
      </c>
      <c r="D6" s="673">
        <v>0</v>
      </c>
      <c r="E6" s="674">
        <f>C9</f>
        <v>0</v>
      </c>
      <c r="F6" s="675">
        <f>D9</f>
        <v>0</v>
      </c>
      <c r="G6" s="119"/>
    </row>
    <row r="7" spans="1:7" ht="36" customHeight="1" x14ac:dyDescent="0.25">
      <c r="A7" s="82">
        <v>2</v>
      </c>
      <c r="B7" s="271" t="s">
        <v>1054</v>
      </c>
      <c r="C7" s="673">
        <v>66960</v>
      </c>
      <c r="D7" s="673">
        <v>181900</v>
      </c>
      <c r="E7" s="673">
        <v>74160</v>
      </c>
      <c r="F7" s="676">
        <v>190550</v>
      </c>
    </row>
    <row r="8" spans="1:7" ht="35.25" customHeight="1" x14ac:dyDescent="0.25">
      <c r="A8" s="82">
        <v>3</v>
      </c>
      <c r="B8" s="271" t="s">
        <v>575</v>
      </c>
      <c r="C8" s="673">
        <v>66960</v>
      </c>
      <c r="D8" s="673">
        <v>181900</v>
      </c>
      <c r="E8" s="673">
        <v>74160</v>
      </c>
      <c r="F8" s="676">
        <v>190550</v>
      </c>
    </row>
    <row r="9" spans="1:7" ht="39.75" customHeight="1" x14ac:dyDescent="0.25">
      <c r="A9" s="82">
        <v>4</v>
      </c>
      <c r="B9" s="271" t="s">
        <v>632</v>
      </c>
      <c r="C9" s="674">
        <f>C6+C7-C8</f>
        <v>0</v>
      </c>
      <c r="D9" s="674">
        <f>D6+D7-D8</f>
        <v>0</v>
      </c>
      <c r="E9" s="674">
        <f>E6+E7-E8</f>
        <v>0</v>
      </c>
      <c r="F9" s="675">
        <f>F6+F7-F8</f>
        <v>0</v>
      </c>
    </row>
    <row r="10" spans="1:7" ht="36" customHeight="1" thickBot="1" x14ac:dyDescent="0.3">
      <c r="A10" s="93">
        <v>5</v>
      </c>
      <c r="B10" s="272" t="s">
        <v>633</v>
      </c>
      <c r="C10" s="677">
        <v>62</v>
      </c>
      <c r="D10" s="677">
        <v>380</v>
      </c>
      <c r="E10" s="677">
        <v>53</v>
      </c>
      <c r="F10" s="678">
        <v>385</v>
      </c>
    </row>
    <row r="11" spans="1:7" ht="21" customHeight="1" x14ac:dyDescent="0.25">
      <c r="A11" s="83"/>
      <c r="B11" s="95"/>
      <c r="C11" s="81"/>
      <c r="D11" s="81"/>
      <c r="E11" s="81"/>
    </row>
    <row r="12" spans="1:7" ht="21" customHeight="1" x14ac:dyDescent="0.25">
      <c r="A12" s="936" t="s">
        <v>902</v>
      </c>
      <c r="B12" s="936"/>
      <c r="C12" s="936"/>
      <c r="D12" s="936"/>
      <c r="E12" s="936"/>
      <c r="F12" s="936"/>
    </row>
    <row r="13" spans="1:7" ht="18" x14ac:dyDescent="0.25">
      <c r="A13" s="324" t="s">
        <v>903</v>
      </c>
      <c r="B13" s="325"/>
      <c r="C13" s="326"/>
      <c r="D13" s="326"/>
      <c r="E13" s="326"/>
      <c r="F13" s="327"/>
    </row>
    <row r="14" spans="1:7" ht="18" x14ac:dyDescent="0.25">
      <c r="A14" s="324" t="s">
        <v>904</v>
      </c>
      <c r="B14" s="325"/>
      <c r="C14" s="326"/>
      <c r="D14" s="326"/>
      <c r="E14" s="326"/>
      <c r="F14" s="327"/>
    </row>
    <row r="16" spans="1:7" x14ac:dyDescent="0.25">
      <c r="C16" s="96" t="s">
        <v>105</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1:N19"/>
  <sheetViews>
    <sheetView topLeftCell="A7" zoomScaleNormal="100" workbookViewId="0">
      <selection activeCell="P9" sqref="P9"/>
    </sheetView>
  </sheetViews>
  <sheetFormatPr defaultColWidth="9.140625" defaultRowHeight="15.75" x14ac:dyDescent="0.2"/>
  <cols>
    <col min="1" max="1" width="8.140625" style="329" customWidth="1"/>
    <col min="2" max="2" width="93.140625" style="331" customWidth="1"/>
    <col min="3" max="3" width="15.7109375" style="329" customWidth="1"/>
    <col min="4" max="4" width="18.140625" style="329" customWidth="1"/>
    <col min="5" max="5" width="15.7109375" style="329" customWidth="1"/>
    <col min="6" max="6" width="18.140625" style="329" customWidth="1"/>
    <col min="7" max="13" width="15.7109375" style="329" customWidth="1"/>
    <col min="14" max="14" width="15.140625" style="329" customWidth="1"/>
    <col min="15" max="15" width="9.140625" style="329"/>
    <col min="16" max="16" width="25.85546875" style="329" customWidth="1"/>
    <col min="17" max="16384" width="9.140625" style="329"/>
  </cols>
  <sheetData>
    <row r="1" spans="1:14" ht="50.1" customHeight="1" thickBot="1" x14ac:dyDescent="0.25">
      <c r="A1" s="942" t="s">
        <v>1150</v>
      </c>
      <c r="B1" s="943"/>
      <c r="C1" s="943"/>
      <c r="D1" s="943"/>
      <c r="E1" s="943"/>
      <c r="F1" s="943"/>
      <c r="G1" s="943"/>
      <c r="H1" s="943"/>
      <c r="I1" s="943"/>
      <c r="J1" s="943"/>
      <c r="K1" s="943"/>
      <c r="L1" s="943"/>
      <c r="M1" s="943"/>
      <c r="N1" s="944"/>
    </row>
    <row r="2" spans="1:14" ht="79.5" customHeight="1" thickBot="1" x14ac:dyDescent="0.25">
      <c r="A2" s="945" t="s">
        <v>1361</v>
      </c>
      <c r="B2" s="946"/>
      <c r="C2" s="947" t="s">
        <v>973</v>
      </c>
      <c r="D2" s="948"/>
      <c r="E2" s="947" t="s">
        <v>974</v>
      </c>
      <c r="F2" s="948"/>
      <c r="G2" s="949" t="s">
        <v>969</v>
      </c>
      <c r="H2" s="950"/>
      <c r="I2" s="951" t="s">
        <v>1285</v>
      </c>
      <c r="J2" s="952"/>
      <c r="K2" s="953" t="s">
        <v>1286</v>
      </c>
      <c r="L2" s="954"/>
      <c r="M2" s="949" t="s">
        <v>966</v>
      </c>
      <c r="N2" s="950"/>
    </row>
    <row r="3" spans="1:14" x14ac:dyDescent="0.2">
      <c r="A3" s="956" t="s">
        <v>136</v>
      </c>
      <c r="B3" s="958" t="s">
        <v>239</v>
      </c>
      <c r="C3" s="959">
        <v>2024</v>
      </c>
      <c r="D3" s="960"/>
      <c r="E3" s="959">
        <v>2024</v>
      </c>
      <c r="F3" s="960"/>
      <c r="G3" s="940">
        <v>2024</v>
      </c>
      <c r="H3" s="941"/>
      <c r="I3" s="940">
        <v>2024</v>
      </c>
      <c r="J3" s="941"/>
      <c r="K3" s="940">
        <v>2024</v>
      </c>
      <c r="L3" s="941"/>
      <c r="M3" s="940">
        <v>2024</v>
      </c>
      <c r="N3" s="941"/>
    </row>
    <row r="4" spans="1:14" ht="78.75" x14ac:dyDescent="0.2">
      <c r="A4" s="957"/>
      <c r="B4" s="958"/>
      <c r="C4" s="454" t="s">
        <v>552</v>
      </c>
      <c r="D4" s="455" t="s">
        <v>767</v>
      </c>
      <c r="E4" s="454" t="s">
        <v>552</v>
      </c>
      <c r="F4" s="455" t="s">
        <v>767</v>
      </c>
      <c r="G4" s="454" t="s">
        <v>552</v>
      </c>
      <c r="H4" s="455" t="s">
        <v>767</v>
      </c>
      <c r="I4" s="454" t="s">
        <v>552</v>
      </c>
      <c r="J4" s="455" t="s">
        <v>767</v>
      </c>
      <c r="K4" s="454" t="s">
        <v>552</v>
      </c>
      <c r="L4" s="455" t="s">
        <v>767</v>
      </c>
      <c r="M4" s="454" t="s">
        <v>552</v>
      </c>
      <c r="N4" s="455" t="s">
        <v>767</v>
      </c>
    </row>
    <row r="5" spans="1:14" x14ac:dyDescent="0.2">
      <c r="A5" s="456"/>
      <c r="B5" s="457"/>
      <c r="C5" s="453" t="s">
        <v>201</v>
      </c>
      <c r="D5" s="453" t="s">
        <v>202</v>
      </c>
      <c r="E5" s="453" t="s">
        <v>203</v>
      </c>
      <c r="F5" s="453" t="s">
        <v>210</v>
      </c>
      <c r="G5" s="453" t="s">
        <v>204</v>
      </c>
      <c r="H5" s="453" t="s">
        <v>205</v>
      </c>
      <c r="I5" s="453" t="s">
        <v>208</v>
      </c>
      <c r="J5" s="453" t="s">
        <v>523</v>
      </c>
      <c r="K5" s="453" t="s">
        <v>524</v>
      </c>
      <c r="L5" s="453" t="s">
        <v>1284</v>
      </c>
      <c r="M5" s="453" t="s">
        <v>1347</v>
      </c>
      <c r="N5" s="458" t="s">
        <v>1348</v>
      </c>
    </row>
    <row r="6" spans="1:14" ht="38.25" customHeight="1" x14ac:dyDescent="0.2">
      <c r="A6" s="459">
        <v>1</v>
      </c>
      <c r="B6" s="460" t="s">
        <v>1203</v>
      </c>
      <c r="C6" s="461" t="s">
        <v>228</v>
      </c>
      <c r="D6" s="679">
        <v>673</v>
      </c>
      <c r="E6" s="461" t="s">
        <v>228</v>
      </c>
      <c r="F6" s="679">
        <v>260</v>
      </c>
      <c r="G6" s="461" t="s">
        <v>228</v>
      </c>
      <c r="H6" s="679">
        <v>0</v>
      </c>
      <c r="I6" s="461" t="s">
        <v>228</v>
      </c>
      <c r="J6" s="679">
        <v>0</v>
      </c>
      <c r="K6" s="461" t="s">
        <v>228</v>
      </c>
      <c r="L6" s="679">
        <v>0</v>
      </c>
      <c r="M6" s="461" t="s">
        <v>228</v>
      </c>
      <c r="N6" s="462">
        <v>0</v>
      </c>
    </row>
    <row r="7" spans="1:14" ht="38.25" customHeight="1" x14ac:dyDescent="0.2">
      <c r="A7" s="459">
        <v>2</v>
      </c>
      <c r="B7" s="460" t="s">
        <v>1204</v>
      </c>
      <c r="C7" s="461" t="s">
        <v>228</v>
      </c>
      <c r="D7" s="679">
        <v>59</v>
      </c>
      <c r="E7" s="461" t="s">
        <v>228</v>
      </c>
      <c r="F7" s="679">
        <v>23</v>
      </c>
      <c r="G7" s="461" t="s">
        <v>228</v>
      </c>
      <c r="H7" s="679">
        <v>0</v>
      </c>
      <c r="I7" s="461" t="s">
        <v>228</v>
      </c>
      <c r="J7" s="679">
        <v>0</v>
      </c>
      <c r="K7" s="461" t="s">
        <v>228</v>
      </c>
      <c r="L7" s="679">
        <v>0</v>
      </c>
      <c r="M7" s="461" t="s">
        <v>228</v>
      </c>
      <c r="N7" s="462">
        <v>0</v>
      </c>
    </row>
    <row r="8" spans="1:14" ht="38.25" customHeight="1" x14ac:dyDescent="0.2">
      <c r="A8" s="459">
        <v>3</v>
      </c>
      <c r="B8" s="460" t="s">
        <v>980</v>
      </c>
      <c r="C8" s="679">
        <v>151800</v>
      </c>
      <c r="D8" s="461" t="s">
        <v>228</v>
      </c>
      <c r="E8" s="679">
        <v>66300</v>
      </c>
      <c r="F8" s="461" t="s">
        <v>228</v>
      </c>
      <c r="G8" s="680">
        <v>0</v>
      </c>
      <c r="H8" s="461" t="s">
        <v>228</v>
      </c>
      <c r="I8" s="679">
        <v>0</v>
      </c>
      <c r="J8" s="461" t="s">
        <v>228</v>
      </c>
      <c r="K8" s="679">
        <v>0</v>
      </c>
      <c r="L8" s="461" t="s">
        <v>228</v>
      </c>
      <c r="M8" s="680">
        <v>0</v>
      </c>
      <c r="N8" s="463" t="s">
        <v>228</v>
      </c>
    </row>
    <row r="9" spans="1:14" ht="37.5" customHeight="1" x14ac:dyDescent="0.2">
      <c r="A9" s="459">
        <v>4</v>
      </c>
      <c r="B9" s="460" t="s">
        <v>1055</v>
      </c>
      <c r="C9" s="679">
        <v>264000</v>
      </c>
      <c r="D9" s="461" t="s">
        <v>228</v>
      </c>
      <c r="E9" s="679">
        <v>135000</v>
      </c>
      <c r="F9" s="461" t="s">
        <v>228</v>
      </c>
      <c r="G9" s="680">
        <v>0</v>
      </c>
      <c r="H9" s="461" t="s">
        <v>228</v>
      </c>
      <c r="I9" s="679">
        <v>32000</v>
      </c>
      <c r="J9" s="461" t="s">
        <v>228</v>
      </c>
      <c r="K9" s="679">
        <v>4000</v>
      </c>
      <c r="L9" s="461" t="s">
        <v>228</v>
      </c>
      <c r="M9" s="461" t="s">
        <v>228</v>
      </c>
      <c r="N9" s="463" t="s">
        <v>228</v>
      </c>
    </row>
    <row r="10" spans="1:14" ht="37.5" customHeight="1" x14ac:dyDescent="0.2">
      <c r="A10" s="459">
        <v>5</v>
      </c>
      <c r="B10" s="460" t="s">
        <v>967</v>
      </c>
      <c r="C10" s="461" t="s">
        <v>228</v>
      </c>
      <c r="D10" s="461" t="s">
        <v>228</v>
      </c>
      <c r="E10" s="461" t="s">
        <v>228</v>
      </c>
      <c r="F10" s="461" t="s">
        <v>228</v>
      </c>
      <c r="G10" s="461" t="s">
        <v>228</v>
      </c>
      <c r="H10" s="461" t="s">
        <v>228</v>
      </c>
      <c r="I10" s="461" t="s">
        <v>228</v>
      </c>
      <c r="J10" s="461" t="s">
        <v>228</v>
      </c>
      <c r="K10" s="461" t="s">
        <v>228</v>
      </c>
      <c r="L10" s="461" t="s">
        <v>228</v>
      </c>
      <c r="M10" s="680">
        <v>0</v>
      </c>
      <c r="N10" s="463" t="s">
        <v>228</v>
      </c>
    </row>
    <row r="11" spans="1:14" ht="38.25" customHeight="1" x14ac:dyDescent="0.2">
      <c r="A11" s="459">
        <v>6</v>
      </c>
      <c r="B11" s="460" t="s">
        <v>968</v>
      </c>
      <c r="C11" s="679">
        <v>201900</v>
      </c>
      <c r="D11" s="461" t="s">
        <v>228</v>
      </c>
      <c r="E11" s="679">
        <v>78000</v>
      </c>
      <c r="F11" s="461" t="s">
        <v>228</v>
      </c>
      <c r="G11" s="679">
        <v>0</v>
      </c>
      <c r="H11" s="461" t="s">
        <v>228</v>
      </c>
      <c r="I11" s="679">
        <v>0</v>
      </c>
      <c r="J11" s="461" t="s">
        <v>228</v>
      </c>
      <c r="K11" s="679">
        <v>0</v>
      </c>
      <c r="L11" s="461" t="s">
        <v>228</v>
      </c>
      <c r="M11" s="679">
        <v>0</v>
      </c>
      <c r="N11" s="463" t="s">
        <v>228</v>
      </c>
    </row>
    <row r="12" spans="1:14" ht="38.25" customHeight="1" x14ac:dyDescent="0.2">
      <c r="A12" s="459">
        <v>7</v>
      </c>
      <c r="B12" s="464" t="s">
        <v>988</v>
      </c>
      <c r="C12" s="681">
        <v>1200</v>
      </c>
      <c r="D12" s="461" t="s">
        <v>228</v>
      </c>
      <c r="E12" s="681">
        <v>4500</v>
      </c>
      <c r="F12" s="461" t="s">
        <v>228</v>
      </c>
      <c r="G12" s="681">
        <v>0</v>
      </c>
      <c r="H12" s="461" t="s">
        <v>228</v>
      </c>
      <c r="I12" s="681">
        <v>0</v>
      </c>
      <c r="J12" s="461" t="s">
        <v>228</v>
      </c>
      <c r="K12" s="681">
        <v>0</v>
      </c>
      <c r="L12" s="461" t="s">
        <v>228</v>
      </c>
      <c r="M12" s="681">
        <v>0</v>
      </c>
      <c r="N12" s="463" t="s">
        <v>228</v>
      </c>
    </row>
    <row r="13" spans="1:14" ht="33" customHeight="1" x14ac:dyDescent="0.2">
      <c r="A13" s="459">
        <v>8</v>
      </c>
      <c r="B13" s="460" t="s">
        <v>1205</v>
      </c>
      <c r="C13" s="682">
        <f>C8+C9-C11-C12</f>
        <v>212700</v>
      </c>
      <c r="D13" s="461" t="s">
        <v>228</v>
      </c>
      <c r="E13" s="682">
        <f>E8+E9-E11-E12</f>
        <v>118800</v>
      </c>
      <c r="F13" s="461" t="s">
        <v>228</v>
      </c>
      <c r="G13" s="682">
        <f>G8+G9-G11-G12</f>
        <v>0</v>
      </c>
      <c r="H13" s="461" t="s">
        <v>228</v>
      </c>
      <c r="I13" s="682">
        <f>I8+I9-I11-I12</f>
        <v>32000</v>
      </c>
      <c r="J13" s="461" t="s">
        <v>228</v>
      </c>
      <c r="K13" s="682">
        <f>K8+K9-K11-K12</f>
        <v>4000</v>
      </c>
      <c r="L13" s="461" t="s">
        <v>228</v>
      </c>
      <c r="M13" s="682">
        <f>M8+M10-M11-M12</f>
        <v>0</v>
      </c>
      <c r="N13" s="463" t="s">
        <v>228</v>
      </c>
    </row>
    <row r="14" spans="1:14" ht="38.25" customHeight="1" x14ac:dyDescent="0.2">
      <c r="A14" s="459">
        <v>9</v>
      </c>
      <c r="B14" s="465" t="s">
        <v>1281</v>
      </c>
      <c r="C14" s="683">
        <v>54300</v>
      </c>
      <c r="D14" s="684" t="s">
        <v>228</v>
      </c>
      <c r="E14" s="683">
        <v>36600</v>
      </c>
      <c r="F14" s="684" t="s">
        <v>228</v>
      </c>
      <c r="G14" s="683">
        <v>0</v>
      </c>
      <c r="H14" s="684" t="s">
        <v>228</v>
      </c>
      <c r="I14" s="683">
        <v>9600</v>
      </c>
      <c r="J14" s="684" t="s">
        <v>228</v>
      </c>
      <c r="K14" s="683">
        <v>1200</v>
      </c>
      <c r="L14" s="684" t="s">
        <v>228</v>
      </c>
      <c r="M14" s="683">
        <v>0</v>
      </c>
      <c r="N14" s="463" t="s">
        <v>228</v>
      </c>
    </row>
    <row r="15" spans="1:14" ht="38.25" customHeight="1" thickBot="1" x14ac:dyDescent="0.25">
      <c r="A15" s="466">
        <v>10</v>
      </c>
      <c r="B15" s="467" t="s">
        <v>1151</v>
      </c>
      <c r="C15" s="685">
        <v>45600</v>
      </c>
      <c r="D15" s="686" t="s">
        <v>228</v>
      </c>
      <c r="E15" s="685">
        <v>24600</v>
      </c>
      <c r="F15" s="686" t="s">
        <v>228</v>
      </c>
      <c r="G15" s="685">
        <v>0</v>
      </c>
      <c r="H15" s="686" t="s">
        <v>228</v>
      </c>
      <c r="I15" s="685">
        <v>0</v>
      </c>
      <c r="J15" s="686" t="s">
        <v>228</v>
      </c>
      <c r="K15" s="685">
        <v>0</v>
      </c>
      <c r="L15" s="686" t="s">
        <v>228</v>
      </c>
      <c r="M15" s="685">
        <v>0</v>
      </c>
      <c r="N15" s="468" t="s">
        <v>228</v>
      </c>
    </row>
    <row r="16" spans="1:14" x14ac:dyDescent="0.2">
      <c r="E16" s="332"/>
    </row>
    <row r="17" spans="1:5" x14ac:dyDescent="0.2">
      <c r="E17" s="332"/>
    </row>
    <row r="18" spans="1:5" x14ac:dyDescent="0.2">
      <c r="A18" s="955" t="s">
        <v>971</v>
      </c>
      <c r="B18" s="955"/>
      <c r="C18" s="955"/>
      <c r="D18" s="955"/>
      <c r="E18" s="955"/>
    </row>
    <row r="19" spans="1:5" x14ac:dyDescent="0.2">
      <c r="A19" s="333" t="s">
        <v>972</v>
      </c>
      <c r="B19" s="333"/>
      <c r="C19" s="333"/>
      <c r="D19" s="333"/>
      <c r="E19" s="334"/>
    </row>
  </sheetData>
  <mergeCells count="17">
    <mergeCell ref="A18:E18"/>
    <mergeCell ref="A3:A4"/>
    <mergeCell ref="B3:B4"/>
    <mergeCell ref="C3:D3"/>
    <mergeCell ref="E3:F3"/>
    <mergeCell ref="G3:H3"/>
    <mergeCell ref="M3:N3"/>
    <mergeCell ref="A1:N1"/>
    <mergeCell ref="A2:B2"/>
    <mergeCell ref="C2:D2"/>
    <mergeCell ref="E2:F2"/>
    <mergeCell ref="G2:H2"/>
    <mergeCell ref="M2:N2"/>
    <mergeCell ref="I2:J2"/>
    <mergeCell ref="I3:J3"/>
    <mergeCell ref="K2:L2"/>
    <mergeCell ref="K3:L3"/>
  </mergeCells>
  <pageMargins left="0.70866141732283472" right="0.70866141732283472" top="0.74803149606299213" bottom="0.74803149606299213" header="0.31496062992125984" footer="0.31496062992125984"/>
  <pageSetup paperSize="9" scale="4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pageSetUpPr fitToPage="1"/>
  </sheetPr>
  <dimension ref="A1:G18"/>
  <sheetViews>
    <sheetView topLeftCell="A4" zoomScaleNormal="100" workbookViewId="0">
      <selection activeCell="G13" sqref="G13"/>
    </sheetView>
  </sheetViews>
  <sheetFormatPr defaultColWidth="8.85546875" defaultRowHeight="12.75" x14ac:dyDescent="0.2"/>
  <cols>
    <col min="1" max="1" width="8.140625" style="335" customWidth="1"/>
    <col min="2" max="2" width="93.140625" style="335" customWidth="1"/>
    <col min="3" max="3" width="15.7109375" style="335" customWidth="1"/>
    <col min="4" max="4" width="18.140625" style="335" customWidth="1"/>
    <col min="5" max="6" width="17.85546875" style="335" customWidth="1"/>
    <col min="7" max="16384" width="8.85546875" style="335"/>
  </cols>
  <sheetData>
    <row r="1" spans="1:7" ht="50.1" customHeight="1" thickBot="1" x14ac:dyDescent="0.25">
      <c r="A1" s="942" t="s">
        <v>1152</v>
      </c>
      <c r="B1" s="943"/>
      <c r="C1" s="943"/>
      <c r="D1" s="943"/>
      <c r="E1" s="943"/>
      <c r="F1" s="944"/>
    </row>
    <row r="2" spans="1:7" ht="46.15" customHeight="1" x14ac:dyDescent="0.2">
      <c r="A2" s="945" t="s">
        <v>1361</v>
      </c>
      <c r="B2" s="946"/>
      <c r="C2" s="947" t="s">
        <v>975</v>
      </c>
      <c r="D2" s="948"/>
      <c r="E2" s="947" t="s">
        <v>1056</v>
      </c>
      <c r="F2" s="948"/>
    </row>
    <row r="3" spans="1:7" ht="15.75" x14ac:dyDescent="0.2">
      <c r="A3" s="956" t="s">
        <v>136</v>
      </c>
      <c r="B3" s="968" t="s">
        <v>239</v>
      </c>
      <c r="C3" s="959">
        <v>2024</v>
      </c>
      <c r="D3" s="960"/>
      <c r="E3" s="959">
        <v>2024</v>
      </c>
      <c r="F3" s="960"/>
    </row>
    <row r="4" spans="1:7" ht="88.15" customHeight="1" x14ac:dyDescent="0.2">
      <c r="A4" s="967"/>
      <c r="B4" s="969"/>
      <c r="C4" s="469" t="s">
        <v>552</v>
      </c>
      <c r="D4" s="458" t="s">
        <v>767</v>
      </c>
      <c r="E4" s="469" t="s">
        <v>552</v>
      </c>
      <c r="F4" s="458" t="s">
        <v>767</v>
      </c>
    </row>
    <row r="5" spans="1:7" ht="15.75" x14ac:dyDescent="0.2">
      <c r="A5" s="470"/>
      <c r="B5" s="457"/>
      <c r="C5" s="453" t="s">
        <v>201</v>
      </c>
      <c r="D5" s="458" t="s">
        <v>202</v>
      </c>
      <c r="E5" s="453" t="s">
        <v>203</v>
      </c>
      <c r="F5" s="458" t="s">
        <v>210</v>
      </c>
    </row>
    <row r="6" spans="1:7" ht="37.5" x14ac:dyDescent="0.2">
      <c r="A6" s="459">
        <v>1</v>
      </c>
      <c r="B6" s="460" t="s">
        <v>1206</v>
      </c>
      <c r="C6" s="461" t="s">
        <v>228</v>
      </c>
      <c r="D6" s="462">
        <v>0</v>
      </c>
      <c r="E6" s="461" t="s">
        <v>228</v>
      </c>
      <c r="F6" s="462">
        <v>0</v>
      </c>
    </row>
    <row r="7" spans="1:7" ht="37.5" x14ac:dyDescent="0.2">
      <c r="A7" s="459">
        <v>2</v>
      </c>
      <c r="B7" s="460" t="s">
        <v>1207</v>
      </c>
      <c r="C7" s="461" t="s">
        <v>228</v>
      </c>
      <c r="D7" s="462">
        <v>0</v>
      </c>
      <c r="E7" s="461" t="s">
        <v>228</v>
      </c>
      <c r="F7" s="462">
        <v>0</v>
      </c>
    </row>
    <row r="8" spans="1:7" ht="31.5" x14ac:dyDescent="0.2">
      <c r="A8" s="459">
        <v>3</v>
      </c>
      <c r="B8" s="460" t="s">
        <v>981</v>
      </c>
      <c r="C8" s="471">
        <v>0</v>
      </c>
      <c r="D8" s="463" t="s">
        <v>228</v>
      </c>
      <c r="E8" s="471">
        <v>0</v>
      </c>
      <c r="F8" s="463" t="s">
        <v>228</v>
      </c>
    </row>
    <row r="9" spans="1:7" ht="31.15" customHeight="1" x14ac:dyDescent="0.2">
      <c r="A9" s="459">
        <v>4</v>
      </c>
      <c r="B9" s="460" t="s">
        <v>1057</v>
      </c>
      <c r="C9" s="471">
        <v>0</v>
      </c>
      <c r="D9" s="463" t="s">
        <v>228</v>
      </c>
      <c r="E9" s="471">
        <v>0</v>
      </c>
      <c r="F9" s="463" t="s">
        <v>228</v>
      </c>
    </row>
    <row r="10" spans="1:7" ht="31.5" x14ac:dyDescent="0.2">
      <c r="A10" s="459">
        <v>5</v>
      </c>
      <c r="B10" s="460" t="s">
        <v>989</v>
      </c>
      <c r="C10" s="472">
        <v>0</v>
      </c>
      <c r="D10" s="463" t="s">
        <v>228</v>
      </c>
      <c r="E10" s="472">
        <v>0</v>
      </c>
      <c r="F10" s="463" t="s">
        <v>228</v>
      </c>
    </row>
    <row r="11" spans="1:7" ht="34.5" customHeight="1" x14ac:dyDescent="0.2">
      <c r="A11" s="459">
        <v>6</v>
      </c>
      <c r="B11" s="464" t="s">
        <v>988</v>
      </c>
      <c r="C11" s="473">
        <v>0</v>
      </c>
      <c r="D11" s="463" t="s">
        <v>228</v>
      </c>
      <c r="E11" s="473">
        <v>0</v>
      </c>
      <c r="F11" s="463"/>
    </row>
    <row r="12" spans="1:7" ht="31.15" customHeight="1" x14ac:dyDescent="0.2">
      <c r="A12" s="459">
        <v>7</v>
      </c>
      <c r="B12" s="460" t="s">
        <v>1208</v>
      </c>
      <c r="C12" s="474">
        <f>C8+C9-C10-C11</f>
        <v>0</v>
      </c>
      <c r="D12" s="463" t="s">
        <v>228</v>
      </c>
      <c r="E12" s="474">
        <f>E8+E9-E10-E11</f>
        <v>0</v>
      </c>
      <c r="F12" s="463" t="s">
        <v>228</v>
      </c>
    </row>
    <row r="13" spans="1:7" ht="31.15" customHeight="1" x14ac:dyDescent="0.25">
      <c r="A13" s="459">
        <v>8</v>
      </c>
      <c r="B13" s="465" t="s">
        <v>1281</v>
      </c>
      <c r="C13" s="471">
        <v>0</v>
      </c>
      <c r="D13" s="463" t="s">
        <v>228</v>
      </c>
      <c r="E13" s="471">
        <v>0</v>
      </c>
      <c r="F13" s="463" t="s">
        <v>228</v>
      </c>
      <c r="G13" s="1"/>
    </row>
    <row r="14" spans="1:7" ht="31.15" customHeight="1" thickBot="1" x14ac:dyDescent="0.25">
      <c r="A14" s="459">
        <v>9</v>
      </c>
      <c r="B14" s="467" t="s">
        <v>1151</v>
      </c>
      <c r="C14" s="471">
        <v>0</v>
      </c>
      <c r="D14" s="463" t="s">
        <v>228</v>
      </c>
      <c r="E14" s="471">
        <v>0</v>
      </c>
      <c r="F14" s="463" t="s">
        <v>228</v>
      </c>
    </row>
    <row r="15" spans="1:7" ht="31.15" customHeight="1" thickBot="1" x14ac:dyDescent="0.25">
      <c r="A15" s="466">
        <v>10</v>
      </c>
      <c r="B15" s="467" t="s">
        <v>1209</v>
      </c>
      <c r="C15" s="475">
        <f>IF(C10=0,0,C10/D6)</f>
        <v>0</v>
      </c>
      <c r="D15" s="468" t="s">
        <v>228</v>
      </c>
      <c r="E15" s="475">
        <f>IF(E10=0,0,E10/F6)</f>
        <v>0</v>
      </c>
      <c r="F15" s="468" t="s">
        <v>228</v>
      </c>
    </row>
    <row r="16" spans="1:7" ht="15.75" x14ac:dyDescent="0.2">
      <c r="A16" s="329"/>
      <c r="B16" s="331"/>
      <c r="C16" s="329"/>
      <c r="D16" s="329"/>
    </row>
    <row r="17" spans="1:4" ht="15" x14ac:dyDescent="0.2">
      <c r="A17" s="961" t="s">
        <v>905</v>
      </c>
      <c r="B17" s="962"/>
      <c r="C17" s="962"/>
      <c r="D17" s="963"/>
    </row>
    <row r="18" spans="1:4" ht="31.5" customHeight="1" x14ac:dyDescent="0.2">
      <c r="A18" s="964" t="s">
        <v>788</v>
      </c>
      <c r="B18" s="965"/>
      <c r="C18" s="965"/>
      <c r="D18" s="966"/>
    </row>
  </sheetData>
  <mergeCells count="10">
    <mergeCell ref="A17:D17"/>
    <mergeCell ref="A18:D18"/>
    <mergeCell ref="A1:F1"/>
    <mergeCell ref="A2:B2"/>
    <mergeCell ref="C2:D2"/>
    <mergeCell ref="E2:F2"/>
    <mergeCell ref="A3:A4"/>
    <mergeCell ref="B3:B4"/>
    <mergeCell ref="C3:D3"/>
    <mergeCell ref="E3:F3"/>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3">
    <tabColor indexed="60"/>
    <pageSetUpPr fitToPage="1"/>
  </sheetPr>
  <dimension ref="A1:O101"/>
  <sheetViews>
    <sheetView zoomScaleNormal="100" workbookViewId="0">
      <pane xSplit="1" ySplit="2" topLeftCell="B18" activePane="bottomRight" state="frozen"/>
      <selection activeCell="C48" sqref="C48"/>
      <selection pane="topRight" activeCell="C48" sqref="C48"/>
      <selection pane="bottomLeft" activeCell="C48" sqref="C48"/>
      <selection pane="bottomRight" activeCell="B18" sqref="B18"/>
    </sheetView>
  </sheetViews>
  <sheetFormatPr defaultRowHeight="15.75" x14ac:dyDescent="0.2"/>
  <cols>
    <col min="1" max="1" width="19.5703125" style="19" customWidth="1"/>
    <col min="2" max="2" width="113" style="7" customWidth="1"/>
    <col min="3" max="3" width="13.85546875" style="128" customWidth="1"/>
  </cols>
  <sheetData>
    <row r="1" spans="1:8" ht="19.5" thickBot="1" x14ac:dyDescent="0.3">
      <c r="A1" s="719" t="s">
        <v>1066</v>
      </c>
      <c r="B1" s="720"/>
      <c r="C1" s="127"/>
    </row>
    <row r="2" spans="1:8" x14ac:dyDescent="0.2">
      <c r="A2" s="63" t="s">
        <v>155</v>
      </c>
      <c r="B2" s="63" t="s">
        <v>209</v>
      </c>
    </row>
    <row r="3" spans="1:8" ht="144.75" customHeight="1" x14ac:dyDescent="0.2">
      <c r="A3" s="108" t="s">
        <v>156</v>
      </c>
      <c r="B3" s="65" t="s">
        <v>227</v>
      </c>
    </row>
    <row r="4" spans="1:8" ht="56.25" customHeight="1" x14ac:dyDescent="0.2">
      <c r="A4" s="108" t="s">
        <v>157</v>
      </c>
      <c r="B4" s="108" t="s">
        <v>58</v>
      </c>
    </row>
    <row r="5" spans="1:8" ht="47.25" x14ac:dyDescent="0.2">
      <c r="A5" s="108" t="s">
        <v>32</v>
      </c>
      <c r="B5" s="65" t="s">
        <v>1084</v>
      </c>
    </row>
    <row r="6" spans="1:8" ht="302.25" customHeight="1" x14ac:dyDescent="0.2">
      <c r="A6" s="108" t="s">
        <v>33</v>
      </c>
      <c r="B6" s="108" t="s">
        <v>918</v>
      </c>
      <c r="D6" s="128"/>
    </row>
    <row r="7" spans="1:8" ht="38.25" customHeight="1" x14ac:dyDescent="0.2">
      <c r="A7" s="108" t="s">
        <v>34</v>
      </c>
      <c r="B7" s="65" t="s">
        <v>919</v>
      </c>
      <c r="D7" s="128"/>
    </row>
    <row r="8" spans="1:8" ht="63.75" customHeight="1" x14ac:dyDescent="0.2">
      <c r="A8" s="64" t="s">
        <v>154</v>
      </c>
      <c r="B8" s="88" t="s">
        <v>1033</v>
      </c>
      <c r="D8" s="128"/>
    </row>
    <row r="9" spans="1:8" ht="21" customHeight="1" x14ac:dyDescent="0.2">
      <c r="A9" s="65" t="s">
        <v>517</v>
      </c>
      <c r="B9" s="65" t="s">
        <v>1067</v>
      </c>
    </row>
    <row r="10" spans="1:8" ht="51.75" customHeight="1" x14ac:dyDescent="0.2">
      <c r="A10" s="68" t="s">
        <v>72</v>
      </c>
      <c r="B10" s="66" t="s">
        <v>789</v>
      </c>
    </row>
    <row r="11" spans="1:8" ht="66" customHeight="1" x14ac:dyDescent="0.2">
      <c r="A11" s="64" t="s">
        <v>148</v>
      </c>
      <c r="B11" s="64" t="s">
        <v>1034</v>
      </c>
    </row>
    <row r="12" spans="1:8" ht="63" x14ac:dyDescent="0.2">
      <c r="A12" s="66" t="s">
        <v>149</v>
      </c>
      <c r="B12" s="66" t="s">
        <v>1035</v>
      </c>
    </row>
    <row r="13" spans="1:8" ht="36" customHeight="1" x14ac:dyDescent="0.2">
      <c r="A13" s="67" t="s">
        <v>150</v>
      </c>
      <c r="B13" s="67" t="s">
        <v>627</v>
      </c>
    </row>
    <row r="14" spans="1:8" ht="66.75" customHeight="1" x14ac:dyDescent="0.2">
      <c r="A14" s="65" t="s">
        <v>151</v>
      </c>
      <c r="B14" s="73" t="s">
        <v>562</v>
      </c>
      <c r="C14" s="131"/>
      <c r="D14" s="131"/>
      <c r="E14" s="131"/>
      <c r="F14" s="131"/>
      <c r="G14" s="131"/>
      <c r="H14" s="131"/>
    </row>
    <row r="15" spans="1:8" ht="84" customHeight="1" x14ac:dyDescent="0.2">
      <c r="A15" s="65" t="s">
        <v>152</v>
      </c>
      <c r="B15" s="73" t="s">
        <v>814</v>
      </c>
      <c r="C15" s="131"/>
      <c r="D15" s="131"/>
      <c r="E15" s="131"/>
      <c r="F15" s="131"/>
      <c r="G15" s="131"/>
      <c r="H15" s="131"/>
    </row>
    <row r="16" spans="1:8" ht="21.75" customHeight="1" x14ac:dyDescent="0.2">
      <c r="A16" s="65" t="s">
        <v>28</v>
      </c>
      <c r="B16" s="65" t="s">
        <v>1036</v>
      </c>
    </row>
    <row r="17" spans="1:4" ht="52.5" customHeight="1" x14ac:dyDescent="0.2">
      <c r="A17" s="64" t="s">
        <v>21</v>
      </c>
      <c r="B17" s="64" t="s">
        <v>1085</v>
      </c>
      <c r="C17" s="131"/>
    </row>
    <row r="18" spans="1:4" ht="55.5" customHeight="1" x14ac:dyDescent="0.2">
      <c r="A18" s="108" t="s">
        <v>146</v>
      </c>
      <c r="B18" s="108" t="s">
        <v>1068</v>
      </c>
    </row>
    <row r="19" spans="1:4" ht="33" customHeight="1" x14ac:dyDescent="0.2">
      <c r="A19" s="88" t="s">
        <v>213</v>
      </c>
      <c r="B19" s="88" t="s">
        <v>177</v>
      </c>
    </row>
    <row r="20" spans="1:4" ht="18" customHeight="1" x14ac:dyDescent="0.2">
      <c r="A20" s="108" t="s">
        <v>605</v>
      </c>
      <c r="B20" s="108" t="s">
        <v>734</v>
      </c>
    </row>
    <row r="21" spans="1:4" ht="31.5" x14ac:dyDescent="0.2">
      <c r="A21" s="108" t="s">
        <v>598</v>
      </c>
      <c r="B21" s="108" t="s">
        <v>753</v>
      </c>
    </row>
    <row r="22" spans="1:4" ht="18" customHeight="1" x14ac:dyDescent="0.2">
      <c r="A22" s="108" t="s">
        <v>528</v>
      </c>
      <c r="B22" s="108" t="s">
        <v>752</v>
      </c>
    </row>
    <row r="23" spans="1:4" ht="18" customHeight="1" x14ac:dyDescent="0.2">
      <c r="A23" s="108" t="s">
        <v>599</v>
      </c>
      <c r="B23" s="108" t="s">
        <v>754</v>
      </c>
    </row>
    <row r="24" spans="1:4" ht="18" customHeight="1" x14ac:dyDescent="0.2">
      <c r="A24" s="108" t="s">
        <v>1319</v>
      </c>
      <c r="B24" s="108" t="s">
        <v>1086</v>
      </c>
    </row>
    <row r="25" spans="1:4" ht="36" customHeight="1" x14ac:dyDescent="0.2">
      <c r="A25" s="108" t="s">
        <v>1320</v>
      </c>
      <c r="B25" s="108" t="s">
        <v>1345</v>
      </c>
    </row>
    <row r="26" spans="1:4" ht="55.5" customHeight="1" x14ac:dyDescent="0.2">
      <c r="A26" s="64" t="s">
        <v>14</v>
      </c>
      <c r="B26" s="64" t="s">
        <v>1087</v>
      </c>
    </row>
    <row r="27" spans="1:4" ht="63" x14ac:dyDescent="0.2">
      <c r="A27" s="108" t="s">
        <v>147</v>
      </c>
      <c r="B27" s="108" t="s">
        <v>1069</v>
      </c>
      <c r="D27" s="128"/>
    </row>
    <row r="28" spans="1:4" ht="35.25" customHeight="1" x14ac:dyDescent="0.2">
      <c r="A28" s="64" t="s">
        <v>103</v>
      </c>
      <c r="B28" s="64" t="s">
        <v>423</v>
      </c>
    </row>
    <row r="29" spans="1:4" ht="204.75" x14ac:dyDescent="0.2">
      <c r="A29" s="108" t="s">
        <v>247</v>
      </c>
      <c r="B29" s="65" t="s">
        <v>1037</v>
      </c>
      <c r="C29" s="168"/>
    </row>
    <row r="30" spans="1:4" ht="31.5" x14ac:dyDescent="0.2">
      <c r="A30" s="67" t="s">
        <v>178</v>
      </c>
      <c r="B30" s="78" t="s">
        <v>977</v>
      </c>
    </row>
    <row r="31" spans="1:4" ht="78.75" x14ac:dyDescent="0.2">
      <c r="A31" s="65" t="s">
        <v>179</v>
      </c>
      <c r="B31" s="65" t="s">
        <v>978</v>
      </c>
      <c r="C31" s="129"/>
    </row>
    <row r="32" spans="1:4" ht="31.5" x14ac:dyDescent="0.2">
      <c r="A32" s="67" t="s">
        <v>180</v>
      </c>
      <c r="B32" s="67" t="s">
        <v>96</v>
      </c>
    </row>
    <row r="33" spans="1:15" ht="18" customHeight="1" x14ac:dyDescent="0.2">
      <c r="A33" s="67" t="s">
        <v>181</v>
      </c>
      <c r="B33" s="67" t="s">
        <v>97</v>
      </c>
    </row>
    <row r="34" spans="1:15" ht="18" customHeight="1" x14ac:dyDescent="0.2">
      <c r="A34" s="67" t="s">
        <v>182</v>
      </c>
      <c r="B34" s="67" t="s">
        <v>111</v>
      </c>
    </row>
    <row r="35" spans="1:15" ht="18" customHeight="1" x14ac:dyDescent="0.2">
      <c r="A35" s="67" t="s">
        <v>183</v>
      </c>
      <c r="B35" s="67" t="s">
        <v>628</v>
      </c>
      <c r="C35" s="129"/>
    </row>
    <row r="36" spans="1:15" ht="78.75" x14ac:dyDescent="0.2">
      <c r="A36" s="67" t="s">
        <v>225</v>
      </c>
      <c r="B36" s="67" t="s">
        <v>1070</v>
      </c>
    </row>
    <row r="37" spans="1:15" ht="36.75" customHeight="1" x14ac:dyDescent="0.2">
      <c r="A37" s="67" t="s">
        <v>98</v>
      </c>
      <c r="B37" s="67" t="s">
        <v>1071</v>
      </c>
    </row>
    <row r="38" spans="1:15" ht="36.75" customHeight="1" x14ac:dyDescent="0.2">
      <c r="A38" s="67" t="s">
        <v>99</v>
      </c>
      <c r="B38" s="67" t="s">
        <v>1072</v>
      </c>
      <c r="D38" s="128"/>
      <c r="E38" s="128"/>
    </row>
    <row r="39" spans="1:15" ht="47.25" x14ac:dyDescent="0.2">
      <c r="A39" s="67" t="s">
        <v>100</v>
      </c>
      <c r="B39" s="65" t="s">
        <v>976</v>
      </c>
      <c r="D39" s="128"/>
      <c r="E39" s="128"/>
    </row>
    <row r="40" spans="1:15" ht="36.75" customHeight="1" x14ac:dyDescent="0.2">
      <c r="A40" s="67" t="s">
        <v>101</v>
      </c>
      <c r="B40" s="67" t="s">
        <v>1038</v>
      </c>
      <c r="D40" s="128"/>
      <c r="E40" s="128"/>
    </row>
    <row r="41" spans="1:15" ht="18" customHeight="1" x14ac:dyDescent="0.2">
      <c r="A41" s="65" t="s">
        <v>102</v>
      </c>
      <c r="B41" s="65" t="s">
        <v>55</v>
      </c>
      <c r="D41" s="128"/>
      <c r="E41" s="128"/>
    </row>
    <row r="42" spans="1:15" ht="30" customHeight="1" x14ac:dyDescent="0.2">
      <c r="A42" s="114" t="s">
        <v>607</v>
      </c>
      <c r="B42" s="114" t="s">
        <v>606</v>
      </c>
      <c r="D42" s="128"/>
      <c r="E42" s="128"/>
    </row>
    <row r="43" spans="1:15" ht="33.75" customHeight="1" x14ac:dyDescent="0.2">
      <c r="A43" s="64" t="s">
        <v>15</v>
      </c>
      <c r="B43" s="64" t="s">
        <v>790</v>
      </c>
      <c r="D43" s="128"/>
      <c r="E43" s="128"/>
    </row>
    <row r="44" spans="1:15" ht="33.75" customHeight="1" x14ac:dyDescent="0.2">
      <c r="A44" s="64" t="s">
        <v>184</v>
      </c>
      <c r="B44" s="64" t="s">
        <v>791</v>
      </c>
      <c r="D44" s="128"/>
      <c r="E44" s="128"/>
    </row>
    <row r="45" spans="1:15" ht="31.5" x14ac:dyDescent="0.2">
      <c r="A45" s="73" t="s">
        <v>583</v>
      </c>
      <c r="B45" s="73" t="s">
        <v>612</v>
      </c>
      <c r="D45" s="128"/>
      <c r="E45" s="128"/>
    </row>
    <row r="46" spans="1:15" ht="33" customHeight="1" x14ac:dyDescent="0.2">
      <c r="A46" s="65" t="s">
        <v>112</v>
      </c>
      <c r="B46" s="65" t="s">
        <v>1039</v>
      </c>
      <c r="D46" s="128"/>
      <c r="E46" s="128"/>
      <c r="O46" s="122" t="s">
        <v>815</v>
      </c>
    </row>
    <row r="47" spans="1:15" ht="33" customHeight="1" x14ac:dyDescent="0.2">
      <c r="A47" s="64" t="s">
        <v>744</v>
      </c>
      <c r="B47" s="64" t="s">
        <v>792</v>
      </c>
      <c r="D47" s="128"/>
      <c r="E47" s="128"/>
    </row>
    <row r="48" spans="1:15" ht="33" customHeight="1" x14ac:dyDescent="0.2">
      <c r="A48" s="65" t="s">
        <v>745</v>
      </c>
      <c r="B48" s="73" t="s">
        <v>747</v>
      </c>
      <c r="D48" s="128"/>
      <c r="E48" s="128"/>
    </row>
    <row r="49" spans="1:5" ht="33" customHeight="1" x14ac:dyDescent="0.2">
      <c r="A49" s="65" t="s">
        <v>746</v>
      </c>
      <c r="B49" s="73" t="s">
        <v>1040</v>
      </c>
      <c r="D49" s="128"/>
      <c r="E49" s="128"/>
    </row>
    <row r="50" spans="1:5" ht="63" x14ac:dyDescent="0.2">
      <c r="A50" s="64" t="s">
        <v>16</v>
      </c>
      <c r="B50" s="64" t="s">
        <v>553</v>
      </c>
      <c r="D50" s="128"/>
      <c r="E50" s="128"/>
    </row>
    <row r="51" spans="1:5" ht="18" customHeight="1" x14ac:dyDescent="0.2">
      <c r="A51" s="67" t="s">
        <v>289</v>
      </c>
      <c r="B51" s="78" t="s">
        <v>561</v>
      </c>
      <c r="D51" s="128"/>
      <c r="E51" s="128"/>
    </row>
    <row r="52" spans="1:5" ht="33" customHeight="1" x14ac:dyDescent="0.2">
      <c r="A52" s="65" t="s">
        <v>56</v>
      </c>
      <c r="B52" s="65" t="s">
        <v>681</v>
      </c>
      <c r="D52" s="128"/>
      <c r="E52" s="128"/>
    </row>
    <row r="53" spans="1:5" ht="18" customHeight="1" x14ac:dyDescent="0.2">
      <c r="A53" s="67" t="s">
        <v>521</v>
      </c>
      <c r="B53" s="67" t="s">
        <v>812</v>
      </c>
      <c r="D53" s="128"/>
      <c r="E53" s="128"/>
    </row>
    <row r="54" spans="1:5" ht="50.25" customHeight="1" x14ac:dyDescent="0.2">
      <c r="A54" s="64" t="s">
        <v>212</v>
      </c>
      <c r="B54" s="64" t="s">
        <v>554</v>
      </c>
      <c r="D54" s="128"/>
      <c r="E54" s="128"/>
    </row>
    <row r="55" spans="1:5" ht="33" customHeight="1" x14ac:dyDescent="0.2">
      <c r="A55" s="64" t="s">
        <v>130</v>
      </c>
      <c r="B55" s="64" t="s">
        <v>555</v>
      </c>
      <c r="D55" s="128"/>
      <c r="E55" s="128"/>
    </row>
    <row r="56" spans="1:5" ht="18" customHeight="1" x14ac:dyDescent="0.2">
      <c r="A56" s="64" t="s">
        <v>260</v>
      </c>
      <c r="B56" s="64" t="s">
        <v>1262</v>
      </c>
      <c r="D56" s="128"/>
      <c r="E56" s="128"/>
    </row>
    <row r="57" spans="1:5" ht="31.5" x14ac:dyDescent="0.2">
      <c r="A57" s="73" t="s">
        <v>189</v>
      </c>
      <c r="B57" s="73" t="s">
        <v>113</v>
      </c>
      <c r="D57" s="128"/>
      <c r="E57" s="128"/>
    </row>
    <row r="58" spans="1:5" ht="18" customHeight="1" x14ac:dyDescent="0.2">
      <c r="A58" s="78" t="s">
        <v>285</v>
      </c>
      <c r="B58" s="78" t="s">
        <v>629</v>
      </c>
      <c r="D58" s="128"/>
      <c r="E58" s="128"/>
    </row>
    <row r="59" spans="1:5" ht="18" customHeight="1" x14ac:dyDescent="0.2">
      <c r="A59" s="78" t="s">
        <v>560</v>
      </c>
      <c r="B59" s="79" t="s">
        <v>793</v>
      </c>
      <c r="D59" s="128"/>
      <c r="E59" s="128"/>
    </row>
    <row r="60" spans="1:5" ht="18" customHeight="1" x14ac:dyDescent="0.2">
      <c r="A60" s="78" t="s">
        <v>567</v>
      </c>
      <c r="B60" s="79" t="s">
        <v>794</v>
      </c>
      <c r="D60" s="128"/>
      <c r="E60" s="128"/>
    </row>
    <row r="61" spans="1:5" ht="47.25" x14ac:dyDescent="0.2">
      <c r="A61" s="64" t="s">
        <v>17</v>
      </c>
      <c r="B61" s="64" t="s">
        <v>123</v>
      </c>
      <c r="D61" s="128"/>
      <c r="E61" s="128"/>
    </row>
    <row r="62" spans="1:5" ht="33" customHeight="1" x14ac:dyDescent="0.2">
      <c r="A62" s="65" t="s">
        <v>661</v>
      </c>
      <c r="B62" s="65" t="s">
        <v>87</v>
      </c>
      <c r="D62" s="128"/>
      <c r="E62" s="128"/>
    </row>
    <row r="63" spans="1:5" ht="47.25" x14ac:dyDescent="0.2">
      <c r="A63" s="78" t="s">
        <v>536</v>
      </c>
      <c r="B63" s="78" t="s">
        <v>1073</v>
      </c>
      <c r="D63" s="128"/>
      <c r="E63" s="128"/>
    </row>
    <row r="64" spans="1:5" ht="46.9" customHeight="1" x14ac:dyDescent="0.2">
      <c r="A64" s="78" t="s">
        <v>537</v>
      </c>
      <c r="B64" s="78" t="s">
        <v>816</v>
      </c>
      <c r="D64" s="128"/>
      <c r="E64" s="128"/>
    </row>
    <row r="65" spans="1:11" ht="47.25" x14ac:dyDescent="0.2">
      <c r="A65" s="73" t="s">
        <v>86</v>
      </c>
      <c r="B65" s="73" t="s">
        <v>1088</v>
      </c>
      <c r="D65" s="128"/>
      <c r="E65" s="128"/>
    </row>
    <row r="66" spans="1:11" ht="46.9" customHeight="1" x14ac:dyDescent="0.2">
      <c r="A66" s="78" t="s">
        <v>538</v>
      </c>
      <c r="B66" s="65" t="s">
        <v>735</v>
      </c>
      <c r="D66" s="128"/>
      <c r="E66" s="128"/>
    </row>
    <row r="67" spans="1:11" s="38" customFormat="1" ht="33" customHeight="1" x14ac:dyDescent="0.2">
      <c r="A67" s="64" t="s">
        <v>18</v>
      </c>
      <c r="B67" s="64" t="s">
        <v>1074</v>
      </c>
      <c r="C67" s="128"/>
      <c r="D67" s="128"/>
      <c r="E67" s="128"/>
    </row>
    <row r="68" spans="1:11" s="38" customFormat="1" ht="18" customHeight="1" x14ac:dyDescent="0.2">
      <c r="A68" s="108" t="s">
        <v>665</v>
      </c>
      <c r="B68" s="197" t="s">
        <v>813</v>
      </c>
      <c r="C68" s="128"/>
      <c r="D68" s="128"/>
      <c r="E68" s="128"/>
    </row>
    <row r="69" spans="1:11" ht="31.5" x14ac:dyDescent="0.2">
      <c r="A69" s="73" t="s">
        <v>676</v>
      </c>
      <c r="B69" s="65" t="s">
        <v>131</v>
      </c>
      <c r="D69" s="128"/>
      <c r="E69" s="128"/>
    </row>
    <row r="70" spans="1:11" ht="31.5" customHeight="1" x14ac:dyDescent="0.2">
      <c r="A70" s="73" t="s">
        <v>622</v>
      </c>
      <c r="B70" s="65" t="s">
        <v>1075</v>
      </c>
      <c r="D70" s="128"/>
      <c r="E70" s="128"/>
    </row>
    <row r="71" spans="1:11" ht="18" customHeight="1" thickBot="1" x14ac:dyDescent="0.25">
      <c r="A71" s="170" t="s">
        <v>677</v>
      </c>
      <c r="B71" s="68" t="s">
        <v>920</v>
      </c>
      <c r="D71" s="128"/>
      <c r="E71" s="128"/>
    </row>
    <row r="72" spans="1:11" ht="34.5" customHeight="1" thickBot="1" x14ac:dyDescent="0.25">
      <c r="A72" s="172" t="s">
        <v>248</v>
      </c>
      <c r="B72" s="172" t="s">
        <v>1089</v>
      </c>
      <c r="D72" s="128"/>
      <c r="E72" s="128"/>
      <c r="K72" s="122"/>
    </row>
    <row r="73" spans="1:11" ht="34.5" customHeight="1" x14ac:dyDescent="0.2">
      <c r="A73" s="171" t="s">
        <v>238</v>
      </c>
      <c r="B73" s="171" t="s">
        <v>736</v>
      </c>
      <c r="D73" s="128"/>
      <c r="E73" s="128"/>
    </row>
    <row r="74" spans="1:11" ht="21" customHeight="1" x14ac:dyDescent="0.2">
      <c r="A74" s="65" t="s">
        <v>249</v>
      </c>
      <c r="B74" s="65" t="s">
        <v>795</v>
      </c>
      <c r="D74" s="128"/>
      <c r="E74" s="128"/>
    </row>
    <row r="75" spans="1:11" ht="31.5" customHeight="1" x14ac:dyDescent="0.2">
      <c r="A75" s="67" t="s">
        <v>29</v>
      </c>
      <c r="B75" s="67" t="s">
        <v>143</v>
      </c>
      <c r="D75" s="128"/>
      <c r="E75" s="128"/>
    </row>
    <row r="76" spans="1:11" ht="31.5" customHeight="1" x14ac:dyDescent="0.2">
      <c r="A76" s="65" t="s">
        <v>54</v>
      </c>
      <c r="B76" s="65" t="s">
        <v>1090</v>
      </c>
      <c r="D76" s="128"/>
      <c r="E76" s="128"/>
    </row>
    <row r="77" spans="1:11" ht="33.75" customHeight="1" x14ac:dyDescent="0.2">
      <c r="A77" s="77" t="s">
        <v>516</v>
      </c>
      <c r="B77" s="78" t="s">
        <v>613</v>
      </c>
    </row>
    <row r="78" spans="1:11" ht="47.25" x14ac:dyDescent="0.2">
      <c r="A78" s="77" t="s">
        <v>783</v>
      </c>
      <c r="B78" s="78" t="s">
        <v>1076</v>
      </c>
      <c r="C78"/>
    </row>
    <row r="79" spans="1:11" ht="31.5" x14ac:dyDescent="0.2">
      <c r="A79" s="77" t="s">
        <v>751</v>
      </c>
      <c r="B79" s="78" t="s">
        <v>1341</v>
      </c>
      <c r="C79"/>
    </row>
    <row r="80" spans="1:11" ht="63" x14ac:dyDescent="0.2">
      <c r="A80" s="64" t="s">
        <v>104</v>
      </c>
      <c r="B80" s="64" t="s">
        <v>1077</v>
      </c>
    </row>
    <row r="81" spans="1:6" ht="18" customHeight="1" x14ac:dyDescent="0.2">
      <c r="A81" s="65" t="s">
        <v>59</v>
      </c>
      <c r="B81" s="65" t="s">
        <v>614</v>
      </c>
    </row>
    <row r="82" spans="1:6" ht="19.5" customHeight="1" x14ac:dyDescent="0.2">
      <c r="A82" s="67" t="s">
        <v>226</v>
      </c>
      <c r="B82" s="67" t="s">
        <v>35</v>
      </c>
    </row>
    <row r="83" spans="1:6" ht="19.5" customHeight="1" x14ac:dyDescent="0.2">
      <c r="A83" s="78" t="s">
        <v>704</v>
      </c>
      <c r="B83" s="78" t="s">
        <v>1041</v>
      </c>
      <c r="C83" s="129"/>
    </row>
    <row r="84" spans="1:6" ht="21" customHeight="1" x14ac:dyDescent="0.2">
      <c r="A84" s="78" t="s">
        <v>725</v>
      </c>
      <c r="B84" s="67" t="s">
        <v>701</v>
      </c>
      <c r="C84" s="129"/>
    </row>
    <row r="85" spans="1:6" ht="25.5" customHeight="1" x14ac:dyDescent="0.2">
      <c r="A85" s="78" t="s">
        <v>726</v>
      </c>
      <c r="B85" s="78" t="s">
        <v>727</v>
      </c>
      <c r="C85" s="129"/>
    </row>
    <row r="86" spans="1:6" ht="31.5" customHeight="1" x14ac:dyDescent="0.2">
      <c r="A86" s="78" t="s">
        <v>728</v>
      </c>
      <c r="B86" s="67" t="s">
        <v>702</v>
      </c>
      <c r="C86" s="129"/>
    </row>
    <row r="87" spans="1:6" ht="31.5" customHeight="1" x14ac:dyDescent="0.2">
      <c r="A87" s="78" t="s">
        <v>729</v>
      </c>
      <c r="B87" s="67" t="s">
        <v>703</v>
      </c>
      <c r="C87" s="129"/>
    </row>
    <row r="88" spans="1:6" ht="47.25" x14ac:dyDescent="0.2">
      <c r="A88" s="73" t="s">
        <v>730</v>
      </c>
      <c r="B88" s="65" t="s">
        <v>662</v>
      </c>
      <c r="C88" s="130"/>
      <c r="F88" s="122"/>
    </row>
    <row r="89" spans="1:6" ht="31.5" customHeight="1" x14ac:dyDescent="0.2">
      <c r="A89" s="73" t="s">
        <v>731</v>
      </c>
      <c r="B89" s="65" t="s">
        <v>1078</v>
      </c>
    </row>
    <row r="90" spans="1:6" ht="61.5" customHeight="1" x14ac:dyDescent="0.2">
      <c r="A90" s="64" t="s">
        <v>106</v>
      </c>
      <c r="B90" s="64" t="s">
        <v>1079</v>
      </c>
    </row>
    <row r="91" spans="1:6" s="7" customFormat="1" ht="49.5" customHeight="1" x14ac:dyDescent="0.2">
      <c r="A91" s="78" t="s">
        <v>732</v>
      </c>
      <c r="B91" s="78" t="s">
        <v>1080</v>
      </c>
      <c r="C91" s="128"/>
    </row>
    <row r="92" spans="1:6" ht="130.5" customHeight="1" x14ac:dyDescent="0.2">
      <c r="A92" s="64" t="s">
        <v>250</v>
      </c>
      <c r="B92" s="64" t="s">
        <v>1081</v>
      </c>
    </row>
    <row r="93" spans="1:6" ht="49.5" customHeight="1" x14ac:dyDescent="0.2">
      <c r="A93" s="64" t="s">
        <v>185</v>
      </c>
      <c r="B93" s="64" t="s">
        <v>796</v>
      </c>
    </row>
    <row r="94" spans="1:6" ht="37.5" customHeight="1" x14ac:dyDescent="0.2">
      <c r="A94" s="114" t="s">
        <v>584</v>
      </c>
      <c r="B94" s="114" t="s">
        <v>797</v>
      </c>
    </row>
    <row r="95" spans="1:6" ht="31.5" x14ac:dyDescent="0.2">
      <c r="A95" s="64" t="s">
        <v>30</v>
      </c>
      <c r="B95" s="64" t="s">
        <v>798</v>
      </c>
    </row>
    <row r="96" spans="1:6" ht="63" x14ac:dyDescent="0.2">
      <c r="A96" s="78" t="s">
        <v>776</v>
      </c>
      <c r="B96" s="78" t="s">
        <v>1082</v>
      </c>
      <c r="C96"/>
    </row>
    <row r="97" spans="1:4" ht="49.15" customHeight="1" x14ac:dyDescent="0.2">
      <c r="A97" s="78" t="s">
        <v>786</v>
      </c>
      <c r="B97" s="78" t="s">
        <v>1083</v>
      </c>
      <c r="C97"/>
    </row>
    <row r="98" spans="1:4" ht="66.75" customHeight="1" x14ac:dyDescent="0.2">
      <c r="A98" s="64" t="s">
        <v>199</v>
      </c>
      <c r="B98" s="64" t="s">
        <v>568</v>
      </c>
    </row>
    <row r="99" spans="1:4" ht="31.5" customHeight="1" x14ac:dyDescent="0.2">
      <c r="A99" s="64" t="s">
        <v>419</v>
      </c>
      <c r="B99" s="64" t="s">
        <v>799</v>
      </c>
      <c r="D99" s="128"/>
    </row>
    <row r="100" spans="1:4" ht="31.5" customHeight="1" x14ac:dyDescent="0.2">
      <c r="A100" s="64" t="s">
        <v>420</v>
      </c>
      <c r="B100" s="64" t="s">
        <v>800</v>
      </c>
      <c r="D100" s="128"/>
    </row>
    <row r="101" spans="1:4" ht="32.25" thickBot="1" x14ac:dyDescent="0.25">
      <c r="A101" s="318" t="s">
        <v>938</v>
      </c>
      <c r="B101" s="319" t="s">
        <v>1091</v>
      </c>
      <c r="C101"/>
    </row>
  </sheetData>
  <mergeCells count="1">
    <mergeCell ref="A1:B1"/>
  </mergeCells>
  <phoneticPr fontId="6" type="noConversion"/>
  <pageMargins left="0.55118110236220474" right="0.23622047244094491" top="0.51181102362204722" bottom="0.51181102362204722" header="0.31496062992125984" footer="0.23622047244094491"/>
  <pageSetup paperSize="9" scale="73" fitToHeight="5" orientation="portrait" r:id="rId1"/>
  <headerFooter alignWithMargins="0">
    <oddFooter>&amp;C&amp;P z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árok25">
    <tabColor indexed="42"/>
    <pageSetUpPr fitToPage="1"/>
  </sheetPr>
  <dimension ref="A1:M14"/>
  <sheetViews>
    <sheetView zoomScaleNormal="100" workbookViewId="0">
      <pane xSplit="1" ySplit="5" topLeftCell="B6" activePane="bottomRight" state="frozen"/>
      <selection pane="topRight" activeCell="B1" sqref="B1"/>
      <selection pane="bottomLeft" activeCell="A6" sqref="A6"/>
      <selection pane="bottomRight" activeCell="H10" sqref="H10"/>
    </sheetView>
  </sheetViews>
  <sheetFormatPr defaultColWidth="9.140625" defaultRowHeight="15.75" x14ac:dyDescent="0.2"/>
  <cols>
    <col min="1" max="1" width="8.85546875" style="29" customWidth="1"/>
    <col min="2" max="2" width="20.5703125" style="29" customWidth="1"/>
    <col min="3" max="3" width="18.28515625" style="29" customWidth="1"/>
    <col min="4" max="4" width="15.85546875" style="29" customWidth="1"/>
    <col min="5" max="5" width="15.7109375" style="29" customWidth="1"/>
    <col min="6" max="6" width="14.5703125" style="29" customWidth="1"/>
    <col min="7" max="7" width="18.7109375" style="29" customWidth="1"/>
    <col min="8" max="8" width="20.28515625" style="29" customWidth="1"/>
    <col min="9" max="9" width="18" style="29" customWidth="1"/>
    <col min="10" max="10" width="14.85546875" style="29" bestFit="1" customWidth="1"/>
    <col min="11" max="11" width="16.85546875" style="29" customWidth="1"/>
    <col min="12" max="12" width="16.42578125" style="29" customWidth="1"/>
    <col min="13" max="13" width="17.7109375" style="29" customWidth="1"/>
    <col min="14" max="16384" width="9.140625" style="29"/>
  </cols>
  <sheetData>
    <row r="1" spans="1:13" s="273" customFormat="1" ht="35.1" customHeight="1" thickBot="1" x14ac:dyDescent="0.25">
      <c r="A1" s="970" t="s">
        <v>1154</v>
      </c>
      <c r="B1" s="971"/>
      <c r="C1" s="971"/>
      <c r="D1" s="971"/>
      <c r="E1" s="971"/>
      <c r="F1" s="971"/>
      <c r="G1" s="971"/>
      <c r="H1" s="971"/>
      <c r="I1" s="971"/>
      <c r="J1" s="971"/>
      <c r="K1" s="971"/>
      <c r="L1" s="971"/>
      <c r="M1" s="972"/>
    </row>
    <row r="2" spans="1:13" s="273" customFormat="1" ht="42.75" customHeight="1" x14ac:dyDescent="0.2">
      <c r="A2" s="840" t="s">
        <v>1359</v>
      </c>
      <c r="B2" s="897"/>
      <c r="C2" s="897"/>
      <c r="D2" s="897"/>
      <c r="E2" s="897"/>
      <c r="F2" s="897"/>
      <c r="G2" s="897"/>
      <c r="H2" s="897"/>
      <c r="I2" s="897"/>
      <c r="J2" s="897"/>
      <c r="K2" s="897"/>
      <c r="L2" s="897"/>
      <c r="M2" s="899"/>
    </row>
    <row r="3" spans="1:13" s="273" customFormat="1" ht="45.75" customHeight="1" x14ac:dyDescent="0.2">
      <c r="A3" s="977" t="s">
        <v>136</v>
      </c>
      <c r="B3" s="979" t="s">
        <v>961</v>
      </c>
      <c r="C3" s="979"/>
      <c r="D3" s="979"/>
      <c r="E3" s="979"/>
      <c r="F3" s="979"/>
      <c r="G3" s="979"/>
      <c r="H3" s="979" t="s">
        <v>1153</v>
      </c>
      <c r="I3" s="979"/>
      <c r="J3" s="979"/>
      <c r="K3" s="979"/>
      <c r="L3" s="979"/>
      <c r="M3" s="980"/>
    </row>
    <row r="4" spans="1:13" s="277" customFormat="1" ht="171.75" customHeight="1" x14ac:dyDescent="0.2">
      <c r="A4" s="978"/>
      <c r="B4" s="274" t="s">
        <v>571</v>
      </c>
      <c r="C4" s="274" t="s">
        <v>572</v>
      </c>
      <c r="D4" s="274" t="s">
        <v>159</v>
      </c>
      <c r="E4" s="274" t="s">
        <v>61</v>
      </c>
      <c r="F4" s="274" t="s">
        <v>925</v>
      </c>
      <c r="G4" s="274" t="s">
        <v>134</v>
      </c>
      <c r="H4" s="274" t="s">
        <v>571</v>
      </c>
      <c r="I4" s="274" t="s">
        <v>572</v>
      </c>
      <c r="J4" s="274" t="s">
        <v>159</v>
      </c>
      <c r="K4" s="274" t="s">
        <v>61</v>
      </c>
      <c r="L4" s="275" t="s">
        <v>926</v>
      </c>
      <c r="M4" s="276" t="s">
        <v>134</v>
      </c>
    </row>
    <row r="5" spans="1:13" s="273" customFormat="1" x14ac:dyDescent="0.2">
      <c r="A5" s="278"/>
      <c r="B5" s="275" t="s">
        <v>201</v>
      </c>
      <c r="C5" s="275" t="s">
        <v>202</v>
      </c>
      <c r="D5" s="275" t="s">
        <v>203</v>
      </c>
      <c r="E5" s="275" t="s">
        <v>210</v>
      </c>
      <c r="F5" s="275" t="s">
        <v>204</v>
      </c>
      <c r="G5" s="275" t="s">
        <v>522</v>
      </c>
      <c r="H5" s="275" t="s">
        <v>206</v>
      </c>
      <c r="I5" s="275" t="s">
        <v>207</v>
      </c>
      <c r="J5" s="275" t="s">
        <v>208</v>
      </c>
      <c r="K5" s="275" t="s">
        <v>523</v>
      </c>
      <c r="L5" s="277" t="s">
        <v>524</v>
      </c>
      <c r="M5" s="276" t="s">
        <v>619</v>
      </c>
    </row>
    <row r="6" spans="1:13" ht="36" customHeight="1" thickBot="1" x14ac:dyDescent="0.25">
      <c r="A6" s="32">
        <v>1</v>
      </c>
      <c r="B6" s="687">
        <v>10412609.93</v>
      </c>
      <c r="C6" s="687">
        <v>5057041.75</v>
      </c>
      <c r="D6" s="687">
        <v>1255137.99</v>
      </c>
      <c r="E6" s="687">
        <v>1185638.3799999999</v>
      </c>
      <c r="F6" s="687">
        <v>957083.79</v>
      </c>
      <c r="G6" s="688">
        <f>SUM(B6:F6)</f>
        <v>18867511.84</v>
      </c>
      <c r="H6" s="687">
        <f>B6+'T11-Zdroje KV'!D15-'T5 - Analýza nákladov'!E107</f>
        <v>10167610.15</v>
      </c>
      <c r="I6" s="687">
        <f>C6+'T11-Zdroje KV'!D16-'T5 - Analýza nákladov'!E109</f>
        <v>4860064.71</v>
      </c>
      <c r="J6" s="687">
        <v>1978397.53</v>
      </c>
      <c r="K6" s="687">
        <v>1077671.68</v>
      </c>
      <c r="L6" s="687">
        <v>1269987.3400000001</v>
      </c>
      <c r="M6" s="689">
        <f>SUM(H6:L6)</f>
        <v>19353731.41</v>
      </c>
    </row>
    <row r="7" spans="1:13" x14ac:dyDescent="0.2">
      <c r="H7" s="153">
        <f>B6+'T11-Zdroje KV'!D15-'T5 - Analýza nákladov'!E107</f>
        <v>10167610.15</v>
      </c>
      <c r="I7" s="153">
        <f>C6+'T11-Zdroje KV'!D16-'T5 - Analýza nákladov'!E109</f>
        <v>4860064.71</v>
      </c>
      <c r="L7" s="153"/>
    </row>
    <row r="8" spans="1:13" x14ac:dyDescent="0.2">
      <c r="H8" s="545"/>
      <c r="I8" s="545"/>
      <c r="J8" s="546"/>
      <c r="K8" s="546"/>
      <c r="L8" s="545"/>
      <c r="M8" s="546"/>
    </row>
    <row r="9" spans="1:13" ht="15.75" customHeight="1" x14ac:dyDescent="0.2">
      <c r="B9" s="125" t="s">
        <v>608</v>
      </c>
      <c r="C9" s="125"/>
      <c r="H9" s="545"/>
      <c r="I9" s="545"/>
      <c r="J9" s="546"/>
      <c r="K9" s="546"/>
      <c r="L9" s="545"/>
      <c r="M9" s="546"/>
    </row>
    <row r="10" spans="1:13" x14ac:dyDescent="0.2">
      <c r="H10" s="546"/>
      <c r="I10" s="546"/>
      <c r="J10" s="546"/>
      <c r="K10" s="546"/>
      <c r="L10" s="546"/>
      <c r="M10" s="546"/>
    </row>
    <row r="11" spans="1:13" x14ac:dyDescent="0.2">
      <c r="B11" s="125" t="s">
        <v>535</v>
      </c>
      <c r="C11" s="125"/>
      <c r="H11" s="546"/>
      <c r="I11" s="546"/>
      <c r="J11" s="546"/>
      <c r="K11" s="546"/>
      <c r="L11" s="546"/>
      <c r="M11" s="546"/>
    </row>
    <row r="12" spans="1:13" x14ac:dyDescent="0.2">
      <c r="H12" s="546"/>
      <c r="I12" s="546"/>
      <c r="J12" s="546"/>
      <c r="K12" s="546"/>
      <c r="L12" s="546"/>
      <c r="M12" s="546"/>
    </row>
    <row r="13" spans="1:13" x14ac:dyDescent="0.2">
      <c r="B13" s="973" t="s">
        <v>932</v>
      </c>
      <c r="C13" s="974"/>
      <c r="D13" s="974"/>
      <c r="E13" s="975"/>
    </row>
    <row r="14" spans="1:13" x14ac:dyDescent="0.2">
      <c r="B14" s="976"/>
      <c r="C14" s="976"/>
      <c r="D14" s="976"/>
      <c r="E14" s="976"/>
    </row>
  </sheetData>
  <mergeCells count="7">
    <mergeCell ref="A1:M1"/>
    <mergeCell ref="A2:M2"/>
    <mergeCell ref="B13:E13"/>
    <mergeCell ref="B14:E14"/>
    <mergeCell ref="A3:A4"/>
    <mergeCell ref="B3:G3"/>
    <mergeCell ref="H3:M3"/>
  </mergeCells>
  <phoneticPr fontId="24" type="noConversion"/>
  <pageMargins left="0.4" right="0.27" top="0.98425196850393704" bottom="0.98425196850393704" header="0.51181102362204722" footer="0.51181102362204722"/>
  <pageSetup paperSize="9" scale="66" orientation="landscape" r:id="rId1"/>
  <headerFooter alignWithMargins="0"/>
  <ignoredErrors>
    <ignoredError sqref="G6" formulaRange="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1:G41"/>
  <sheetViews>
    <sheetView zoomScaleNormal="100" workbookViewId="0">
      <pane xSplit="3" ySplit="3" topLeftCell="D28" activePane="bottomRight" state="frozen"/>
      <selection pane="topRight" activeCell="D1" sqref="D1"/>
      <selection pane="bottomLeft" activeCell="A4" sqref="A4"/>
      <selection pane="bottomRight" activeCell="J6" sqref="J6"/>
    </sheetView>
  </sheetViews>
  <sheetFormatPr defaultColWidth="9.140625" defaultRowHeight="15.75" x14ac:dyDescent="0.2"/>
  <cols>
    <col min="1" max="1" width="7.28515625" style="52" customWidth="1"/>
    <col min="2" max="2" width="39.85546875" style="52" customWidth="1"/>
    <col min="3" max="3" width="9.42578125" style="52" customWidth="1"/>
    <col min="4" max="4" width="18.42578125" style="52" customWidth="1"/>
    <col min="5" max="5" width="16.7109375" style="52" customWidth="1"/>
    <col min="6" max="6" width="15.42578125" style="52" customWidth="1"/>
    <col min="7" max="7" width="10" style="52" bestFit="1" customWidth="1"/>
    <col min="8" max="16384" width="9.140625" style="52"/>
  </cols>
  <sheetData>
    <row r="1" spans="1:7" ht="50.1" customHeight="1" thickBot="1" x14ac:dyDescent="0.25">
      <c r="A1" s="987" t="s">
        <v>1155</v>
      </c>
      <c r="B1" s="988"/>
      <c r="C1" s="988"/>
      <c r="D1" s="988"/>
      <c r="E1" s="988"/>
      <c r="F1" s="989"/>
    </row>
    <row r="2" spans="1:7" ht="36.75" customHeight="1" thickBot="1" x14ac:dyDescent="0.25">
      <c r="A2" s="990" t="s">
        <v>1360</v>
      </c>
      <c r="B2" s="991"/>
      <c r="C2" s="991"/>
      <c r="D2" s="991"/>
      <c r="E2" s="991"/>
      <c r="F2" s="992"/>
    </row>
    <row r="3" spans="1:7" s="282" customFormat="1" ht="69" customHeight="1" thickBot="1" x14ac:dyDescent="0.25">
      <c r="A3" s="149" t="s">
        <v>424</v>
      </c>
      <c r="B3" s="149" t="s">
        <v>293</v>
      </c>
      <c r="C3" s="279" t="s">
        <v>136</v>
      </c>
      <c r="D3" s="279" t="s">
        <v>1157</v>
      </c>
      <c r="E3" s="280" t="s">
        <v>1156</v>
      </c>
      <c r="F3" s="281" t="s">
        <v>1122</v>
      </c>
    </row>
    <row r="4" spans="1:7" s="282" customFormat="1" x14ac:dyDescent="0.2">
      <c r="A4" s="283"/>
      <c r="B4" s="148"/>
      <c r="C4" s="284"/>
      <c r="D4" s="284" t="s">
        <v>201</v>
      </c>
      <c r="E4" s="285" t="s">
        <v>202</v>
      </c>
      <c r="F4" s="286" t="s">
        <v>203</v>
      </c>
    </row>
    <row r="5" spans="1:7" customFormat="1" ht="15.75" customHeight="1" x14ac:dyDescent="0.25">
      <c r="A5" s="297">
        <v>601</v>
      </c>
      <c r="B5" s="287" t="s">
        <v>488</v>
      </c>
      <c r="C5" s="496">
        <v>1</v>
      </c>
      <c r="D5" s="690">
        <v>0</v>
      </c>
      <c r="E5" s="691">
        <v>0</v>
      </c>
      <c r="F5" s="692">
        <f>E5-D5</f>
        <v>0</v>
      </c>
      <c r="G5" s="510"/>
    </row>
    <row r="6" spans="1:7" customFormat="1" ht="15.75" customHeight="1" x14ac:dyDescent="0.25">
      <c r="A6" s="298">
        <v>602</v>
      </c>
      <c r="B6" s="288" t="s">
        <v>489</v>
      </c>
      <c r="C6" s="496">
        <v>2</v>
      </c>
      <c r="D6" s="693">
        <v>272920.90000000002</v>
      </c>
      <c r="E6" s="694">
        <v>256875</v>
      </c>
      <c r="F6" s="692">
        <f t="shared" ref="F6:F35" si="0">E6-D6</f>
        <v>-16045.900000000023</v>
      </c>
    </row>
    <row r="7" spans="1:7" customFormat="1" ht="15.75" customHeight="1" x14ac:dyDescent="0.25">
      <c r="A7" s="298">
        <v>604</v>
      </c>
      <c r="B7" s="289" t="s">
        <v>490</v>
      </c>
      <c r="C7" s="496">
        <v>3</v>
      </c>
      <c r="D7" s="693">
        <v>0</v>
      </c>
      <c r="E7" s="694">
        <v>0</v>
      </c>
      <c r="F7" s="692">
        <f t="shared" si="0"/>
        <v>0</v>
      </c>
    </row>
    <row r="8" spans="1:7" customFormat="1" ht="15.75" customHeight="1" x14ac:dyDescent="0.25">
      <c r="A8" s="298">
        <v>611</v>
      </c>
      <c r="B8" s="288" t="s">
        <v>906</v>
      </c>
      <c r="C8" s="496">
        <v>4</v>
      </c>
      <c r="D8" s="693">
        <v>0</v>
      </c>
      <c r="E8" s="694">
        <v>0</v>
      </c>
      <c r="F8" s="692">
        <f t="shared" si="0"/>
        <v>0</v>
      </c>
    </row>
    <row r="9" spans="1:7" customFormat="1" ht="15.75" customHeight="1" x14ac:dyDescent="0.25">
      <c r="A9" s="298">
        <v>612</v>
      </c>
      <c r="B9" s="288" t="s">
        <v>491</v>
      </c>
      <c r="C9" s="496">
        <v>5</v>
      </c>
      <c r="D9" s="693">
        <v>0</v>
      </c>
      <c r="E9" s="694">
        <v>0</v>
      </c>
      <c r="F9" s="692">
        <f t="shared" si="0"/>
        <v>0</v>
      </c>
    </row>
    <row r="10" spans="1:7" customFormat="1" ht="15.75" customHeight="1" x14ac:dyDescent="0.25">
      <c r="A10" s="298">
        <v>613</v>
      </c>
      <c r="B10" s="288" t="s">
        <v>492</v>
      </c>
      <c r="C10" s="496">
        <v>6</v>
      </c>
      <c r="D10" s="693">
        <v>0</v>
      </c>
      <c r="E10" s="694">
        <v>0</v>
      </c>
      <c r="F10" s="692">
        <f t="shared" si="0"/>
        <v>0</v>
      </c>
    </row>
    <row r="11" spans="1:7" customFormat="1" ht="15.75" customHeight="1" x14ac:dyDescent="0.25">
      <c r="A11" s="298">
        <v>614</v>
      </c>
      <c r="B11" s="288" t="s">
        <v>493</v>
      </c>
      <c r="C11" s="496">
        <v>7</v>
      </c>
      <c r="D11" s="693">
        <v>0</v>
      </c>
      <c r="E11" s="694">
        <v>0</v>
      </c>
      <c r="F11" s="692">
        <f t="shared" si="0"/>
        <v>0</v>
      </c>
    </row>
    <row r="12" spans="1:7" customFormat="1" ht="15.75" customHeight="1" x14ac:dyDescent="0.25">
      <c r="A12" s="298">
        <v>621</v>
      </c>
      <c r="B12" s="288" t="s">
        <v>494</v>
      </c>
      <c r="C12" s="496">
        <v>8</v>
      </c>
      <c r="D12" s="693">
        <v>0</v>
      </c>
      <c r="E12" s="694">
        <v>0</v>
      </c>
      <c r="F12" s="692">
        <f t="shared" si="0"/>
        <v>0</v>
      </c>
    </row>
    <row r="13" spans="1:7" customFormat="1" ht="15.75" customHeight="1" x14ac:dyDescent="0.25">
      <c r="A13" s="298">
        <v>622</v>
      </c>
      <c r="B13" s="288" t="s">
        <v>495</v>
      </c>
      <c r="C13" s="496">
        <v>9</v>
      </c>
      <c r="D13" s="693">
        <v>0</v>
      </c>
      <c r="E13" s="694">
        <v>0</v>
      </c>
      <c r="F13" s="692">
        <f t="shared" si="0"/>
        <v>0</v>
      </c>
    </row>
    <row r="14" spans="1:7" customFormat="1" ht="15.75" customHeight="1" x14ac:dyDescent="0.25">
      <c r="A14" s="298">
        <v>623</v>
      </c>
      <c r="B14" s="288" t="s">
        <v>908</v>
      </c>
      <c r="C14" s="496">
        <v>10</v>
      </c>
      <c r="D14" s="693">
        <v>0</v>
      </c>
      <c r="E14" s="694">
        <v>0</v>
      </c>
      <c r="F14" s="692">
        <f t="shared" si="0"/>
        <v>0</v>
      </c>
    </row>
    <row r="15" spans="1:7" customFormat="1" ht="15.75" customHeight="1" x14ac:dyDescent="0.25">
      <c r="A15" s="298">
        <v>624</v>
      </c>
      <c r="B15" s="288" t="s">
        <v>909</v>
      </c>
      <c r="C15" s="496">
        <v>11</v>
      </c>
      <c r="D15" s="693">
        <v>0</v>
      </c>
      <c r="E15" s="694">
        <v>0</v>
      </c>
      <c r="F15" s="692">
        <f t="shared" si="0"/>
        <v>0</v>
      </c>
    </row>
    <row r="16" spans="1:7" customFormat="1" ht="15.75" customHeight="1" x14ac:dyDescent="0.25">
      <c r="A16" s="298">
        <v>641</v>
      </c>
      <c r="B16" s="288" t="s">
        <v>454</v>
      </c>
      <c r="C16" s="496">
        <v>12</v>
      </c>
      <c r="D16" s="693">
        <v>0</v>
      </c>
      <c r="E16" s="694">
        <v>0</v>
      </c>
      <c r="F16" s="692">
        <f t="shared" si="0"/>
        <v>0</v>
      </c>
    </row>
    <row r="17" spans="1:6" customFormat="1" ht="15.75" customHeight="1" x14ac:dyDescent="0.25">
      <c r="A17" s="298">
        <v>642</v>
      </c>
      <c r="B17" s="288" t="s">
        <v>456</v>
      </c>
      <c r="C17" s="496">
        <v>13</v>
      </c>
      <c r="D17" s="693">
        <v>0</v>
      </c>
      <c r="E17" s="694">
        <v>0</v>
      </c>
      <c r="F17" s="692">
        <f t="shared" si="0"/>
        <v>0</v>
      </c>
    </row>
    <row r="18" spans="1:6" customFormat="1" ht="15.75" customHeight="1" x14ac:dyDescent="0.25">
      <c r="A18" s="298">
        <v>643</v>
      </c>
      <c r="B18" s="288" t="s">
        <v>496</v>
      </c>
      <c r="C18" s="496">
        <v>14</v>
      </c>
      <c r="D18" s="693">
        <v>0</v>
      </c>
      <c r="E18" s="694">
        <v>0</v>
      </c>
      <c r="F18" s="692">
        <f t="shared" si="0"/>
        <v>0</v>
      </c>
    </row>
    <row r="19" spans="1:6" customFormat="1" ht="15.75" customHeight="1" x14ac:dyDescent="0.25">
      <c r="A19" s="298">
        <v>644</v>
      </c>
      <c r="B19" s="288" t="s">
        <v>460</v>
      </c>
      <c r="C19" s="496">
        <v>15</v>
      </c>
      <c r="D19" s="693">
        <v>0</v>
      </c>
      <c r="E19" s="694">
        <v>0</v>
      </c>
      <c r="F19" s="692">
        <f t="shared" si="0"/>
        <v>0</v>
      </c>
    </row>
    <row r="20" spans="1:6" customFormat="1" ht="15.75" customHeight="1" x14ac:dyDescent="0.25">
      <c r="A20" s="298">
        <v>645</v>
      </c>
      <c r="B20" s="288" t="s">
        <v>497</v>
      </c>
      <c r="C20" s="496">
        <v>16</v>
      </c>
      <c r="D20" s="693">
        <v>0</v>
      </c>
      <c r="E20" s="694">
        <v>0</v>
      </c>
      <c r="F20" s="692">
        <f t="shared" si="0"/>
        <v>0</v>
      </c>
    </row>
    <row r="21" spans="1:6" customFormat="1" ht="15.75" customHeight="1" x14ac:dyDescent="0.25">
      <c r="A21" s="298">
        <v>646</v>
      </c>
      <c r="B21" s="288" t="s">
        <v>498</v>
      </c>
      <c r="C21" s="496">
        <v>17</v>
      </c>
      <c r="D21" s="693">
        <v>0</v>
      </c>
      <c r="E21" s="694">
        <v>0</v>
      </c>
      <c r="F21" s="692">
        <f t="shared" si="0"/>
        <v>0</v>
      </c>
    </row>
    <row r="22" spans="1:6" customFormat="1" ht="15.75" customHeight="1" x14ac:dyDescent="0.25">
      <c r="A22" s="298">
        <v>648</v>
      </c>
      <c r="B22" s="290" t="s">
        <v>992</v>
      </c>
      <c r="C22" s="496">
        <v>18</v>
      </c>
      <c r="D22" s="693">
        <v>39238.85</v>
      </c>
      <c r="E22" s="694">
        <v>44981.46</v>
      </c>
      <c r="F22" s="692">
        <f t="shared" si="0"/>
        <v>5742.6100000000006</v>
      </c>
    </row>
    <row r="23" spans="1:6" customFormat="1" ht="15.75" customHeight="1" x14ac:dyDescent="0.25">
      <c r="A23" s="298">
        <v>649</v>
      </c>
      <c r="B23" s="288" t="s">
        <v>499</v>
      </c>
      <c r="C23" s="496">
        <v>19</v>
      </c>
      <c r="D23" s="693">
        <v>0</v>
      </c>
      <c r="E23" s="694">
        <v>0</v>
      </c>
      <c r="F23" s="692">
        <f t="shared" si="0"/>
        <v>0</v>
      </c>
    </row>
    <row r="24" spans="1:6" customFormat="1" ht="15.75" customHeight="1" x14ac:dyDescent="0.25">
      <c r="A24" s="298">
        <v>651</v>
      </c>
      <c r="B24" s="288" t="s">
        <v>993</v>
      </c>
      <c r="C24" s="496">
        <v>20</v>
      </c>
      <c r="D24" s="693">
        <v>0</v>
      </c>
      <c r="E24" s="694">
        <v>0</v>
      </c>
      <c r="F24" s="692">
        <f t="shared" si="0"/>
        <v>0</v>
      </c>
    </row>
    <row r="25" spans="1:6" customFormat="1" ht="15.75" customHeight="1" x14ac:dyDescent="0.25">
      <c r="A25" s="298">
        <v>652</v>
      </c>
      <c r="B25" s="288" t="s">
        <v>910</v>
      </c>
      <c r="C25" s="496">
        <v>21</v>
      </c>
      <c r="D25" s="693">
        <v>0</v>
      </c>
      <c r="E25" s="694">
        <v>0</v>
      </c>
      <c r="F25" s="692">
        <f t="shared" si="0"/>
        <v>0</v>
      </c>
    </row>
    <row r="26" spans="1:6" customFormat="1" ht="15.75" customHeight="1" x14ac:dyDescent="0.25">
      <c r="A26" s="298">
        <v>653</v>
      </c>
      <c r="B26" s="288" t="s">
        <v>500</v>
      </c>
      <c r="C26" s="496">
        <v>22</v>
      </c>
      <c r="D26" s="693">
        <v>0</v>
      </c>
      <c r="E26" s="694">
        <v>0</v>
      </c>
      <c r="F26" s="692">
        <f t="shared" si="0"/>
        <v>0</v>
      </c>
    </row>
    <row r="27" spans="1:6" customFormat="1" ht="15.75" customHeight="1" x14ac:dyDescent="0.25">
      <c r="A27" s="298">
        <v>654</v>
      </c>
      <c r="B27" s="288" t="s">
        <v>501</v>
      </c>
      <c r="C27" s="496">
        <v>23</v>
      </c>
      <c r="D27" s="693">
        <v>0</v>
      </c>
      <c r="E27" s="694">
        <v>0</v>
      </c>
      <c r="F27" s="692">
        <f t="shared" si="0"/>
        <v>0</v>
      </c>
    </row>
    <row r="28" spans="1:6" customFormat="1" ht="15.75" customHeight="1" x14ac:dyDescent="0.25">
      <c r="A28" s="298">
        <v>655</v>
      </c>
      <c r="B28" s="288" t="s">
        <v>911</v>
      </c>
      <c r="C28" s="496">
        <v>24</v>
      </c>
      <c r="D28" s="693">
        <v>0</v>
      </c>
      <c r="E28" s="694">
        <v>0</v>
      </c>
      <c r="F28" s="692">
        <f t="shared" si="0"/>
        <v>0</v>
      </c>
    </row>
    <row r="29" spans="1:6" customFormat="1" ht="15.75" customHeight="1" x14ac:dyDescent="0.25">
      <c r="A29" s="298">
        <v>656</v>
      </c>
      <c r="B29" s="288" t="s">
        <v>502</v>
      </c>
      <c r="C29" s="496">
        <v>25</v>
      </c>
      <c r="D29" s="693">
        <v>126382.5</v>
      </c>
      <c r="E29" s="694">
        <v>104220.5</v>
      </c>
      <c r="F29" s="692">
        <f t="shared" si="0"/>
        <v>-22162</v>
      </c>
    </row>
    <row r="30" spans="1:6" customFormat="1" ht="15.75" customHeight="1" x14ac:dyDescent="0.25">
      <c r="A30" s="298">
        <v>657</v>
      </c>
      <c r="B30" s="288" t="s">
        <v>503</v>
      </c>
      <c r="C30" s="496">
        <v>26</v>
      </c>
      <c r="D30" s="693">
        <v>0</v>
      </c>
      <c r="E30" s="694">
        <v>0</v>
      </c>
      <c r="F30" s="692">
        <f t="shared" si="0"/>
        <v>0</v>
      </c>
    </row>
    <row r="31" spans="1:6" customFormat="1" ht="15.75" customHeight="1" x14ac:dyDescent="0.25">
      <c r="A31" s="298">
        <v>658</v>
      </c>
      <c r="B31" s="288" t="s">
        <v>504</v>
      </c>
      <c r="C31" s="496">
        <v>27</v>
      </c>
      <c r="D31" s="693">
        <v>0</v>
      </c>
      <c r="E31" s="694">
        <v>0</v>
      </c>
      <c r="F31" s="692">
        <f t="shared" si="0"/>
        <v>0</v>
      </c>
    </row>
    <row r="32" spans="1:6" customFormat="1" ht="15.75" customHeight="1" x14ac:dyDescent="0.25">
      <c r="A32" s="298">
        <v>662</v>
      </c>
      <c r="B32" s="288" t="s">
        <v>994</v>
      </c>
      <c r="C32" s="496">
        <v>28</v>
      </c>
      <c r="D32" s="693">
        <v>0</v>
      </c>
      <c r="E32" s="694">
        <v>0</v>
      </c>
      <c r="F32" s="692">
        <f t="shared" si="0"/>
        <v>0</v>
      </c>
    </row>
    <row r="33" spans="1:6" customFormat="1" ht="15.75" customHeight="1" x14ac:dyDescent="0.25">
      <c r="A33" s="298">
        <v>663</v>
      </c>
      <c r="B33" s="288" t="s">
        <v>505</v>
      </c>
      <c r="C33" s="496">
        <v>29</v>
      </c>
      <c r="D33" s="693">
        <v>0</v>
      </c>
      <c r="E33" s="694">
        <v>0</v>
      </c>
      <c r="F33" s="692">
        <f t="shared" si="0"/>
        <v>0</v>
      </c>
    </row>
    <row r="34" spans="1:6" customFormat="1" ht="15.75" customHeight="1" x14ac:dyDescent="0.25">
      <c r="A34" s="298">
        <v>665</v>
      </c>
      <c r="B34" s="288" t="s">
        <v>506</v>
      </c>
      <c r="C34" s="496">
        <v>30</v>
      </c>
      <c r="D34" s="693">
        <v>0</v>
      </c>
      <c r="E34" s="695">
        <v>0</v>
      </c>
      <c r="F34" s="692">
        <f t="shared" si="0"/>
        <v>0</v>
      </c>
    </row>
    <row r="35" spans="1:6" ht="15.75" customHeight="1" x14ac:dyDescent="0.25">
      <c r="A35" s="298">
        <v>691</v>
      </c>
      <c r="B35" s="288" t="s">
        <v>507</v>
      </c>
      <c r="C35" s="496">
        <v>31</v>
      </c>
      <c r="D35" s="693">
        <v>304257.78000000003</v>
      </c>
      <c r="E35" s="695">
        <v>362799.74</v>
      </c>
      <c r="F35" s="692">
        <f t="shared" si="0"/>
        <v>58541.959999999963</v>
      </c>
    </row>
    <row r="36" spans="1:6" x14ac:dyDescent="0.2">
      <c r="A36" s="981" t="s">
        <v>1233</v>
      </c>
      <c r="B36" s="982"/>
      <c r="C36" s="497">
        <v>32</v>
      </c>
      <c r="D36" s="696">
        <f>SUM(D5:D35)</f>
        <v>742800.03</v>
      </c>
      <c r="E36" s="697">
        <f>SUM(E5:E35)</f>
        <v>768876.7</v>
      </c>
      <c r="F36" s="692">
        <f>SUM(F5:F35)</f>
        <v>26076.66999999994</v>
      </c>
    </row>
    <row r="37" spans="1:6" x14ac:dyDescent="0.2">
      <c r="A37" s="983" t="s">
        <v>1234</v>
      </c>
      <c r="B37" s="984"/>
      <c r="C37" s="300">
        <v>33</v>
      </c>
      <c r="D37" s="547">
        <f>D36-T23_Náklady_soc_oblasť!D39</f>
        <v>0</v>
      </c>
      <c r="E37" s="698">
        <f>E36-T23_Náklady_soc_oblasť!E39</f>
        <v>0</v>
      </c>
      <c r="F37" s="692">
        <f>F36-T23_Náklady_soc_oblasť!F39</f>
        <v>-3.637978807091713E-11</v>
      </c>
    </row>
    <row r="38" spans="1:6" x14ac:dyDescent="0.25">
      <c r="A38" s="298">
        <v>591</v>
      </c>
      <c r="B38" s="288" t="s">
        <v>508</v>
      </c>
      <c r="C38" s="299">
        <v>34</v>
      </c>
      <c r="D38" s="693">
        <v>0</v>
      </c>
      <c r="E38" s="694">
        <v>0</v>
      </c>
      <c r="F38" s="692">
        <f>E38-D38</f>
        <v>0</v>
      </c>
    </row>
    <row r="39" spans="1:6" x14ac:dyDescent="0.25">
      <c r="A39" s="298">
        <v>595</v>
      </c>
      <c r="B39" s="288" t="s">
        <v>509</v>
      </c>
      <c r="C39" s="299">
        <v>35</v>
      </c>
      <c r="D39" s="693">
        <v>0</v>
      </c>
      <c r="E39" s="694">
        <v>0</v>
      </c>
      <c r="F39" s="692">
        <f>E39-D39</f>
        <v>0</v>
      </c>
    </row>
    <row r="40" spans="1:6" ht="16.5" thickBot="1" x14ac:dyDescent="0.25">
      <c r="A40" s="985" t="s">
        <v>1235</v>
      </c>
      <c r="B40" s="986"/>
      <c r="C40" s="301">
        <v>36</v>
      </c>
      <c r="D40" s="699">
        <f>D37-D38-D39</f>
        <v>0</v>
      </c>
      <c r="E40" s="699">
        <f>E37-E38-E39</f>
        <v>0</v>
      </c>
      <c r="F40" s="700">
        <f>E40-D40</f>
        <v>0</v>
      </c>
    </row>
    <row r="41" spans="1:6" ht="81" customHeight="1" x14ac:dyDescent="0.2">
      <c r="A41" s="893" t="s">
        <v>1438</v>
      </c>
      <c r="B41" s="893"/>
      <c r="C41" s="893"/>
      <c r="D41" s="893"/>
      <c r="E41" s="893"/>
      <c r="F41" s="893"/>
    </row>
  </sheetData>
  <mergeCells count="6">
    <mergeCell ref="A41:F41"/>
    <mergeCell ref="A36:B36"/>
    <mergeCell ref="A37:B37"/>
    <mergeCell ref="A40:B40"/>
    <mergeCell ref="A1:F1"/>
    <mergeCell ref="A2:F2"/>
  </mergeCells>
  <pageMargins left="0.55118110236220474" right="0.47244094488188981" top="0.59055118110236227" bottom="0.47244094488188981" header="0.15748031496062992" footer="0.15748031496062992"/>
  <pageSetup paperSize="9" scale="88"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G40"/>
  <sheetViews>
    <sheetView zoomScaleNormal="100" workbookViewId="0">
      <pane xSplit="3" ySplit="3" topLeftCell="D4" activePane="bottomRight" state="frozen"/>
      <selection pane="topRight" activeCell="D1" sqref="D1"/>
      <selection pane="bottomLeft" activeCell="A4" sqref="A4"/>
      <selection pane="bottomRight" activeCell="J24" sqref="J24"/>
    </sheetView>
  </sheetViews>
  <sheetFormatPr defaultRowHeight="12.75" x14ac:dyDescent="0.2"/>
  <cols>
    <col min="1" max="1" width="8.28515625" customWidth="1"/>
    <col min="2" max="2" width="42.7109375" customWidth="1"/>
    <col min="3" max="3" width="10.140625" customWidth="1"/>
    <col min="4" max="4" width="17.42578125" customWidth="1"/>
    <col min="5" max="5" width="17.140625" customWidth="1"/>
    <col min="6" max="6" width="16.5703125" customWidth="1"/>
  </cols>
  <sheetData>
    <row r="1" spans="1:7" ht="50.1" customHeight="1" thickBot="1" x14ac:dyDescent="0.25">
      <c r="A1" s="719" t="s">
        <v>1158</v>
      </c>
      <c r="B1" s="996"/>
      <c r="C1" s="996"/>
      <c r="D1" s="996"/>
      <c r="E1" s="996"/>
      <c r="F1" s="720"/>
    </row>
    <row r="2" spans="1:7" ht="47.25" customHeight="1" thickBot="1" x14ac:dyDescent="0.25">
      <c r="A2" s="993" t="s">
        <v>1360</v>
      </c>
      <c r="B2" s="994"/>
      <c r="C2" s="994"/>
      <c r="D2" s="994"/>
      <c r="E2" s="994"/>
      <c r="F2" s="995"/>
    </row>
    <row r="3" spans="1:7" ht="64.5" customHeight="1" thickBot="1" x14ac:dyDescent="0.25">
      <c r="A3" s="149" t="s">
        <v>424</v>
      </c>
      <c r="B3" s="149" t="s">
        <v>293</v>
      </c>
      <c r="C3" s="150" t="s">
        <v>136</v>
      </c>
      <c r="D3" s="279" t="s">
        <v>962</v>
      </c>
      <c r="E3" s="280" t="s">
        <v>1159</v>
      </c>
      <c r="F3" s="281" t="s">
        <v>1122</v>
      </c>
    </row>
    <row r="4" spans="1:7" ht="15.75" x14ac:dyDescent="0.2">
      <c r="A4" s="283"/>
      <c r="B4" s="148"/>
      <c r="C4" s="148"/>
      <c r="D4" s="284" t="s">
        <v>201</v>
      </c>
      <c r="E4" s="285" t="s">
        <v>202</v>
      </c>
      <c r="F4" s="286" t="s">
        <v>203</v>
      </c>
    </row>
    <row r="5" spans="1:7" ht="15.75" customHeight="1" x14ac:dyDescent="0.25">
      <c r="A5" s="291">
        <v>501</v>
      </c>
      <c r="B5" s="292" t="s">
        <v>425</v>
      </c>
      <c r="C5" s="498" t="s">
        <v>426</v>
      </c>
      <c r="D5" s="690">
        <v>75896.960000000006</v>
      </c>
      <c r="E5" s="691">
        <v>52684.92</v>
      </c>
      <c r="F5" s="692">
        <f>E5-D5</f>
        <v>-23212.040000000008</v>
      </c>
      <c r="G5" s="510"/>
    </row>
    <row r="6" spans="1:7" ht="15.75" customHeight="1" x14ac:dyDescent="0.25">
      <c r="A6" s="293">
        <v>502</v>
      </c>
      <c r="B6" s="294" t="s">
        <v>427</v>
      </c>
      <c r="C6" s="498" t="s">
        <v>428</v>
      </c>
      <c r="D6" s="693">
        <v>94649.919999999998</v>
      </c>
      <c r="E6" s="694">
        <v>67931.539999999994</v>
      </c>
      <c r="F6" s="701">
        <f t="shared" ref="F6:F38" si="0">E6-D6</f>
        <v>-26718.380000000005</v>
      </c>
    </row>
    <row r="7" spans="1:7" ht="15.75" customHeight="1" x14ac:dyDescent="0.25">
      <c r="A7" s="293">
        <v>504</v>
      </c>
      <c r="B7" s="294" t="s">
        <v>429</v>
      </c>
      <c r="C7" s="498" t="s">
        <v>430</v>
      </c>
      <c r="D7" s="693">
        <v>0</v>
      </c>
      <c r="E7" s="694">
        <v>0</v>
      </c>
      <c r="F7" s="701">
        <f t="shared" si="0"/>
        <v>0</v>
      </c>
    </row>
    <row r="8" spans="1:7" ht="15.75" customHeight="1" x14ac:dyDescent="0.25">
      <c r="A8" s="293">
        <v>511</v>
      </c>
      <c r="B8" s="294" t="s">
        <v>431</v>
      </c>
      <c r="C8" s="498" t="s">
        <v>432</v>
      </c>
      <c r="D8" s="693">
        <v>10574.67</v>
      </c>
      <c r="E8" s="694">
        <v>14348.02</v>
      </c>
      <c r="F8" s="701">
        <f t="shared" si="0"/>
        <v>3773.3500000000004</v>
      </c>
    </row>
    <row r="9" spans="1:7" ht="15.75" customHeight="1" x14ac:dyDescent="0.25">
      <c r="A9" s="293">
        <v>512</v>
      </c>
      <c r="B9" s="294" t="s">
        <v>433</v>
      </c>
      <c r="C9" s="498" t="s">
        <v>434</v>
      </c>
      <c r="D9" s="693">
        <v>1.36</v>
      </c>
      <c r="E9" s="694">
        <v>314.5</v>
      </c>
      <c r="F9" s="701">
        <f t="shared" si="0"/>
        <v>313.14</v>
      </c>
    </row>
    <row r="10" spans="1:7" ht="15.75" customHeight="1" x14ac:dyDescent="0.25">
      <c r="A10" s="293">
        <v>513</v>
      </c>
      <c r="B10" s="294" t="s">
        <v>435</v>
      </c>
      <c r="C10" s="498" t="s">
        <v>436</v>
      </c>
      <c r="D10" s="693">
        <v>530.04</v>
      </c>
      <c r="E10" s="694">
        <v>0</v>
      </c>
      <c r="F10" s="701">
        <f t="shared" si="0"/>
        <v>-530.04</v>
      </c>
    </row>
    <row r="11" spans="1:7" ht="15.75" customHeight="1" x14ac:dyDescent="0.25">
      <c r="A11" s="293">
        <v>518</v>
      </c>
      <c r="B11" s="294" t="s">
        <v>437</v>
      </c>
      <c r="C11" s="498" t="s">
        <v>438</v>
      </c>
      <c r="D11" s="693">
        <v>118936.73</v>
      </c>
      <c r="E11" s="694">
        <v>186144.15</v>
      </c>
      <c r="F11" s="701">
        <f t="shared" si="0"/>
        <v>67207.42</v>
      </c>
    </row>
    <row r="12" spans="1:7" ht="15.75" customHeight="1" x14ac:dyDescent="0.25">
      <c r="A12" s="293">
        <v>521</v>
      </c>
      <c r="B12" s="294" t="s">
        <v>439</v>
      </c>
      <c r="C12" s="498" t="s">
        <v>440</v>
      </c>
      <c r="D12" s="693">
        <v>184784</v>
      </c>
      <c r="E12" s="694">
        <v>178922.01</v>
      </c>
      <c r="F12" s="701">
        <f t="shared" si="0"/>
        <v>-5861.9899999999907</v>
      </c>
    </row>
    <row r="13" spans="1:7" ht="15.75" customHeight="1" x14ac:dyDescent="0.25">
      <c r="A13" s="293">
        <v>524</v>
      </c>
      <c r="B13" s="294" t="s">
        <v>907</v>
      </c>
      <c r="C13" s="498" t="s">
        <v>441</v>
      </c>
      <c r="D13" s="693">
        <v>64346.29</v>
      </c>
      <c r="E13" s="694">
        <v>64472.86</v>
      </c>
      <c r="F13" s="701">
        <f t="shared" si="0"/>
        <v>126.56999999999971</v>
      </c>
    </row>
    <row r="14" spans="1:7" ht="15.75" customHeight="1" x14ac:dyDescent="0.25">
      <c r="A14" s="293">
        <v>525</v>
      </c>
      <c r="B14" s="294" t="s">
        <v>442</v>
      </c>
      <c r="C14" s="498" t="s">
        <v>443</v>
      </c>
      <c r="D14" s="693">
        <v>1575</v>
      </c>
      <c r="E14" s="694">
        <v>3767.74</v>
      </c>
      <c r="F14" s="701">
        <f t="shared" si="0"/>
        <v>2192.7399999999998</v>
      </c>
    </row>
    <row r="15" spans="1:7" ht="15.75" customHeight="1" x14ac:dyDescent="0.25">
      <c r="A15" s="293">
        <v>527</v>
      </c>
      <c r="B15" s="294" t="s">
        <v>444</v>
      </c>
      <c r="C15" s="498" t="s">
        <v>445</v>
      </c>
      <c r="D15" s="693">
        <v>9996.9500000000007</v>
      </c>
      <c r="E15" s="694">
        <v>19488.509999999998</v>
      </c>
      <c r="F15" s="701">
        <f t="shared" si="0"/>
        <v>9491.5599999999977</v>
      </c>
    </row>
    <row r="16" spans="1:7" ht="15.75" customHeight="1" x14ac:dyDescent="0.25">
      <c r="A16" s="293">
        <v>528</v>
      </c>
      <c r="B16" s="294" t="s">
        <v>446</v>
      </c>
      <c r="C16" s="498" t="s">
        <v>447</v>
      </c>
      <c r="D16" s="693">
        <v>0</v>
      </c>
      <c r="E16" s="694">
        <v>0</v>
      </c>
      <c r="F16" s="701">
        <f t="shared" si="0"/>
        <v>0</v>
      </c>
    </row>
    <row r="17" spans="1:6" ht="15.75" customHeight="1" x14ac:dyDescent="0.25">
      <c r="A17" s="293">
        <v>531</v>
      </c>
      <c r="B17" s="294" t="s">
        <v>448</v>
      </c>
      <c r="C17" s="498" t="s">
        <v>449</v>
      </c>
      <c r="D17" s="693">
        <v>0</v>
      </c>
      <c r="E17" s="694">
        <v>0</v>
      </c>
      <c r="F17" s="701">
        <f t="shared" si="0"/>
        <v>0</v>
      </c>
    </row>
    <row r="18" spans="1:6" ht="15.75" customHeight="1" x14ac:dyDescent="0.25">
      <c r="A18" s="293">
        <v>532</v>
      </c>
      <c r="B18" s="294" t="s">
        <v>450</v>
      </c>
      <c r="C18" s="498" t="s">
        <v>451</v>
      </c>
      <c r="D18" s="693">
        <v>0</v>
      </c>
      <c r="E18" s="694">
        <v>0</v>
      </c>
      <c r="F18" s="701">
        <f t="shared" si="0"/>
        <v>0</v>
      </c>
    </row>
    <row r="19" spans="1:6" ht="15.75" customHeight="1" x14ac:dyDescent="0.25">
      <c r="A19" s="293">
        <v>538</v>
      </c>
      <c r="B19" s="294" t="s">
        <v>452</v>
      </c>
      <c r="C19" s="498" t="s">
        <v>453</v>
      </c>
      <c r="D19" s="693">
        <v>8519.5300000000007</v>
      </c>
      <c r="E19" s="694">
        <v>11583</v>
      </c>
      <c r="F19" s="701">
        <f t="shared" si="0"/>
        <v>3063.4699999999993</v>
      </c>
    </row>
    <row r="20" spans="1:6" ht="15.75" customHeight="1" x14ac:dyDescent="0.25">
      <c r="A20" s="293">
        <v>541</v>
      </c>
      <c r="B20" s="294" t="s">
        <v>454</v>
      </c>
      <c r="C20" s="498" t="s">
        <v>455</v>
      </c>
      <c r="D20" s="693">
        <v>0</v>
      </c>
      <c r="E20" s="694">
        <v>0</v>
      </c>
      <c r="F20" s="701">
        <f t="shared" si="0"/>
        <v>0</v>
      </c>
    </row>
    <row r="21" spans="1:6" ht="15.75" customHeight="1" x14ac:dyDescent="0.25">
      <c r="A21" s="293">
        <v>542</v>
      </c>
      <c r="B21" s="294" t="s">
        <v>456</v>
      </c>
      <c r="C21" s="498" t="s">
        <v>457</v>
      </c>
      <c r="D21" s="693">
        <v>0</v>
      </c>
      <c r="E21" s="694">
        <v>0</v>
      </c>
      <c r="F21" s="701">
        <f t="shared" si="0"/>
        <v>0</v>
      </c>
    </row>
    <row r="22" spans="1:6" ht="15.75" customHeight="1" x14ac:dyDescent="0.25">
      <c r="A22" s="293">
        <v>543</v>
      </c>
      <c r="B22" s="294" t="s">
        <v>458</v>
      </c>
      <c r="C22" s="498" t="s">
        <v>459</v>
      </c>
      <c r="D22" s="693">
        <v>0</v>
      </c>
      <c r="E22" s="694">
        <v>0</v>
      </c>
      <c r="F22" s="701">
        <f t="shared" si="0"/>
        <v>0</v>
      </c>
    </row>
    <row r="23" spans="1:6" ht="15.75" customHeight="1" x14ac:dyDescent="0.25">
      <c r="A23" s="293">
        <v>544</v>
      </c>
      <c r="B23" s="294" t="s">
        <v>460</v>
      </c>
      <c r="C23" s="498" t="s">
        <v>461</v>
      </c>
      <c r="D23" s="693">
        <v>0</v>
      </c>
      <c r="E23" s="694">
        <v>0</v>
      </c>
      <c r="F23" s="701">
        <f t="shared" si="0"/>
        <v>0</v>
      </c>
    </row>
    <row r="24" spans="1:6" ht="15.75" customHeight="1" x14ac:dyDescent="0.25">
      <c r="A24" s="293">
        <v>545</v>
      </c>
      <c r="B24" s="294" t="s">
        <v>462</v>
      </c>
      <c r="C24" s="498" t="s">
        <v>463</v>
      </c>
      <c r="D24" s="693">
        <v>0</v>
      </c>
      <c r="E24" s="694">
        <v>0</v>
      </c>
      <c r="F24" s="701">
        <f t="shared" si="0"/>
        <v>0</v>
      </c>
    </row>
    <row r="25" spans="1:6" ht="15.75" customHeight="1" x14ac:dyDescent="0.25">
      <c r="A25" s="293">
        <v>546</v>
      </c>
      <c r="B25" s="294" t="s">
        <v>464</v>
      </c>
      <c r="C25" s="498" t="s">
        <v>465</v>
      </c>
      <c r="D25" s="693">
        <v>500</v>
      </c>
      <c r="E25" s="694">
        <v>0</v>
      </c>
      <c r="F25" s="701">
        <f t="shared" si="0"/>
        <v>-500</v>
      </c>
    </row>
    <row r="26" spans="1:6" ht="15.75" customHeight="1" x14ac:dyDescent="0.25">
      <c r="A26" s="293">
        <v>547</v>
      </c>
      <c r="B26" s="294" t="s">
        <v>466</v>
      </c>
      <c r="C26" s="498" t="s">
        <v>467</v>
      </c>
      <c r="D26" s="693">
        <v>0</v>
      </c>
      <c r="E26" s="694">
        <v>0</v>
      </c>
      <c r="F26" s="701">
        <f t="shared" si="0"/>
        <v>0</v>
      </c>
    </row>
    <row r="27" spans="1:6" ht="15.75" customHeight="1" x14ac:dyDescent="0.25">
      <c r="A27" s="293">
        <v>548</v>
      </c>
      <c r="B27" s="294" t="s">
        <v>468</v>
      </c>
      <c r="C27" s="498" t="s">
        <v>469</v>
      </c>
      <c r="D27" s="693">
        <v>0</v>
      </c>
      <c r="E27" s="694">
        <v>0</v>
      </c>
      <c r="F27" s="701">
        <f t="shared" si="0"/>
        <v>0</v>
      </c>
    </row>
    <row r="28" spans="1:6" ht="15.75" customHeight="1" x14ac:dyDescent="0.25">
      <c r="A28" s="293">
        <v>549</v>
      </c>
      <c r="B28" s="294" t="s">
        <v>470</v>
      </c>
      <c r="C28" s="498" t="s">
        <v>471</v>
      </c>
      <c r="D28" s="693">
        <v>133249.73000000001</v>
      </c>
      <c r="E28" s="694">
        <v>105955.06</v>
      </c>
      <c r="F28" s="701">
        <f t="shared" si="0"/>
        <v>-27294.670000000013</v>
      </c>
    </row>
    <row r="29" spans="1:6" ht="15.75" customHeight="1" x14ac:dyDescent="0.25">
      <c r="A29" s="293">
        <v>551</v>
      </c>
      <c r="B29" s="294" t="s">
        <v>472</v>
      </c>
      <c r="C29" s="498" t="s">
        <v>473</v>
      </c>
      <c r="D29" s="693">
        <v>0</v>
      </c>
      <c r="E29" s="694">
        <v>18279.78</v>
      </c>
      <c r="F29" s="701">
        <f t="shared" si="0"/>
        <v>18279.78</v>
      </c>
    </row>
    <row r="30" spans="1:6" ht="15.75" customHeight="1" x14ac:dyDescent="0.25">
      <c r="A30" s="293">
        <v>552</v>
      </c>
      <c r="B30" s="294" t="s">
        <v>527</v>
      </c>
      <c r="C30" s="498" t="s">
        <v>474</v>
      </c>
      <c r="D30" s="693">
        <v>0</v>
      </c>
      <c r="E30" s="694">
        <v>0</v>
      </c>
      <c r="F30" s="701">
        <f t="shared" si="0"/>
        <v>0</v>
      </c>
    </row>
    <row r="31" spans="1:6" ht="15.75" customHeight="1" x14ac:dyDescent="0.25">
      <c r="A31" s="293">
        <v>553</v>
      </c>
      <c r="B31" s="294" t="s">
        <v>475</v>
      </c>
      <c r="C31" s="498" t="s">
        <v>476</v>
      </c>
      <c r="D31" s="693">
        <v>0</v>
      </c>
      <c r="E31" s="694">
        <v>0</v>
      </c>
      <c r="F31" s="701">
        <f t="shared" si="0"/>
        <v>0</v>
      </c>
    </row>
    <row r="32" spans="1:6" ht="15.75" customHeight="1" x14ac:dyDescent="0.25">
      <c r="A32" s="293">
        <v>554</v>
      </c>
      <c r="B32" s="294" t="s">
        <v>477</v>
      </c>
      <c r="C32" s="498" t="s">
        <v>478</v>
      </c>
      <c r="D32" s="693">
        <v>0</v>
      </c>
      <c r="E32" s="694">
        <v>0</v>
      </c>
      <c r="F32" s="701">
        <f t="shared" si="0"/>
        <v>0</v>
      </c>
    </row>
    <row r="33" spans="1:7" ht="15.75" customHeight="1" x14ac:dyDescent="0.25">
      <c r="A33" s="293">
        <v>556</v>
      </c>
      <c r="B33" s="294" t="s">
        <v>480</v>
      </c>
      <c r="C33" s="498" t="s">
        <v>479</v>
      </c>
      <c r="D33" s="693">
        <v>39238.85</v>
      </c>
      <c r="E33" s="694">
        <v>44981.46</v>
      </c>
      <c r="F33" s="701">
        <f t="shared" si="0"/>
        <v>5742.6100000000006</v>
      </c>
    </row>
    <row r="34" spans="1:7" ht="15.75" customHeight="1" x14ac:dyDescent="0.25">
      <c r="A34" s="293">
        <v>557</v>
      </c>
      <c r="B34" s="294" t="s">
        <v>482</v>
      </c>
      <c r="C34" s="498" t="s">
        <v>481</v>
      </c>
      <c r="D34" s="693">
        <v>0</v>
      </c>
      <c r="E34" s="694">
        <v>0</v>
      </c>
      <c r="F34" s="701">
        <f t="shared" si="0"/>
        <v>0</v>
      </c>
    </row>
    <row r="35" spans="1:7" ht="15.75" customHeight="1" x14ac:dyDescent="0.25">
      <c r="A35" s="293">
        <v>558</v>
      </c>
      <c r="B35" s="294" t="s">
        <v>914</v>
      </c>
      <c r="C35" s="498" t="s">
        <v>483</v>
      </c>
      <c r="D35" s="693">
        <v>0</v>
      </c>
      <c r="E35" s="694">
        <v>0</v>
      </c>
      <c r="F35" s="701">
        <f t="shared" si="0"/>
        <v>0</v>
      </c>
    </row>
    <row r="36" spans="1:7" ht="15.75" customHeight="1" x14ac:dyDescent="0.25">
      <c r="A36" s="293">
        <v>562</v>
      </c>
      <c r="B36" s="294" t="s">
        <v>913</v>
      </c>
      <c r="C36" s="498" t="s">
        <v>484</v>
      </c>
      <c r="D36" s="693">
        <v>0</v>
      </c>
      <c r="E36" s="694">
        <v>3.15</v>
      </c>
      <c r="F36" s="701">
        <f t="shared" si="0"/>
        <v>3.15</v>
      </c>
    </row>
    <row r="37" spans="1:7" ht="15.75" customHeight="1" x14ac:dyDescent="0.25">
      <c r="A37" s="293">
        <v>563</v>
      </c>
      <c r="B37" s="294" t="s">
        <v>912</v>
      </c>
      <c r="C37" s="498" t="s">
        <v>485</v>
      </c>
      <c r="D37" s="693">
        <v>0</v>
      </c>
      <c r="E37" s="694">
        <v>0</v>
      </c>
      <c r="F37" s="701">
        <f t="shared" si="0"/>
        <v>0</v>
      </c>
    </row>
    <row r="38" spans="1:7" ht="15.75" customHeight="1" thickBot="1" x14ac:dyDescent="0.3">
      <c r="A38" s="295">
        <v>567</v>
      </c>
      <c r="B38" s="296" t="s">
        <v>487</v>
      </c>
      <c r="C38" s="498" t="s">
        <v>486</v>
      </c>
      <c r="D38" s="702">
        <v>0</v>
      </c>
      <c r="E38" s="695">
        <v>0</v>
      </c>
      <c r="F38" s="703">
        <f t="shared" si="0"/>
        <v>0</v>
      </c>
      <c r="G38" s="124"/>
    </row>
    <row r="39" spans="1:7" ht="24.75" customHeight="1" thickBot="1" x14ac:dyDescent="0.25">
      <c r="A39" s="997" t="s">
        <v>1236</v>
      </c>
      <c r="B39" s="998"/>
      <c r="C39" s="499">
        <v>35</v>
      </c>
      <c r="D39" s="704">
        <f>SUM(D5:D38)</f>
        <v>742800.02999999991</v>
      </c>
      <c r="E39" s="705">
        <f>SUM(E5:E38)</f>
        <v>768876.70000000007</v>
      </c>
      <c r="F39" s="706">
        <f>SUM(F5:F38)</f>
        <v>26076.669999999976</v>
      </c>
    </row>
    <row r="40" spans="1:7" x14ac:dyDescent="0.2">
      <c r="B40" s="53"/>
      <c r="C40" s="53"/>
      <c r="D40" s="53"/>
      <c r="E40" s="53"/>
    </row>
  </sheetData>
  <mergeCells count="3">
    <mergeCell ref="A2:F2"/>
    <mergeCell ref="A1:F1"/>
    <mergeCell ref="A39:B39"/>
  </mergeCells>
  <phoneticPr fontId="120" type="noConversion"/>
  <pageMargins left="0.39370078740157483" right="0.23622047244094491" top="0.59055118110236227" bottom="0.74803149606299213" header="0.31496062992125984" footer="0.31496062992125984"/>
  <pageSetup paperSize="9" scale="88" orientation="portrait" r:id="rId1"/>
  <ignoredErrors>
    <ignoredError sqref="C5"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9FF99"/>
    <pageSetUpPr fitToPage="1"/>
  </sheetPr>
  <dimension ref="A1:K16"/>
  <sheetViews>
    <sheetView workbookViewId="0">
      <selection activeCell="H21" sqref="H21"/>
    </sheetView>
  </sheetViews>
  <sheetFormatPr defaultRowHeight="12.75" x14ac:dyDescent="0.2"/>
  <cols>
    <col min="1" max="1" width="8.140625" customWidth="1"/>
    <col min="2" max="2" width="61.7109375" customWidth="1"/>
    <col min="3" max="3" width="15.7109375" customWidth="1"/>
    <col min="4" max="5" width="17.140625" customWidth="1"/>
    <col min="6" max="6" width="15.7109375" customWidth="1"/>
    <col min="7" max="10" width="16.85546875" customWidth="1"/>
    <col min="11" max="11" width="15.7109375" customWidth="1"/>
  </cols>
  <sheetData>
    <row r="1" spans="1:11" ht="49.9" customHeight="1" thickBot="1" x14ac:dyDescent="0.25">
      <c r="A1" s="916" t="s">
        <v>1164</v>
      </c>
      <c r="B1" s="917"/>
      <c r="C1" s="917"/>
      <c r="D1" s="917"/>
      <c r="E1" s="917"/>
      <c r="F1" s="917"/>
      <c r="G1" s="917"/>
      <c r="H1" s="917"/>
      <c r="I1" s="917"/>
      <c r="J1" s="917"/>
      <c r="K1" s="918"/>
    </row>
    <row r="2" spans="1:11" ht="15.75" x14ac:dyDescent="0.2">
      <c r="A2" s="840" t="s">
        <v>1359</v>
      </c>
      <c r="B2" s="841"/>
      <c r="C2" s="1004" t="s">
        <v>941</v>
      </c>
      <c r="D2" s="1005"/>
      <c r="E2" s="1005"/>
      <c r="F2" s="1005"/>
      <c r="G2" s="1005"/>
      <c r="H2" s="1005"/>
      <c r="I2" s="1005"/>
      <c r="J2" s="1005"/>
      <c r="K2" s="1006"/>
    </row>
    <row r="3" spans="1:11" ht="15.6" customHeight="1" x14ac:dyDescent="0.2">
      <c r="A3" s="838" t="s">
        <v>136</v>
      </c>
      <c r="B3" s="836" t="s">
        <v>939</v>
      </c>
      <c r="C3" s="1000" t="s">
        <v>1165</v>
      </c>
      <c r="D3" s="1000" t="s">
        <v>1166</v>
      </c>
      <c r="E3" s="1000" t="s">
        <v>1167</v>
      </c>
      <c r="F3" s="1000" t="s">
        <v>963</v>
      </c>
      <c r="G3" s="1000" t="s">
        <v>964</v>
      </c>
      <c r="H3" s="1000" t="s">
        <v>1168</v>
      </c>
      <c r="I3" s="1000" t="s">
        <v>1160</v>
      </c>
      <c r="J3" s="1007" t="s">
        <v>1161</v>
      </c>
      <c r="K3" s="1002" t="s">
        <v>1162</v>
      </c>
    </row>
    <row r="4" spans="1:11" ht="84" customHeight="1" x14ac:dyDescent="0.2">
      <c r="A4" s="839"/>
      <c r="B4" s="837"/>
      <c r="C4" s="1001"/>
      <c r="D4" s="1001"/>
      <c r="E4" s="1001"/>
      <c r="F4" s="1001"/>
      <c r="G4" s="1001"/>
      <c r="H4" s="1001"/>
      <c r="I4" s="1001"/>
      <c r="J4" s="1008"/>
      <c r="K4" s="1003"/>
    </row>
    <row r="5" spans="1:11" ht="18.600000000000001" customHeight="1" x14ac:dyDescent="0.2">
      <c r="A5" s="999"/>
      <c r="B5" s="903"/>
      <c r="C5" s="309" t="s">
        <v>201</v>
      </c>
      <c r="D5" s="309" t="s">
        <v>202</v>
      </c>
      <c r="E5" s="309" t="s">
        <v>203</v>
      </c>
      <c r="F5" s="309" t="s">
        <v>210</v>
      </c>
      <c r="G5" s="309" t="s">
        <v>204</v>
      </c>
      <c r="H5" s="309" t="s">
        <v>205</v>
      </c>
      <c r="I5" s="309" t="s">
        <v>206</v>
      </c>
      <c r="J5" s="309" t="s">
        <v>207</v>
      </c>
      <c r="K5" s="308" t="s">
        <v>208</v>
      </c>
    </row>
    <row r="6" spans="1:11" ht="22.15" customHeight="1" x14ac:dyDescent="0.2">
      <c r="A6" s="15">
        <v>1</v>
      </c>
      <c r="B6" s="532" t="s">
        <v>1366</v>
      </c>
      <c r="C6" s="50">
        <v>0</v>
      </c>
      <c r="D6" s="50">
        <v>0</v>
      </c>
      <c r="E6" s="25">
        <f>C6-D6</f>
        <v>0</v>
      </c>
      <c r="F6" s="50">
        <v>0</v>
      </c>
      <c r="G6" s="50">
        <v>0</v>
      </c>
      <c r="H6" s="25">
        <f>F6-G6+E6</f>
        <v>0</v>
      </c>
      <c r="I6" s="50">
        <v>0</v>
      </c>
      <c r="J6" s="50">
        <v>0</v>
      </c>
      <c r="K6" s="48">
        <f>I6-J6+H6</f>
        <v>0</v>
      </c>
    </row>
    <row r="7" spans="1:11" ht="22.15" customHeight="1" x14ac:dyDescent="0.2">
      <c r="A7" s="15">
        <f>A6+1</f>
        <v>2</v>
      </c>
      <c r="B7" s="532" t="s">
        <v>1366</v>
      </c>
      <c r="C7" s="50">
        <v>0</v>
      </c>
      <c r="D7" s="50">
        <v>0</v>
      </c>
      <c r="E7" s="25">
        <f t="shared" ref="E7:E12" si="0">C7-D7</f>
        <v>0</v>
      </c>
      <c r="F7" s="50">
        <v>0</v>
      </c>
      <c r="G7" s="50">
        <v>0</v>
      </c>
      <c r="H7" s="25">
        <f t="shared" ref="H7:H12" si="1">F7-G7+E7</f>
        <v>0</v>
      </c>
      <c r="I7" s="50">
        <v>0</v>
      </c>
      <c r="J7" s="50">
        <v>0</v>
      </c>
      <c r="K7" s="48">
        <f t="shared" ref="K7:K12" si="2">I7-J7+H7</f>
        <v>0</v>
      </c>
    </row>
    <row r="8" spans="1:11" ht="23.45" customHeight="1" x14ac:dyDescent="0.2">
      <c r="A8" s="15">
        <f>A7+1</f>
        <v>3</v>
      </c>
      <c r="B8" s="532" t="s">
        <v>1366</v>
      </c>
      <c r="C8" s="50">
        <v>0</v>
      </c>
      <c r="D8" s="50">
        <v>0</v>
      </c>
      <c r="E8" s="25">
        <f t="shared" si="0"/>
        <v>0</v>
      </c>
      <c r="F8" s="50">
        <v>0</v>
      </c>
      <c r="G8" s="50">
        <v>0</v>
      </c>
      <c r="H8" s="25">
        <f t="shared" si="1"/>
        <v>0</v>
      </c>
      <c r="I8" s="50">
        <v>0</v>
      </c>
      <c r="J8" s="50">
        <v>0</v>
      </c>
      <c r="K8" s="48">
        <f t="shared" si="2"/>
        <v>0</v>
      </c>
    </row>
    <row r="9" spans="1:11" ht="22.15" customHeight="1" x14ac:dyDescent="0.2">
      <c r="A9" s="15">
        <v>4</v>
      </c>
      <c r="B9" s="532" t="s">
        <v>1366</v>
      </c>
      <c r="C9" s="50">
        <v>0</v>
      </c>
      <c r="D9" s="50">
        <v>0</v>
      </c>
      <c r="E9" s="25">
        <f t="shared" si="0"/>
        <v>0</v>
      </c>
      <c r="F9" s="50">
        <v>0</v>
      </c>
      <c r="G9" s="50">
        <v>0</v>
      </c>
      <c r="H9" s="25">
        <f t="shared" si="1"/>
        <v>0</v>
      </c>
      <c r="I9" s="50">
        <v>0</v>
      </c>
      <c r="J9" s="50">
        <v>0</v>
      </c>
      <c r="K9" s="48">
        <f t="shared" si="2"/>
        <v>0</v>
      </c>
    </row>
    <row r="10" spans="1:11" ht="22.15" customHeight="1" x14ac:dyDescent="0.2">
      <c r="A10" s="15">
        <v>5</v>
      </c>
      <c r="B10" s="532" t="s">
        <v>1366</v>
      </c>
      <c r="C10" s="50">
        <v>0</v>
      </c>
      <c r="D10" s="50">
        <v>0</v>
      </c>
      <c r="E10" s="25">
        <f t="shared" si="0"/>
        <v>0</v>
      </c>
      <c r="F10" s="50">
        <v>0</v>
      </c>
      <c r="G10" s="50">
        <v>0</v>
      </c>
      <c r="H10" s="25">
        <f t="shared" si="1"/>
        <v>0</v>
      </c>
      <c r="I10" s="50">
        <v>0</v>
      </c>
      <c r="J10" s="50">
        <v>0</v>
      </c>
      <c r="K10" s="48">
        <f t="shared" si="2"/>
        <v>0</v>
      </c>
    </row>
    <row r="11" spans="1:11" ht="22.15" customHeight="1" x14ac:dyDescent="0.2">
      <c r="A11" s="306">
        <v>6</v>
      </c>
      <c r="B11" s="532" t="s">
        <v>1366</v>
      </c>
      <c r="C11" s="307">
        <v>0</v>
      </c>
      <c r="D11" s="307">
        <v>0</v>
      </c>
      <c r="E11" s="25">
        <f t="shared" si="0"/>
        <v>0</v>
      </c>
      <c r="F11" s="307">
        <v>0</v>
      </c>
      <c r="G11" s="307">
        <v>0</v>
      </c>
      <c r="H11" s="25">
        <f t="shared" si="1"/>
        <v>0</v>
      </c>
      <c r="I11" s="307">
        <v>0</v>
      </c>
      <c r="J11" s="307">
        <v>0</v>
      </c>
      <c r="K11" s="48">
        <f t="shared" si="2"/>
        <v>0</v>
      </c>
    </row>
    <row r="12" spans="1:11" ht="22.15" customHeight="1" thickBot="1" x14ac:dyDescent="0.25">
      <c r="A12" s="16" t="s">
        <v>134</v>
      </c>
      <c r="B12" s="232"/>
      <c r="C12" s="305">
        <f>C6+C7+C8+C9+C10+C11</f>
        <v>0</v>
      </c>
      <c r="D12" s="305">
        <f>D6+D7+D8+D9+D10+D11</f>
        <v>0</v>
      </c>
      <c r="E12" s="26">
        <f t="shared" si="0"/>
        <v>0</v>
      </c>
      <c r="F12" s="305">
        <f t="shared" ref="F12:J12" si="3">F6+F7+F8+F9+F10+F11</f>
        <v>0</v>
      </c>
      <c r="G12" s="305">
        <f t="shared" si="3"/>
        <v>0</v>
      </c>
      <c r="H12" s="26">
        <f t="shared" si="1"/>
        <v>0</v>
      </c>
      <c r="I12" s="305">
        <f t="shared" si="3"/>
        <v>0</v>
      </c>
      <c r="J12" s="305">
        <f t="shared" si="3"/>
        <v>0</v>
      </c>
      <c r="K12" s="49">
        <f t="shared" si="2"/>
        <v>0</v>
      </c>
    </row>
    <row r="13" spans="1:11" ht="15.75" x14ac:dyDescent="0.2">
      <c r="A13" s="11"/>
      <c r="B13" s="13"/>
      <c r="C13" s="11"/>
      <c r="D13" s="11"/>
      <c r="E13" s="11"/>
      <c r="F13" s="11"/>
      <c r="G13" s="11"/>
      <c r="H13" s="11"/>
      <c r="I13" s="11"/>
      <c r="J13" s="11"/>
      <c r="K13" s="11"/>
    </row>
    <row r="14" spans="1:11" ht="15" x14ac:dyDescent="0.2">
      <c r="B14" s="973" t="s">
        <v>1163</v>
      </c>
      <c r="C14" s="974"/>
      <c r="D14" s="974"/>
      <c r="E14" s="975"/>
    </row>
    <row r="16" spans="1:11" x14ac:dyDescent="0.2">
      <c r="B16" s="122"/>
    </row>
  </sheetData>
  <mergeCells count="16">
    <mergeCell ref="A5:B5"/>
    <mergeCell ref="C3:C4"/>
    <mergeCell ref="K3:K4"/>
    <mergeCell ref="B14:E14"/>
    <mergeCell ref="A1:K1"/>
    <mergeCell ref="A2:B2"/>
    <mergeCell ref="C2:K2"/>
    <mergeCell ref="A3:A4"/>
    <mergeCell ref="B3:B4"/>
    <mergeCell ref="G3:G4"/>
    <mergeCell ref="D3:D4"/>
    <mergeCell ref="F3:F4"/>
    <mergeCell ref="J3:J4"/>
    <mergeCell ref="E3:E4"/>
    <mergeCell ref="H3:H4"/>
    <mergeCell ref="I3:I4"/>
  </mergeCells>
  <pageMargins left="0.51181102362204722" right="0.31496062992125984" top="0.74803149606299213" bottom="0.74803149606299213" header="0.31496062992125984" footer="0.31496062992125984"/>
  <pageSetup paperSize="9" scale="64"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1010" t="s">
        <v>416</v>
      </c>
      <c r="B1" s="1011"/>
      <c r="C1" s="1011"/>
      <c r="D1" s="1011"/>
      <c r="E1" s="1011"/>
      <c r="F1" s="1012"/>
    </row>
    <row r="2" spans="1:6" ht="19.5" customHeight="1" x14ac:dyDescent="0.25">
      <c r="A2" s="1009" t="s">
        <v>284</v>
      </c>
      <c r="B2" s="1009"/>
      <c r="C2" s="1009"/>
      <c r="D2" s="1009"/>
      <c r="E2" s="1009"/>
      <c r="F2" s="1009"/>
    </row>
    <row r="3" spans="1:6" ht="42" customHeight="1" x14ac:dyDescent="0.2">
      <c r="A3" s="54" t="s">
        <v>294</v>
      </c>
      <c r="B3" s="55" t="s">
        <v>295</v>
      </c>
      <c r="C3" s="62" t="s">
        <v>418</v>
      </c>
      <c r="D3" s="55" t="s">
        <v>413</v>
      </c>
      <c r="E3" s="55" t="s">
        <v>414</v>
      </c>
      <c r="F3" s="55" t="s">
        <v>415</v>
      </c>
    </row>
    <row r="4" spans="1:6" ht="15.75" x14ac:dyDescent="0.25">
      <c r="A4" s="56" t="s">
        <v>296</v>
      </c>
      <c r="B4" s="56" t="s">
        <v>297</v>
      </c>
      <c r="C4" s="57"/>
      <c r="D4" s="57"/>
      <c r="E4" s="57"/>
      <c r="F4" s="57"/>
    </row>
    <row r="5" spans="1:6" ht="15.75" x14ac:dyDescent="0.25">
      <c r="A5" s="61" t="s">
        <v>298</v>
      </c>
      <c r="B5" s="56" t="s">
        <v>299</v>
      </c>
      <c r="C5" s="57"/>
      <c r="D5" s="57"/>
      <c r="E5" s="57"/>
      <c r="F5" s="57"/>
    </row>
    <row r="6" spans="1:6" ht="15.75" x14ac:dyDescent="0.25">
      <c r="A6" s="56" t="s">
        <v>300</v>
      </c>
      <c r="B6" s="56" t="s">
        <v>301</v>
      </c>
      <c r="C6" s="57"/>
      <c r="D6" s="57"/>
      <c r="E6" s="57"/>
      <c r="F6" s="57"/>
    </row>
    <row r="7" spans="1:6" ht="15.75" x14ac:dyDescent="0.25">
      <c r="A7" s="56" t="s">
        <v>302</v>
      </c>
      <c r="B7" s="56" t="s">
        <v>303</v>
      </c>
      <c r="C7" s="57"/>
      <c r="D7" s="57"/>
      <c r="E7" s="57"/>
      <c r="F7" s="57"/>
    </row>
    <row r="8" spans="1:6" ht="15.75" x14ac:dyDescent="0.25">
      <c r="A8" s="60" t="s">
        <v>417</v>
      </c>
      <c r="B8" s="56" t="s">
        <v>304</v>
      </c>
      <c r="C8" s="57"/>
      <c r="D8" s="57"/>
      <c r="E8" s="57"/>
      <c r="F8" s="57"/>
    </row>
    <row r="9" spans="1:6" ht="15.75" x14ac:dyDescent="0.25">
      <c r="A9" s="56" t="s">
        <v>305</v>
      </c>
      <c r="B9" s="56" t="s">
        <v>306</v>
      </c>
      <c r="C9" s="57"/>
      <c r="D9" s="57"/>
      <c r="E9" s="57"/>
      <c r="F9" s="57"/>
    </row>
    <row r="10" spans="1:6" ht="15.75" x14ac:dyDescent="0.25">
      <c r="A10" s="56" t="s">
        <v>307</v>
      </c>
      <c r="B10" s="56" t="s">
        <v>308</v>
      </c>
      <c r="C10" s="57"/>
      <c r="D10" s="57"/>
      <c r="E10" s="57"/>
      <c r="F10" s="57"/>
    </row>
    <row r="11" spans="1:6" ht="15.75" x14ac:dyDescent="0.25">
      <c r="A11" s="56" t="s">
        <v>309</v>
      </c>
      <c r="B11" s="56" t="s">
        <v>310</v>
      </c>
      <c r="C11" s="57"/>
      <c r="D11" s="57"/>
      <c r="E11" s="57"/>
      <c r="F11" s="57"/>
    </row>
    <row r="12" spans="1:6" ht="15.75" x14ac:dyDescent="0.25">
      <c r="A12" s="61" t="s">
        <v>311</v>
      </c>
      <c r="B12" s="56" t="s">
        <v>312</v>
      </c>
      <c r="C12" s="57"/>
      <c r="D12" s="57"/>
      <c r="E12" s="57"/>
      <c r="F12" s="57"/>
    </row>
    <row r="13" spans="1:6" ht="15.75" x14ac:dyDescent="0.25">
      <c r="A13" s="56" t="s">
        <v>313</v>
      </c>
      <c r="B13" s="56" t="s">
        <v>314</v>
      </c>
      <c r="C13" s="57"/>
      <c r="D13" s="57"/>
      <c r="E13" s="57"/>
      <c r="F13" s="57"/>
    </row>
    <row r="14" spans="1:6" ht="15.75" x14ac:dyDescent="0.25">
      <c r="A14" s="56" t="s">
        <v>315</v>
      </c>
      <c r="B14" s="56" t="s">
        <v>316</v>
      </c>
      <c r="C14" s="57"/>
      <c r="D14" s="57"/>
      <c r="E14" s="57"/>
      <c r="F14" s="57"/>
    </row>
    <row r="15" spans="1:6" ht="15.75" x14ac:dyDescent="0.25">
      <c r="A15" s="56" t="s">
        <v>317</v>
      </c>
      <c r="B15" s="56" t="s">
        <v>318</v>
      </c>
      <c r="C15" s="57"/>
      <c r="D15" s="57"/>
      <c r="E15" s="57"/>
      <c r="F15" s="57"/>
    </row>
    <row r="16" spans="1:6" ht="15.75" x14ac:dyDescent="0.25">
      <c r="A16" s="56" t="s">
        <v>319</v>
      </c>
      <c r="B16" s="56" t="s">
        <v>320</v>
      </c>
      <c r="C16" s="57"/>
      <c r="D16" s="57"/>
      <c r="E16" s="57"/>
      <c r="F16" s="57"/>
    </row>
    <row r="17" spans="1:6" ht="15.75" x14ac:dyDescent="0.25">
      <c r="A17" s="56" t="s">
        <v>321</v>
      </c>
      <c r="B17" s="56" t="s">
        <v>322</v>
      </c>
      <c r="C17" s="57"/>
      <c r="D17" s="57"/>
      <c r="E17" s="57"/>
      <c r="F17" s="57"/>
    </row>
    <row r="18" spans="1:6" ht="15.75" x14ac:dyDescent="0.25">
      <c r="A18" s="56" t="s">
        <v>323</v>
      </c>
      <c r="B18" s="56" t="s">
        <v>324</v>
      </c>
      <c r="C18" s="57"/>
      <c r="D18" s="57"/>
      <c r="E18" s="57"/>
      <c r="F18" s="57"/>
    </row>
    <row r="19" spans="1:6" ht="15.75" x14ac:dyDescent="0.25">
      <c r="A19" s="56" t="s">
        <v>325</v>
      </c>
      <c r="B19" s="56" t="s">
        <v>326</v>
      </c>
      <c r="C19" s="57"/>
      <c r="D19" s="57"/>
      <c r="E19" s="57"/>
      <c r="F19" s="57"/>
    </row>
    <row r="20" spans="1:6" ht="15.75" x14ac:dyDescent="0.25">
      <c r="A20" s="56" t="s">
        <v>327</v>
      </c>
      <c r="B20" s="56" t="s">
        <v>328</v>
      </c>
      <c r="C20" s="57"/>
      <c r="D20" s="57"/>
      <c r="E20" s="57"/>
      <c r="F20" s="57"/>
    </row>
    <row r="21" spans="1:6" ht="15.75" x14ac:dyDescent="0.25">
      <c r="A21" s="56" t="s">
        <v>329</v>
      </c>
      <c r="B21" s="56" t="s">
        <v>330</v>
      </c>
      <c r="C21" s="57"/>
      <c r="D21" s="57"/>
      <c r="E21" s="57"/>
      <c r="F21" s="57"/>
    </row>
    <row r="22" spans="1:6" ht="15.75" x14ac:dyDescent="0.25">
      <c r="A22" s="56" t="s">
        <v>331</v>
      </c>
      <c r="B22" s="56" t="s">
        <v>332</v>
      </c>
      <c r="C22" s="57"/>
      <c r="D22" s="57"/>
      <c r="E22" s="57"/>
      <c r="F22" s="57"/>
    </row>
    <row r="23" spans="1:6" ht="15.75" x14ac:dyDescent="0.25">
      <c r="A23" s="56" t="s">
        <v>333</v>
      </c>
      <c r="B23" s="56" t="s">
        <v>334</v>
      </c>
      <c r="C23" s="57"/>
      <c r="D23" s="57"/>
      <c r="E23" s="57"/>
      <c r="F23" s="57"/>
    </row>
    <row r="24" spans="1:6" ht="15.75" x14ac:dyDescent="0.25">
      <c r="A24" s="61" t="s">
        <v>335</v>
      </c>
      <c r="B24" s="56" t="s">
        <v>336</v>
      </c>
      <c r="C24" s="57"/>
      <c r="D24" s="57"/>
      <c r="E24" s="57"/>
      <c r="F24" s="57"/>
    </row>
    <row r="25" spans="1:6" ht="15.75" x14ac:dyDescent="0.25">
      <c r="A25" s="56" t="s">
        <v>337</v>
      </c>
      <c r="B25" s="56" t="s">
        <v>338</v>
      </c>
      <c r="C25" s="57"/>
      <c r="D25" s="57"/>
      <c r="E25" s="57"/>
      <c r="F25" s="57"/>
    </row>
    <row r="26" spans="1:6" ht="15.75" x14ac:dyDescent="0.25">
      <c r="A26" s="56" t="s">
        <v>339</v>
      </c>
      <c r="B26" s="56" t="s">
        <v>340</v>
      </c>
      <c r="C26" s="57"/>
      <c r="D26" s="57"/>
      <c r="E26" s="57"/>
      <c r="F26" s="57"/>
    </row>
    <row r="27" spans="1:6" ht="15.75" x14ac:dyDescent="0.25">
      <c r="A27" s="56" t="s">
        <v>341</v>
      </c>
      <c r="B27" s="56" t="s">
        <v>342</v>
      </c>
      <c r="C27" s="57"/>
      <c r="D27" s="57"/>
      <c r="E27" s="57"/>
      <c r="F27" s="57"/>
    </row>
    <row r="28" spans="1:6" ht="15.75" x14ac:dyDescent="0.25">
      <c r="A28" s="56" t="s">
        <v>343</v>
      </c>
      <c r="B28" s="56" t="s">
        <v>344</v>
      </c>
      <c r="C28" s="57"/>
      <c r="D28" s="57"/>
      <c r="E28" s="57"/>
      <c r="F28" s="57"/>
    </row>
    <row r="29" spans="1:6" ht="15.75" x14ac:dyDescent="0.25">
      <c r="A29" s="56" t="s">
        <v>345</v>
      </c>
      <c r="B29" s="56" t="s">
        <v>346</v>
      </c>
      <c r="C29" s="57"/>
      <c r="D29" s="57"/>
      <c r="E29" s="57"/>
      <c r="F29" s="57"/>
    </row>
    <row r="30" spans="1:6" ht="15.75" x14ac:dyDescent="0.25">
      <c r="A30" s="56" t="s">
        <v>347</v>
      </c>
      <c r="B30" s="56" t="s">
        <v>348</v>
      </c>
      <c r="C30" s="57"/>
      <c r="D30" s="57"/>
      <c r="E30" s="57"/>
      <c r="F30" s="57"/>
    </row>
    <row r="31" spans="1:6" ht="15.75" x14ac:dyDescent="0.25">
      <c r="A31" s="56" t="s">
        <v>349</v>
      </c>
      <c r="B31" s="56" t="s">
        <v>350</v>
      </c>
      <c r="C31" s="57"/>
      <c r="D31" s="57"/>
      <c r="E31" s="57"/>
      <c r="F31" s="57"/>
    </row>
    <row r="32" spans="1:6" ht="15.75" x14ac:dyDescent="0.25">
      <c r="A32" s="56" t="s">
        <v>351</v>
      </c>
      <c r="B32" s="56" t="s">
        <v>352</v>
      </c>
      <c r="C32" s="57"/>
      <c r="D32" s="57"/>
      <c r="E32" s="57"/>
      <c r="F32" s="57"/>
    </row>
    <row r="33" spans="1:6" ht="15.75" x14ac:dyDescent="0.25">
      <c r="A33" s="61" t="s">
        <v>353</v>
      </c>
      <c r="B33" s="56" t="s">
        <v>354</v>
      </c>
      <c r="C33" s="57"/>
      <c r="D33" s="57"/>
      <c r="E33" s="57"/>
      <c r="F33" s="57"/>
    </row>
    <row r="34" spans="1:6" ht="15.75" x14ac:dyDescent="0.25">
      <c r="A34" s="56" t="s">
        <v>355</v>
      </c>
      <c r="B34" s="56" t="s">
        <v>356</v>
      </c>
      <c r="C34" s="57"/>
      <c r="D34" s="57"/>
      <c r="E34" s="57"/>
      <c r="F34" s="57"/>
    </row>
    <row r="35" spans="1:6" ht="15.75" x14ac:dyDescent="0.25">
      <c r="A35" s="56" t="s">
        <v>357</v>
      </c>
      <c r="B35" s="56" t="s">
        <v>358</v>
      </c>
      <c r="C35" s="57"/>
      <c r="D35" s="57"/>
      <c r="E35" s="57"/>
      <c r="F35" s="57"/>
    </row>
    <row r="36" spans="1:6" ht="15.75" x14ac:dyDescent="0.25">
      <c r="A36" s="56" t="s">
        <v>359</v>
      </c>
      <c r="B36" s="56" t="s">
        <v>360</v>
      </c>
      <c r="C36" s="57"/>
      <c r="D36" s="57"/>
      <c r="E36" s="57"/>
      <c r="F36" s="57"/>
    </row>
    <row r="37" spans="1:6" ht="15.75" x14ac:dyDescent="0.25">
      <c r="A37" s="56" t="s">
        <v>361</v>
      </c>
      <c r="B37" s="56" t="s">
        <v>362</v>
      </c>
      <c r="C37" s="57"/>
      <c r="D37" s="57"/>
      <c r="E37" s="57"/>
      <c r="F37" s="57"/>
    </row>
    <row r="38" spans="1:6" ht="15.75" x14ac:dyDescent="0.25">
      <c r="A38" s="56" t="s">
        <v>363</v>
      </c>
      <c r="B38" s="56" t="s">
        <v>364</v>
      </c>
      <c r="C38" s="57"/>
      <c r="D38" s="57"/>
      <c r="E38" s="57"/>
      <c r="F38" s="57"/>
    </row>
    <row r="39" spans="1:6" ht="15.75" x14ac:dyDescent="0.25">
      <c r="A39" s="56" t="s">
        <v>365</v>
      </c>
      <c r="B39" s="56" t="s">
        <v>366</v>
      </c>
      <c r="C39" s="57"/>
      <c r="D39" s="57"/>
      <c r="E39" s="57"/>
      <c r="F39" s="57"/>
    </row>
    <row r="40" spans="1:6" ht="15.75" x14ac:dyDescent="0.25">
      <c r="A40" s="61" t="s">
        <v>367</v>
      </c>
      <c r="B40" s="56" t="s">
        <v>368</v>
      </c>
      <c r="C40" s="57"/>
      <c r="D40" s="57"/>
      <c r="E40" s="57"/>
      <c r="F40" s="57"/>
    </row>
    <row r="41" spans="1:6" ht="15.75" x14ac:dyDescent="0.25">
      <c r="A41" s="56" t="s">
        <v>369</v>
      </c>
      <c r="B41" s="56" t="s">
        <v>370</v>
      </c>
      <c r="C41" s="57"/>
      <c r="D41" s="57"/>
      <c r="E41" s="57"/>
      <c r="F41" s="57"/>
    </row>
    <row r="42" spans="1:6" ht="15.75" x14ac:dyDescent="0.25">
      <c r="A42" s="56" t="s">
        <v>371</v>
      </c>
      <c r="B42" s="56" t="s">
        <v>372</v>
      </c>
      <c r="C42" s="57"/>
      <c r="D42" s="57"/>
      <c r="E42" s="57"/>
      <c r="F42" s="57"/>
    </row>
    <row r="43" spans="1:6" ht="15.75" x14ac:dyDescent="0.25">
      <c r="A43" s="56" t="s">
        <v>373</v>
      </c>
      <c r="B43" s="56" t="s">
        <v>374</v>
      </c>
      <c r="C43" s="57"/>
      <c r="D43" s="57"/>
      <c r="E43" s="57"/>
      <c r="F43" s="57"/>
    </row>
    <row r="44" spans="1:6" ht="15.75" x14ac:dyDescent="0.25">
      <c r="A44" s="56" t="s">
        <v>375</v>
      </c>
      <c r="B44" s="56" t="s">
        <v>376</v>
      </c>
      <c r="C44" s="57"/>
      <c r="D44" s="57"/>
      <c r="E44" s="57"/>
      <c r="F44" s="57"/>
    </row>
    <row r="45" spans="1:6" ht="15.75" x14ac:dyDescent="0.25">
      <c r="A45" s="61" t="s">
        <v>377</v>
      </c>
      <c r="B45" s="56" t="s">
        <v>378</v>
      </c>
      <c r="C45" s="57"/>
      <c r="D45" s="57"/>
      <c r="E45" s="57"/>
      <c r="F45" s="57"/>
    </row>
    <row r="46" spans="1:6" ht="15.75" x14ac:dyDescent="0.25">
      <c r="A46" s="56" t="s">
        <v>379</v>
      </c>
      <c r="B46" s="56" t="s">
        <v>380</v>
      </c>
      <c r="C46" s="57"/>
      <c r="D46" s="57"/>
      <c r="E46" s="57"/>
      <c r="F46" s="57"/>
    </row>
    <row r="47" spans="1:6" ht="15.75" x14ac:dyDescent="0.25">
      <c r="A47" s="56" t="s">
        <v>371</v>
      </c>
      <c r="B47" s="56" t="s">
        <v>381</v>
      </c>
      <c r="C47" s="57"/>
      <c r="D47" s="57"/>
      <c r="E47" s="57"/>
      <c r="F47" s="57"/>
    </row>
    <row r="48" spans="1:6" ht="15.75" x14ac:dyDescent="0.25">
      <c r="A48" s="56" t="s">
        <v>382</v>
      </c>
      <c r="B48" s="56" t="s">
        <v>383</v>
      </c>
      <c r="C48" s="57"/>
      <c r="D48" s="57"/>
      <c r="E48" s="57"/>
      <c r="F48" s="57"/>
    </row>
    <row r="49" spans="1:6" ht="15.75" x14ac:dyDescent="0.25">
      <c r="A49" s="56" t="s">
        <v>384</v>
      </c>
      <c r="B49" s="56" t="s">
        <v>385</v>
      </c>
      <c r="C49" s="57"/>
      <c r="D49" s="57"/>
      <c r="E49" s="57"/>
      <c r="F49" s="57"/>
    </row>
    <row r="50" spans="1:6" ht="15.75" x14ac:dyDescent="0.25">
      <c r="A50" s="56" t="s">
        <v>386</v>
      </c>
      <c r="B50" s="56" t="s">
        <v>387</v>
      </c>
      <c r="C50" s="57"/>
      <c r="D50" s="57"/>
      <c r="E50" s="57"/>
      <c r="F50" s="57"/>
    </row>
    <row r="51" spans="1:6" ht="15.75" x14ac:dyDescent="0.25">
      <c r="A51" s="56" t="s">
        <v>373</v>
      </c>
      <c r="B51" s="56" t="s">
        <v>388</v>
      </c>
      <c r="C51" s="57"/>
      <c r="D51" s="57"/>
      <c r="E51" s="57"/>
      <c r="F51" s="57"/>
    </row>
    <row r="52" spans="1:6" ht="15.75" x14ac:dyDescent="0.25">
      <c r="A52" s="56" t="s">
        <v>389</v>
      </c>
      <c r="B52" s="56" t="s">
        <v>390</v>
      </c>
      <c r="C52" s="57"/>
      <c r="D52" s="57"/>
      <c r="E52" s="57"/>
      <c r="F52" s="57"/>
    </row>
    <row r="53" spans="1:6" ht="15.75" x14ac:dyDescent="0.25">
      <c r="A53" s="56" t="s">
        <v>375</v>
      </c>
      <c r="B53" s="56" t="s">
        <v>391</v>
      </c>
      <c r="C53" s="57"/>
      <c r="D53" s="57"/>
      <c r="E53" s="57"/>
      <c r="F53" s="57"/>
    </row>
    <row r="54" spans="1:6" ht="15.75" x14ac:dyDescent="0.25">
      <c r="A54" s="61" t="s">
        <v>392</v>
      </c>
      <c r="B54" s="56" t="s">
        <v>393</v>
      </c>
      <c r="C54" s="57"/>
      <c r="D54" s="57"/>
      <c r="E54" s="57"/>
      <c r="F54" s="57"/>
    </row>
    <row r="55" spans="1:6" ht="15.75" x14ac:dyDescent="0.25">
      <c r="A55" s="56" t="s">
        <v>394</v>
      </c>
      <c r="B55" s="56" t="s">
        <v>395</v>
      </c>
      <c r="C55" s="57"/>
      <c r="D55" s="57"/>
      <c r="E55" s="57"/>
      <c r="F55" s="57"/>
    </row>
    <row r="56" spans="1:6" ht="15.75" x14ac:dyDescent="0.25">
      <c r="A56" s="56" t="s">
        <v>396</v>
      </c>
      <c r="B56" s="56" t="s">
        <v>397</v>
      </c>
      <c r="C56" s="57"/>
      <c r="D56" s="57"/>
      <c r="E56" s="57"/>
      <c r="F56" s="57"/>
    </row>
    <row r="57" spans="1:6" ht="15.75" x14ac:dyDescent="0.25">
      <c r="A57" s="56" t="s">
        <v>398</v>
      </c>
      <c r="B57" s="56" t="s">
        <v>399</v>
      </c>
      <c r="C57" s="57"/>
      <c r="D57" s="57"/>
      <c r="E57" s="57"/>
      <c r="F57" s="57"/>
    </row>
    <row r="58" spans="1:6" ht="15.75" x14ac:dyDescent="0.25">
      <c r="A58" s="56" t="s">
        <v>400</v>
      </c>
      <c r="B58" s="56" t="s">
        <v>401</v>
      </c>
      <c r="C58" s="57"/>
      <c r="D58" s="57"/>
      <c r="E58" s="57"/>
      <c r="F58" s="57"/>
    </row>
    <row r="59" spans="1:6" ht="15.75" x14ac:dyDescent="0.25">
      <c r="A59" s="56" t="s">
        <v>402</v>
      </c>
      <c r="B59" s="56" t="s">
        <v>403</v>
      </c>
      <c r="C59" s="57"/>
      <c r="D59" s="57"/>
      <c r="E59" s="57"/>
      <c r="F59" s="57"/>
    </row>
    <row r="60" spans="1:6" ht="15.75" x14ac:dyDescent="0.25">
      <c r="A60" s="56" t="s">
        <v>404</v>
      </c>
      <c r="B60" s="56" t="s">
        <v>405</v>
      </c>
      <c r="C60" s="57"/>
      <c r="D60" s="57"/>
      <c r="E60" s="57"/>
      <c r="F60" s="57"/>
    </row>
    <row r="61" spans="1:6" ht="15.75" x14ac:dyDescent="0.25">
      <c r="A61" s="61" t="s">
        <v>406</v>
      </c>
      <c r="B61" s="56" t="s">
        <v>407</v>
      </c>
      <c r="C61" s="57"/>
      <c r="D61" s="57"/>
      <c r="E61" s="57"/>
      <c r="F61" s="57"/>
    </row>
    <row r="62" spans="1:6" ht="15.75" x14ac:dyDescent="0.25">
      <c r="A62" s="56" t="s">
        <v>408</v>
      </c>
      <c r="B62" s="56" t="s">
        <v>409</v>
      </c>
      <c r="C62" s="57"/>
      <c r="D62" s="57"/>
      <c r="E62" s="57"/>
      <c r="F62" s="57"/>
    </row>
    <row r="63" spans="1:6" ht="15.75" x14ac:dyDescent="0.25">
      <c r="A63" s="56" t="s">
        <v>410</v>
      </c>
      <c r="B63" s="56" t="s">
        <v>411</v>
      </c>
      <c r="C63" s="57"/>
      <c r="D63" s="57"/>
      <c r="E63" s="57"/>
      <c r="F63" s="57"/>
    </row>
    <row r="64" spans="1:6" ht="15.75" x14ac:dyDescent="0.25">
      <c r="A64" s="58" t="s">
        <v>412</v>
      </c>
      <c r="B64" s="59"/>
      <c r="C64" s="57"/>
      <c r="D64" s="57"/>
      <c r="E64" s="57"/>
      <c r="F64" s="57"/>
    </row>
    <row r="65" spans="1:6" ht="15.75" x14ac:dyDescent="0.25">
      <c r="A65" s="31"/>
      <c r="B65" s="31"/>
      <c r="C65" s="31"/>
      <c r="D65" s="31"/>
      <c r="E65" s="31"/>
      <c r="F65" s="31"/>
    </row>
    <row r="66" spans="1:6" ht="15.75" x14ac:dyDescent="0.25">
      <c r="A66" s="31"/>
      <c r="B66" s="31"/>
      <c r="C66" s="31"/>
      <c r="D66" s="31"/>
      <c r="E66" s="31"/>
      <c r="F66" s="31"/>
    </row>
    <row r="67" spans="1:6" ht="15.75" x14ac:dyDescent="0.25">
      <c r="A67" s="31"/>
      <c r="B67" s="31"/>
      <c r="C67" s="31"/>
      <c r="D67" s="31"/>
      <c r="E67" s="31"/>
      <c r="F67" s="31"/>
    </row>
  </sheetData>
  <mergeCells count="2">
    <mergeCell ref="A2:F2"/>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4">
    <tabColor indexed="51"/>
  </sheetPr>
  <dimension ref="A1:E63"/>
  <sheetViews>
    <sheetView zoomScaleNormal="100" workbookViewId="0">
      <pane xSplit="1" ySplit="2" topLeftCell="B24" activePane="bottomRight" state="frozen"/>
      <selection activeCell="C39" sqref="C39"/>
      <selection pane="topRight" activeCell="C39" sqref="C39"/>
      <selection pane="bottomLeft" activeCell="C39" sqref="C39"/>
      <selection pane="bottomRight" activeCell="B27" sqref="B27"/>
    </sheetView>
  </sheetViews>
  <sheetFormatPr defaultColWidth="9.140625" defaultRowHeight="15.75" x14ac:dyDescent="0.2"/>
  <cols>
    <col min="1" max="1" width="11.85546875" style="7" customWidth="1"/>
    <col min="2" max="2" width="44.7109375" style="36" customWidth="1"/>
    <col min="3" max="3" width="166.140625" style="28" customWidth="1"/>
    <col min="4" max="4" width="19.140625" style="7" customWidth="1"/>
    <col min="5" max="5" width="50.28515625" style="7" customWidth="1"/>
    <col min="6" max="16384" width="9.140625" style="7"/>
  </cols>
  <sheetData>
    <row r="1" spans="1:5" ht="42" customHeight="1" thickBot="1" x14ac:dyDescent="0.25">
      <c r="A1" s="721" t="s">
        <v>1092</v>
      </c>
      <c r="B1" s="722"/>
      <c r="C1" s="723"/>
      <c r="D1" s="145"/>
      <c r="E1" s="145"/>
    </row>
    <row r="2" spans="1:5" s="9" customFormat="1" ht="47.25" x14ac:dyDescent="0.2">
      <c r="A2" s="344" t="s">
        <v>155</v>
      </c>
      <c r="B2" s="345" t="s">
        <v>40</v>
      </c>
      <c r="C2" s="346" t="s">
        <v>41</v>
      </c>
      <c r="D2" s="214"/>
      <c r="E2" s="214"/>
    </row>
    <row r="3" spans="1:5" ht="38.25" customHeight="1" x14ac:dyDescent="0.2">
      <c r="A3" s="347" t="s">
        <v>154</v>
      </c>
      <c r="B3" s="348" t="s">
        <v>1093</v>
      </c>
      <c r="C3" s="349" t="s">
        <v>1094</v>
      </c>
      <c r="D3" s="145"/>
      <c r="E3" s="145"/>
    </row>
    <row r="4" spans="1:5" s="37" customFormat="1" ht="106.5" customHeight="1" x14ac:dyDescent="0.2">
      <c r="A4" s="347" t="s">
        <v>148</v>
      </c>
      <c r="B4" s="348" t="s">
        <v>534</v>
      </c>
      <c r="C4" s="349" t="s">
        <v>1169</v>
      </c>
      <c r="D4" s="145"/>
      <c r="E4" s="350"/>
    </row>
    <row r="5" spans="1:5" s="37" customFormat="1" ht="46.5" customHeight="1" x14ac:dyDescent="0.2">
      <c r="A5" s="347" t="s">
        <v>52</v>
      </c>
      <c r="B5" s="348" t="s">
        <v>539</v>
      </c>
      <c r="C5" s="349" t="s">
        <v>1170</v>
      </c>
      <c r="D5" s="350"/>
      <c r="E5" s="350"/>
    </row>
    <row r="6" spans="1:5" ht="71.25" customHeight="1" x14ac:dyDescent="0.2">
      <c r="A6" s="347" t="s">
        <v>21</v>
      </c>
      <c r="B6" s="351" t="s">
        <v>1323</v>
      </c>
      <c r="C6" s="487" t="s">
        <v>1324</v>
      </c>
      <c r="D6" s="145"/>
      <c r="E6" s="145"/>
    </row>
    <row r="7" spans="1:5" ht="63" x14ac:dyDescent="0.2">
      <c r="A7" s="347" t="s">
        <v>213</v>
      </c>
      <c r="B7" s="351" t="s">
        <v>1325</v>
      </c>
      <c r="C7" s="487" t="s">
        <v>1326</v>
      </c>
      <c r="D7" s="145"/>
      <c r="E7" s="145"/>
    </row>
    <row r="8" spans="1:5" ht="106.5" customHeight="1" x14ac:dyDescent="0.2">
      <c r="A8" s="347" t="s">
        <v>14</v>
      </c>
      <c r="B8" s="351" t="s">
        <v>1340</v>
      </c>
      <c r="C8" s="487" t="s">
        <v>1327</v>
      </c>
      <c r="D8" s="145"/>
      <c r="E8" s="145"/>
    </row>
    <row r="9" spans="1:5" ht="33.75" customHeight="1" x14ac:dyDescent="0.2">
      <c r="A9" s="347" t="s">
        <v>147</v>
      </c>
      <c r="B9" s="348" t="s">
        <v>1328</v>
      </c>
      <c r="C9" s="349" t="s">
        <v>737</v>
      </c>
      <c r="D9" s="214"/>
      <c r="E9" s="145"/>
    </row>
    <row r="10" spans="1:5" ht="42" customHeight="1" x14ac:dyDescent="0.2">
      <c r="A10" s="347" t="s">
        <v>646</v>
      </c>
      <c r="B10" s="348" t="s">
        <v>1329</v>
      </c>
      <c r="C10" s="349" t="s">
        <v>1171</v>
      </c>
      <c r="D10" s="214"/>
      <c r="E10" s="145"/>
    </row>
    <row r="11" spans="1:5" ht="75" customHeight="1" x14ac:dyDescent="0.2">
      <c r="A11" s="347" t="s">
        <v>103</v>
      </c>
      <c r="B11" s="348" t="s">
        <v>1095</v>
      </c>
      <c r="C11" s="349" t="s">
        <v>1330</v>
      </c>
      <c r="D11" s="214"/>
      <c r="E11" s="145"/>
    </row>
    <row r="12" spans="1:5" ht="32.450000000000003" customHeight="1" x14ac:dyDescent="0.2">
      <c r="A12" s="347" t="s">
        <v>15</v>
      </c>
      <c r="B12" s="348" t="s">
        <v>1331</v>
      </c>
      <c r="C12" s="349" t="s">
        <v>1332</v>
      </c>
      <c r="D12" s="214"/>
      <c r="E12" s="145"/>
    </row>
    <row r="13" spans="1:5" ht="63" x14ac:dyDescent="0.2">
      <c r="A13" s="347" t="s">
        <v>112</v>
      </c>
      <c r="B13" s="348" t="s">
        <v>1105</v>
      </c>
      <c r="C13" s="349" t="s">
        <v>1106</v>
      </c>
      <c r="D13" s="214"/>
      <c r="E13" s="145"/>
    </row>
    <row r="14" spans="1:5" ht="75.75" customHeight="1" x14ac:dyDescent="0.2">
      <c r="A14" s="347" t="s">
        <v>184</v>
      </c>
      <c r="B14" s="348" t="s">
        <v>1107</v>
      </c>
      <c r="C14" s="349" t="s">
        <v>1108</v>
      </c>
      <c r="D14" s="214"/>
      <c r="E14" s="145"/>
    </row>
    <row r="15" spans="1:5" ht="78.75" x14ac:dyDescent="0.2">
      <c r="A15" s="347" t="s">
        <v>744</v>
      </c>
      <c r="B15" s="348" t="s">
        <v>1096</v>
      </c>
      <c r="C15" s="349" t="s">
        <v>1097</v>
      </c>
      <c r="D15" s="214"/>
      <c r="E15" s="145"/>
    </row>
    <row r="16" spans="1:5" ht="41.25" customHeight="1" x14ac:dyDescent="0.2">
      <c r="A16" s="347" t="s">
        <v>16</v>
      </c>
      <c r="B16" s="348" t="s">
        <v>1109</v>
      </c>
      <c r="C16" s="349" t="s">
        <v>1110</v>
      </c>
      <c r="D16" s="214"/>
      <c r="E16" s="145"/>
    </row>
    <row r="17" spans="1:5" ht="72.75" customHeight="1" x14ac:dyDescent="0.2">
      <c r="A17" s="347" t="s">
        <v>172</v>
      </c>
      <c r="B17" s="348" t="s">
        <v>1111</v>
      </c>
      <c r="C17" s="349" t="s">
        <v>1172</v>
      </c>
      <c r="D17" s="214"/>
      <c r="E17" s="145"/>
    </row>
    <row r="18" spans="1:5" ht="54" customHeight="1" x14ac:dyDescent="0.2">
      <c r="A18" s="347" t="s">
        <v>212</v>
      </c>
      <c r="B18" s="348" t="s">
        <v>1112</v>
      </c>
      <c r="C18" s="349" t="s">
        <v>1113</v>
      </c>
      <c r="D18" s="214"/>
      <c r="E18" s="145"/>
    </row>
    <row r="19" spans="1:5" ht="40.5" customHeight="1" x14ac:dyDescent="0.2">
      <c r="A19" s="347" t="s">
        <v>130</v>
      </c>
      <c r="B19" s="348" t="s">
        <v>92</v>
      </c>
      <c r="C19" s="349" t="s">
        <v>576</v>
      </c>
      <c r="D19" s="214"/>
      <c r="E19" s="145"/>
    </row>
    <row r="20" spans="1:5" ht="42.75" customHeight="1" x14ac:dyDescent="0.2">
      <c r="A20" s="347" t="s">
        <v>260</v>
      </c>
      <c r="B20" s="348" t="s">
        <v>1114</v>
      </c>
      <c r="C20" s="349" t="s">
        <v>1042</v>
      </c>
      <c r="D20" s="214"/>
      <c r="E20" s="145"/>
    </row>
    <row r="21" spans="1:5" ht="41.25" customHeight="1" x14ac:dyDescent="0.2">
      <c r="A21" s="347" t="s">
        <v>17</v>
      </c>
      <c r="B21" s="348" t="s">
        <v>611</v>
      </c>
      <c r="C21" s="349" t="s">
        <v>1115</v>
      </c>
      <c r="D21" s="214"/>
      <c r="E21" s="145"/>
    </row>
    <row r="22" spans="1:5" ht="57" customHeight="1" x14ac:dyDescent="0.2">
      <c r="A22" s="347" t="s">
        <v>545</v>
      </c>
      <c r="B22" s="348" t="s">
        <v>630</v>
      </c>
      <c r="C22" s="349" t="s">
        <v>1043</v>
      </c>
      <c r="D22" s="214"/>
      <c r="E22" s="145"/>
    </row>
    <row r="23" spans="1:5" ht="38.25" customHeight="1" x14ac:dyDescent="0.2">
      <c r="A23" s="347" t="s">
        <v>546</v>
      </c>
      <c r="B23" s="348" t="s">
        <v>953</v>
      </c>
      <c r="C23" s="349" t="s">
        <v>540</v>
      </c>
      <c r="D23" s="214"/>
      <c r="E23" s="145"/>
    </row>
    <row r="24" spans="1:5" ht="31.5" customHeight="1" x14ac:dyDescent="0.2">
      <c r="A24" s="347" t="s">
        <v>547</v>
      </c>
      <c r="B24" s="348" t="s">
        <v>541</v>
      </c>
      <c r="C24" s="349" t="s">
        <v>542</v>
      </c>
      <c r="D24" s="214"/>
      <c r="E24" s="145"/>
    </row>
    <row r="25" spans="1:5" ht="37.5" customHeight="1" x14ac:dyDescent="0.2">
      <c r="A25" s="347" t="s">
        <v>548</v>
      </c>
      <c r="B25" s="348" t="s">
        <v>543</v>
      </c>
      <c r="C25" s="349" t="s">
        <v>544</v>
      </c>
      <c r="D25" s="214"/>
      <c r="E25" s="145"/>
    </row>
    <row r="26" spans="1:5" ht="72.75" customHeight="1" x14ac:dyDescent="0.2">
      <c r="A26" s="347" t="s">
        <v>18</v>
      </c>
      <c r="B26" s="348" t="s">
        <v>1098</v>
      </c>
      <c r="C26" s="349" t="s">
        <v>1173</v>
      </c>
      <c r="D26" s="352"/>
      <c r="E26" s="145"/>
    </row>
    <row r="27" spans="1:5" ht="147" customHeight="1" x14ac:dyDescent="0.2">
      <c r="A27" s="347" t="s">
        <v>248</v>
      </c>
      <c r="B27" s="348" t="s">
        <v>1352</v>
      </c>
      <c r="C27" s="349" t="s">
        <v>990</v>
      </c>
      <c r="D27" s="352"/>
      <c r="E27" s="145"/>
    </row>
    <row r="28" spans="1:5" ht="99" customHeight="1" x14ac:dyDescent="0.2">
      <c r="A28" s="347" t="s">
        <v>238</v>
      </c>
      <c r="B28" s="348" t="s">
        <v>1353</v>
      </c>
      <c r="C28" s="349" t="s">
        <v>1354</v>
      </c>
      <c r="D28" s="214"/>
      <c r="E28" s="145"/>
    </row>
    <row r="29" spans="1:5" ht="30" customHeight="1" x14ac:dyDescent="0.2">
      <c r="A29" s="347" t="s">
        <v>36</v>
      </c>
      <c r="B29" s="348" t="s">
        <v>1174</v>
      </c>
      <c r="C29" s="349" t="s">
        <v>1175</v>
      </c>
      <c r="D29" s="214"/>
      <c r="E29" s="145" t="s">
        <v>105</v>
      </c>
    </row>
    <row r="30" spans="1:5" ht="141.75" x14ac:dyDescent="0.2">
      <c r="A30" s="347" t="s">
        <v>38</v>
      </c>
      <c r="B30" s="348" t="s">
        <v>1176</v>
      </c>
      <c r="C30" s="349" t="s">
        <v>1099</v>
      </c>
      <c r="D30" s="145"/>
      <c r="E30" s="145"/>
    </row>
    <row r="31" spans="1:5" ht="28.5" customHeight="1" x14ac:dyDescent="0.2">
      <c r="A31" s="347" t="s">
        <v>37</v>
      </c>
      <c r="B31" s="348" t="s">
        <v>1333</v>
      </c>
      <c r="C31" s="349" t="s">
        <v>1339</v>
      </c>
      <c r="D31" s="145"/>
      <c r="E31" s="145"/>
    </row>
    <row r="32" spans="1:5" ht="39.75" customHeight="1" x14ac:dyDescent="0.2">
      <c r="A32" s="347" t="s">
        <v>39</v>
      </c>
      <c r="B32" s="348" t="s">
        <v>1334</v>
      </c>
      <c r="C32" s="349" t="s">
        <v>1177</v>
      </c>
      <c r="D32" s="145"/>
      <c r="E32" s="145"/>
    </row>
    <row r="33" spans="1:5" ht="126" x14ac:dyDescent="0.2">
      <c r="A33" s="347" t="s">
        <v>631</v>
      </c>
      <c r="B33" s="348" t="s">
        <v>1355</v>
      </c>
      <c r="C33" s="349" t="s">
        <v>1178</v>
      </c>
      <c r="D33" s="145"/>
      <c r="E33" s="145"/>
    </row>
    <row r="34" spans="1:5" ht="39.75" customHeight="1" x14ac:dyDescent="0.2">
      <c r="A34" s="347" t="s">
        <v>783</v>
      </c>
      <c r="B34" s="348"/>
      <c r="C34" s="349" t="s">
        <v>1100</v>
      </c>
      <c r="D34" s="145"/>
      <c r="E34" s="145"/>
    </row>
    <row r="35" spans="1:5" ht="39.75" customHeight="1" x14ac:dyDescent="0.2">
      <c r="A35" s="347" t="s">
        <v>751</v>
      </c>
      <c r="B35" s="348"/>
      <c r="C35" s="349" t="s">
        <v>1101</v>
      </c>
      <c r="D35" s="145"/>
      <c r="E35" s="145"/>
    </row>
    <row r="36" spans="1:5" ht="49.5" customHeight="1" x14ac:dyDescent="0.2">
      <c r="A36" s="347" t="s">
        <v>104</v>
      </c>
      <c r="B36" s="348" t="s">
        <v>733</v>
      </c>
      <c r="C36" s="349" t="s">
        <v>1179</v>
      </c>
      <c r="D36" s="145"/>
      <c r="E36" s="145"/>
    </row>
    <row r="37" spans="1:5" ht="51" customHeight="1" x14ac:dyDescent="0.2">
      <c r="A37" s="347" t="s">
        <v>106</v>
      </c>
      <c r="B37" s="348"/>
      <c r="C37" s="349" t="s">
        <v>1102</v>
      </c>
      <c r="D37" s="145"/>
      <c r="E37" s="145"/>
    </row>
    <row r="38" spans="1:5" ht="70.5" customHeight="1" x14ac:dyDescent="0.2">
      <c r="A38" s="347" t="s">
        <v>194</v>
      </c>
      <c r="B38" s="348"/>
      <c r="C38" s="349" t="s">
        <v>1103</v>
      </c>
      <c r="D38" s="145"/>
      <c r="E38" s="145"/>
    </row>
    <row r="39" spans="1:5" ht="119.25" customHeight="1" x14ac:dyDescent="0.2">
      <c r="A39" s="347" t="s">
        <v>185</v>
      </c>
      <c r="B39" s="348" t="s">
        <v>1356</v>
      </c>
      <c r="C39" s="349" t="s">
        <v>986</v>
      </c>
      <c r="D39" s="145"/>
      <c r="E39" s="145"/>
    </row>
    <row r="40" spans="1:5" ht="65.25" customHeight="1" x14ac:dyDescent="0.2">
      <c r="A40" s="347" t="s">
        <v>30</v>
      </c>
      <c r="B40" s="348" t="s">
        <v>1116</v>
      </c>
      <c r="C40" s="349" t="s">
        <v>1180</v>
      </c>
      <c r="D40" s="145"/>
      <c r="E40" s="145"/>
    </row>
    <row r="41" spans="1:5" ht="94.5" x14ac:dyDescent="0.2">
      <c r="A41" s="347" t="s">
        <v>776</v>
      </c>
      <c r="B41" s="351" t="s">
        <v>984</v>
      </c>
      <c r="C41" s="349" t="s">
        <v>985</v>
      </c>
      <c r="D41" s="145"/>
      <c r="E41" s="145"/>
    </row>
    <row r="42" spans="1:5" ht="63" x14ac:dyDescent="0.2">
      <c r="A42" s="347" t="s">
        <v>786</v>
      </c>
      <c r="B42" s="348" t="s">
        <v>1104</v>
      </c>
      <c r="C42" s="349" t="s">
        <v>987</v>
      </c>
      <c r="D42" s="145"/>
      <c r="E42" s="145"/>
    </row>
    <row r="43" spans="1:5" ht="108" customHeight="1" x14ac:dyDescent="0.2">
      <c r="A43" s="347" t="s">
        <v>199</v>
      </c>
      <c r="B43" s="348" t="s">
        <v>1117</v>
      </c>
      <c r="C43" s="349" t="s">
        <v>1118</v>
      </c>
      <c r="D43" s="145"/>
      <c r="E43" s="145"/>
    </row>
    <row r="44" spans="1:5" ht="38.25" customHeight="1" x14ac:dyDescent="0.2">
      <c r="A44" s="347" t="s">
        <v>199</v>
      </c>
      <c r="B44" s="348" t="s">
        <v>1335</v>
      </c>
      <c r="C44" s="349" t="s">
        <v>1337</v>
      </c>
      <c r="D44" s="145"/>
      <c r="E44" s="145"/>
    </row>
    <row r="45" spans="1:5" ht="47.25" customHeight="1" x14ac:dyDescent="0.2">
      <c r="A45" s="347" t="s">
        <v>199</v>
      </c>
      <c r="B45" s="348" t="s">
        <v>1336</v>
      </c>
      <c r="C45" s="349" t="s">
        <v>1338</v>
      </c>
      <c r="D45" s="145"/>
      <c r="E45" s="145"/>
    </row>
    <row r="46" spans="1:5" ht="33" customHeight="1" x14ac:dyDescent="0.25">
      <c r="A46" s="347" t="s">
        <v>419</v>
      </c>
      <c r="B46" s="353" t="s">
        <v>1260</v>
      </c>
      <c r="C46" s="354" t="s">
        <v>934</v>
      </c>
      <c r="D46" s="355"/>
      <c r="E46" s="145"/>
    </row>
    <row r="47" spans="1:5" ht="33" customHeight="1" x14ac:dyDescent="0.25">
      <c r="A47" s="356" t="s">
        <v>420</v>
      </c>
      <c r="B47" s="357" t="s">
        <v>1261</v>
      </c>
      <c r="C47" s="358" t="s">
        <v>934</v>
      </c>
      <c r="D47" s="355"/>
      <c r="E47" s="145"/>
    </row>
    <row r="48" spans="1:5" ht="33" customHeight="1" thickBot="1" x14ac:dyDescent="0.25">
      <c r="A48" s="359" t="s">
        <v>938</v>
      </c>
      <c r="B48" s="360"/>
      <c r="C48" s="361" t="s">
        <v>942</v>
      </c>
      <c r="D48" s="145"/>
      <c r="E48" s="145"/>
    </row>
    <row r="49" spans="2:2" x14ac:dyDescent="0.2">
      <c r="B49" s="35"/>
    </row>
    <row r="50" spans="2:2" x14ac:dyDescent="0.2">
      <c r="B50" s="35"/>
    </row>
    <row r="51" spans="2:2" x14ac:dyDescent="0.2">
      <c r="B51" s="35"/>
    </row>
    <row r="52" spans="2:2" x14ac:dyDescent="0.2">
      <c r="B52" s="121"/>
    </row>
    <row r="53" spans="2:2" x14ac:dyDescent="0.2">
      <c r="B53" s="35"/>
    </row>
    <row r="54" spans="2:2" x14ac:dyDescent="0.2">
      <c r="B54" s="35"/>
    </row>
    <row r="55" spans="2:2" x14ac:dyDescent="0.2">
      <c r="B55" s="35"/>
    </row>
    <row r="56" spans="2:2" x14ac:dyDescent="0.2">
      <c r="B56" s="35"/>
    </row>
    <row r="57" spans="2:2" x14ac:dyDescent="0.2">
      <c r="B57" s="35"/>
    </row>
    <row r="58" spans="2:2" x14ac:dyDescent="0.2">
      <c r="B58" s="35"/>
    </row>
    <row r="59" spans="2:2" x14ac:dyDescent="0.2">
      <c r="B59" s="35"/>
    </row>
    <row r="60" spans="2:2" x14ac:dyDescent="0.2">
      <c r="B60" s="35"/>
    </row>
    <row r="61" spans="2:2" x14ac:dyDescent="0.2">
      <c r="B61" s="35"/>
    </row>
    <row r="62" spans="2:2" x14ac:dyDescent="0.2">
      <c r="B62" s="35"/>
    </row>
    <row r="63" spans="2:2" x14ac:dyDescent="0.2">
      <c r="B63" s="35"/>
    </row>
  </sheetData>
  <autoFilter ref="A2:C48" xr:uid="{00000000-0009-0000-0000-000003000000}"/>
  <mergeCells count="1">
    <mergeCell ref="A1:C1"/>
  </mergeCells>
  <phoneticPr fontId="6" type="noConversion"/>
  <printOptions gridLines="1"/>
  <pageMargins left="0.47244094488188981" right="0.19685039370078741" top="0.51181102362204722" bottom="0.43307086614173229" header="0.39370078740157483" footer="0.27559055118110237"/>
  <pageSetup paperSize="9" scale="59" fitToWidth="5" fitToHeight="5" orientation="landscape" r:id="rId1"/>
  <headerFooter alignWithMargins="0">
    <oddFooter>&amp;C&amp;P zo &amp;N</oddFooter>
  </headerFooter>
  <rowBreaks count="1" manualBreakCount="1">
    <brk id="1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27"/>
  <sheetViews>
    <sheetView zoomScaleNormal="100" workbookViewId="0">
      <selection sqref="A1:C1"/>
    </sheetView>
  </sheetViews>
  <sheetFormatPr defaultRowHeight="12.75" x14ac:dyDescent="0.2"/>
  <cols>
    <col min="2" max="2" width="58.85546875" customWidth="1"/>
    <col min="3" max="3" width="22" customWidth="1"/>
    <col min="4" max="4" width="10" customWidth="1"/>
    <col min="5" max="5" width="19.42578125" bestFit="1" customWidth="1"/>
  </cols>
  <sheetData>
    <row r="1" spans="1:5" ht="30.75" customHeight="1" thickBot="1" x14ac:dyDescent="0.25">
      <c r="A1" s="724" t="s">
        <v>595</v>
      </c>
      <c r="B1" s="725"/>
      <c r="C1" s="726"/>
      <c r="D1" s="187"/>
    </row>
    <row r="2" spans="1:5" ht="29.25" customHeight="1" thickBot="1" x14ac:dyDescent="0.25">
      <c r="A2" s="99" t="s">
        <v>585</v>
      </c>
      <c r="B2" s="100" t="s">
        <v>586</v>
      </c>
      <c r="C2" s="101" t="s">
        <v>587</v>
      </c>
    </row>
    <row r="3" spans="1:5" ht="24" customHeight="1" x14ac:dyDescent="0.2">
      <c r="A3" s="320">
        <v>1</v>
      </c>
      <c r="B3" s="107" t="s">
        <v>589</v>
      </c>
      <c r="C3" s="102">
        <v>38623</v>
      </c>
    </row>
    <row r="4" spans="1:5" ht="31.5" x14ac:dyDescent="0.2">
      <c r="A4" s="321">
        <v>4</v>
      </c>
      <c r="B4" s="106" t="s">
        <v>756</v>
      </c>
      <c r="C4" s="103">
        <v>41275</v>
      </c>
    </row>
    <row r="5" spans="1:5" ht="31.5" x14ac:dyDescent="0.2">
      <c r="A5" s="321">
        <v>5</v>
      </c>
      <c r="B5" s="106" t="s">
        <v>757</v>
      </c>
      <c r="C5" s="103">
        <v>41275</v>
      </c>
    </row>
    <row r="6" spans="1:5" ht="31.5" x14ac:dyDescent="0.2">
      <c r="A6" s="321">
        <v>6</v>
      </c>
      <c r="B6" s="106" t="s">
        <v>758</v>
      </c>
      <c r="C6" s="103">
        <v>41275</v>
      </c>
    </row>
    <row r="7" spans="1:5" ht="32.25" customHeight="1" x14ac:dyDescent="0.2">
      <c r="A7" s="321">
        <v>7</v>
      </c>
      <c r="B7" s="106" t="s">
        <v>759</v>
      </c>
      <c r="C7" s="103">
        <v>41275</v>
      </c>
    </row>
    <row r="8" spans="1:5" ht="31.5" x14ac:dyDescent="0.2">
      <c r="A8" s="321">
        <v>8</v>
      </c>
      <c r="B8" s="106" t="s">
        <v>760</v>
      </c>
      <c r="C8" s="103">
        <v>41275</v>
      </c>
    </row>
    <row r="9" spans="1:5" ht="31.9" customHeight="1" x14ac:dyDescent="0.2">
      <c r="A9" s="321">
        <v>9</v>
      </c>
      <c r="B9" s="97" t="s">
        <v>591</v>
      </c>
      <c r="C9" s="103">
        <v>39326</v>
      </c>
    </row>
    <row r="10" spans="1:5" ht="21.6" customHeight="1" x14ac:dyDescent="0.2">
      <c r="A10" s="322">
        <v>13</v>
      </c>
      <c r="B10" s="311" t="s">
        <v>593</v>
      </c>
      <c r="C10" s="103">
        <v>40245</v>
      </c>
      <c r="D10" s="98" t="s">
        <v>597</v>
      </c>
    </row>
    <row r="11" spans="1:5" ht="22.9" customHeight="1" x14ac:dyDescent="0.2">
      <c r="A11" s="321">
        <v>14</v>
      </c>
      <c r="B11" s="105" t="s">
        <v>970</v>
      </c>
      <c r="C11" s="103">
        <v>40245</v>
      </c>
      <c r="D11" s="98" t="s">
        <v>597</v>
      </c>
    </row>
    <row r="12" spans="1:5" ht="1.1499999999999999" hidden="1" customHeight="1" x14ac:dyDescent="0.2">
      <c r="A12" s="321">
        <v>15</v>
      </c>
      <c r="B12" s="158" t="s">
        <v>594</v>
      </c>
      <c r="C12" s="103">
        <v>40245</v>
      </c>
      <c r="D12" s="151" t="s">
        <v>597</v>
      </c>
      <c r="E12" s="122" t="s">
        <v>678</v>
      </c>
    </row>
    <row r="13" spans="1:5" ht="24" customHeight="1" x14ac:dyDescent="0.2">
      <c r="A13" s="321">
        <v>16</v>
      </c>
      <c r="B13" s="105" t="s">
        <v>1058</v>
      </c>
      <c r="C13" s="103">
        <v>40245</v>
      </c>
      <c r="D13" s="98" t="s">
        <v>597</v>
      </c>
      <c r="E13" s="302"/>
    </row>
    <row r="14" spans="1:5" ht="24" customHeight="1" x14ac:dyDescent="0.2">
      <c r="A14" s="321">
        <v>17</v>
      </c>
      <c r="B14" s="105" t="s">
        <v>590</v>
      </c>
      <c r="C14" s="103">
        <v>40245</v>
      </c>
      <c r="D14" s="98" t="s">
        <v>597</v>
      </c>
    </row>
    <row r="15" spans="1:5" ht="24" customHeight="1" x14ac:dyDescent="0.2">
      <c r="A15" s="321">
        <v>18</v>
      </c>
      <c r="B15" s="97" t="s">
        <v>592</v>
      </c>
      <c r="C15" s="103">
        <v>40245</v>
      </c>
    </row>
    <row r="16" spans="1:5" ht="24" customHeight="1" x14ac:dyDescent="0.2">
      <c r="A16" s="323">
        <v>19</v>
      </c>
      <c r="B16" s="181" t="s">
        <v>588</v>
      </c>
      <c r="C16" s="182">
        <v>41275</v>
      </c>
    </row>
    <row r="17" spans="1:3" ht="24" customHeight="1" x14ac:dyDescent="0.2">
      <c r="A17" s="321">
        <v>20</v>
      </c>
      <c r="B17" s="97" t="s">
        <v>761</v>
      </c>
      <c r="C17" s="182">
        <v>43647</v>
      </c>
    </row>
    <row r="18" spans="1:3" ht="24" customHeight="1" x14ac:dyDescent="0.2">
      <c r="A18" s="321">
        <v>21</v>
      </c>
      <c r="B18" s="97" t="s">
        <v>741</v>
      </c>
      <c r="C18" s="103">
        <v>44287</v>
      </c>
    </row>
    <row r="19" spans="1:3" ht="30.6" customHeight="1" x14ac:dyDescent="0.2">
      <c r="A19" s="321">
        <v>22</v>
      </c>
      <c r="B19" s="97" t="s">
        <v>1044</v>
      </c>
      <c r="C19" s="103">
        <v>44968</v>
      </c>
    </row>
    <row r="20" spans="1:3" ht="24.6" customHeight="1" x14ac:dyDescent="0.2">
      <c r="A20" s="321">
        <v>23</v>
      </c>
      <c r="B20" s="97" t="s">
        <v>762</v>
      </c>
      <c r="C20" s="103">
        <v>44988</v>
      </c>
    </row>
    <row r="21" spans="1:3" ht="24" customHeight="1" x14ac:dyDescent="0.2">
      <c r="A21" s="321">
        <v>24</v>
      </c>
      <c r="B21" s="97" t="s">
        <v>763</v>
      </c>
      <c r="C21" s="103">
        <v>45161</v>
      </c>
    </row>
    <row r="22" spans="1:3" ht="24" customHeight="1" x14ac:dyDescent="0.2">
      <c r="A22" s="321">
        <v>25</v>
      </c>
      <c r="B22" s="97" t="s">
        <v>764</v>
      </c>
      <c r="C22" s="103">
        <v>45161</v>
      </c>
    </row>
    <row r="23" spans="1:3" ht="31.5" x14ac:dyDescent="0.2">
      <c r="A23" s="321">
        <v>26</v>
      </c>
      <c r="B23" s="97" t="s">
        <v>765</v>
      </c>
      <c r="C23" s="103">
        <v>45261</v>
      </c>
    </row>
    <row r="24" spans="1:3" ht="31.15" customHeight="1" thickBot="1" x14ac:dyDescent="0.25">
      <c r="A24" s="34">
        <v>27</v>
      </c>
      <c r="B24" s="500" t="s">
        <v>965</v>
      </c>
      <c r="C24" s="501">
        <v>45197</v>
      </c>
    </row>
    <row r="25" spans="1:3" ht="31.15" customHeight="1" thickBot="1" x14ac:dyDescent="0.25">
      <c r="A25" s="517">
        <v>28</v>
      </c>
      <c r="B25" s="518" t="s">
        <v>1346</v>
      </c>
      <c r="C25" s="519">
        <v>45197</v>
      </c>
    </row>
    <row r="26" spans="1:3" ht="32.25" thickBot="1" x14ac:dyDescent="0.25">
      <c r="A26" s="517">
        <v>29</v>
      </c>
      <c r="B26" s="518" t="s">
        <v>1282</v>
      </c>
      <c r="C26" s="519">
        <v>45674</v>
      </c>
    </row>
    <row r="27" spans="1:3" ht="32.25" thickBot="1" x14ac:dyDescent="0.25">
      <c r="A27" s="517">
        <v>30</v>
      </c>
      <c r="B27" s="518" t="s">
        <v>1283</v>
      </c>
      <c r="C27" s="519">
        <v>45674</v>
      </c>
    </row>
  </sheetData>
  <mergeCells count="1">
    <mergeCell ref="A1:C1"/>
  </mergeCells>
  <pageMargins left="0.70866141732283472" right="0.70866141732283472" top="0.74803149606299213" bottom="0.74803149606299213" header="0.31496062992125984" footer="0.31496062992125984"/>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tabColor indexed="42"/>
    <pageSetUpPr fitToPage="1"/>
  </sheetPr>
  <dimension ref="A1:E33"/>
  <sheetViews>
    <sheetView tabSelected="1" zoomScaleNormal="100" workbookViewId="0">
      <pane xSplit="2" ySplit="4" topLeftCell="C5" activePane="bottomRight" state="frozen"/>
      <selection sqref="A1:E1"/>
      <selection pane="topRight" sqref="A1:E1"/>
      <selection pane="bottomLeft" sqref="A1:E1"/>
      <selection pane="bottomRight" activeCell="K11" sqref="K11"/>
    </sheetView>
  </sheetViews>
  <sheetFormatPr defaultColWidth="9.140625" defaultRowHeight="15.75" x14ac:dyDescent="0.2"/>
  <cols>
    <col min="1" max="1" width="9.140625" style="12" customWidth="1"/>
    <col min="2" max="2" width="80.85546875" style="20" customWidth="1"/>
    <col min="3" max="5" width="17.7109375" style="11" customWidth="1"/>
    <col min="6" max="16384" width="9.140625" style="11"/>
  </cols>
  <sheetData>
    <row r="1" spans="1:5" s="10" customFormat="1" ht="87" customHeight="1" x14ac:dyDescent="0.2">
      <c r="A1" s="729" t="s">
        <v>1119</v>
      </c>
      <c r="B1" s="730"/>
      <c r="C1" s="730"/>
      <c r="D1" s="730"/>
      <c r="E1" s="730"/>
    </row>
    <row r="2" spans="1:5" s="10" customFormat="1" ht="35.1" customHeight="1" x14ac:dyDescent="0.2">
      <c r="A2" s="727" t="s">
        <v>1360</v>
      </c>
      <c r="B2" s="728"/>
      <c r="C2" s="728"/>
    </row>
    <row r="3" spans="1:5" ht="43.5" customHeight="1" x14ac:dyDescent="0.2">
      <c r="A3" s="112" t="s">
        <v>136</v>
      </c>
      <c r="B3" s="203" t="s">
        <v>135</v>
      </c>
      <c r="C3" s="203" t="s">
        <v>218</v>
      </c>
      <c r="D3" s="203" t="s">
        <v>219</v>
      </c>
      <c r="E3" s="211" t="s">
        <v>158</v>
      </c>
    </row>
    <row r="4" spans="1:5" ht="17.25" customHeight="1" x14ac:dyDescent="0.2">
      <c r="A4" s="15"/>
      <c r="B4" s="204"/>
      <c r="C4" s="203" t="s">
        <v>201</v>
      </c>
      <c r="D4" s="203" t="s">
        <v>202</v>
      </c>
      <c r="E4" s="212" t="s">
        <v>23</v>
      </c>
    </row>
    <row r="5" spans="1:5" x14ac:dyDescent="0.2">
      <c r="A5" s="15">
        <v>1</v>
      </c>
      <c r="B5" s="204" t="s">
        <v>259</v>
      </c>
      <c r="C5" s="547">
        <f>C6</f>
        <v>12680633</v>
      </c>
      <c r="D5" s="547">
        <f>D6</f>
        <v>0</v>
      </c>
      <c r="E5" s="547">
        <f>C5+D5</f>
        <v>12680633</v>
      </c>
    </row>
    <row r="6" spans="1:5" x14ac:dyDescent="0.2">
      <c r="A6" s="15">
        <v>2</v>
      </c>
      <c r="B6" s="205" t="s">
        <v>190</v>
      </c>
      <c r="C6" s="547">
        <f>SUM(C7:C9)</f>
        <v>12680633</v>
      </c>
      <c r="D6" s="547">
        <f>SUM(D7:D9)</f>
        <v>0</v>
      </c>
      <c r="E6" s="547">
        <f>C6+D6</f>
        <v>12680633</v>
      </c>
    </row>
    <row r="7" spans="1:5" x14ac:dyDescent="0.2">
      <c r="A7" s="15">
        <v>3</v>
      </c>
      <c r="B7" s="205" t="s">
        <v>1263</v>
      </c>
      <c r="C7" s="548">
        <v>12011748</v>
      </c>
      <c r="D7" s="549" t="s">
        <v>228</v>
      </c>
      <c r="E7" s="550">
        <f>C7</f>
        <v>12011748</v>
      </c>
    </row>
    <row r="8" spans="1:5" x14ac:dyDescent="0.2">
      <c r="A8" s="15">
        <v>4</v>
      </c>
      <c r="B8" s="205" t="s">
        <v>1264</v>
      </c>
      <c r="C8" s="548">
        <v>0</v>
      </c>
      <c r="D8" s="549" t="s">
        <v>228</v>
      </c>
      <c r="E8" s="550">
        <f t="shared" ref="E8:E9" si="0">C8</f>
        <v>0</v>
      </c>
    </row>
    <row r="9" spans="1:5" x14ac:dyDescent="0.2">
      <c r="A9" s="15">
        <v>5</v>
      </c>
      <c r="B9" s="205" t="s">
        <v>1265</v>
      </c>
      <c r="C9" s="548">
        <v>668885</v>
      </c>
      <c r="D9" s="549" t="s">
        <v>228</v>
      </c>
      <c r="E9" s="550">
        <f t="shared" si="0"/>
        <v>668885</v>
      </c>
    </row>
    <row r="10" spans="1:5" ht="15.75" customHeight="1" x14ac:dyDescent="0.2">
      <c r="A10" s="15">
        <v>6</v>
      </c>
      <c r="B10" s="204" t="s">
        <v>1272</v>
      </c>
      <c r="C10" s="547">
        <f>SUM(C11:C15)</f>
        <v>5279423</v>
      </c>
      <c r="D10" s="547">
        <f>SUM(D11:D15)</f>
        <v>0</v>
      </c>
      <c r="E10" s="547">
        <f>C10+D10</f>
        <v>5279423</v>
      </c>
    </row>
    <row r="11" spans="1:5" x14ac:dyDescent="0.2">
      <c r="A11" s="15">
        <v>7</v>
      </c>
      <c r="B11" s="205" t="s">
        <v>191</v>
      </c>
      <c r="C11" s="548">
        <v>4298570</v>
      </c>
      <c r="D11" s="549" t="s">
        <v>228</v>
      </c>
      <c r="E11" s="550">
        <f>C11</f>
        <v>4298570</v>
      </c>
    </row>
    <row r="12" spans="1:5" x14ac:dyDescent="0.2">
      <c r="A12" s="15">
        <v>8</v>
      </c>
      <c r="B12" s="205" t="s">
        <v>192</v>
      </c>
      <c r="C12" s="548">
        <v>209026</v>
      </c>
      <c r="D12" s="549" t="s">
        <v>228</v>
      </c>
      <c r="E12" s="550">
        <f t="shared" ref="E12:E15" si="1">C12</f>
        <v>209026</v>
      </c>
    </row>
    <row r="13" spans="1:5" x14ac:dyDescent="0.2">
      <c r="A13" s="15">
        <v>9</v>
      </c>
      <c r="B13" s="205" t="s">
        <v>93</v>
      </c>
      <c r="C13" s="548">
        <v>115002</v>
      </c>
      <c r="D13" s="549" t="s">
        <v>228</v>
      </c>
      <c r="E13" s="550">
        <f t="shared" si="1"/>
        <v>115002</v>
      </c>
    </row>
    <row r="14" spans="1:5" x14ac:dyDescent="0.2">
      <c r="A14" s="15">
        <v>10</v>
      </c>
      <c r="B14" s="205" t="s">
        <v>1266</v>
      </c>
      <c r="C14" s="548">
        <v>109556</v>
      </c>
      <c r="D14" s="549" t="s">
        <v>228</v>
      </c>
      <c r="E14" s="550">
        <f t="shared" si="1"/>
        <v>109556</v>
      </c>
    </row>
    <row r="15" spans="1:5" x14ac:dyDescent="0.2">
      <c r="A15" s="15">
        <v>11</v>
      </c>
      <c r="B15" s="205" t="s">
        <v>1267</v>
      </c>
      <c r="C15" s="548">
        <v>547269</v>
      </c>
      <c r="D15" s="549" t="s">
        <v>228</v>
      </c>
      <c r="E15" s="550">
        <f t="shared" si="1"/>
        <v>547269</v>
      </c>
    </row>
    <row r="16" spans="1:5" ht="15.75" customHeight="1" x14ac:dyDescent="0.2">
      <c r="A16" s="15">
        <v>12</v>
      </c>
      <c r="B16" s="204" t="s">
        <v>1274</v>
      </c>
      <c r="C16" s="547">
        <f>C17</f>
        <v>0</v>
      </c>
      <c r="D16" s="547">
        <f>SUM(D17)</f>
        <v>0</v>
      </c>
      <c r="E16" s="547">
        <f>C16+D16</f>
        <v>0</v>
      </c>
    </row>
    <row r="17" spans="1:5" x14ac:dyDescent="0.2">
      <c r="A17" s="15">
        <v>13</v>
      </c>
      <c r="B17" s="205" t="s">
        <v>1273</v>
      </c>
      <c r="C17" s="548">
        <v>0</v>
      </c>
      <c r="D17" s="549" t="s">
        <v>228</v>
      </c>
      <c r="E17" s="550">
        <f>C17</f>
        <v>0</v>
      </c>
    </row>
    <row r="18" spans="1:5" x14ac:dyDescent="0.2">
      <c r="A18" s="15">
        <v>14</v>
      </c>
      <c r="B18" s="204" t="s">
        <v>1275</v>
      </c>
      <c r="C18" s="547">
        <f>SUM(C19:C21)</f>
        <v>790081</v>
      </c>
      <c r="D18" s="547">
        <f>SUM(D19:D21)</f>
        <v>0</v>
      </c>
      <c r="E18" s="547">
        <f>C18+D18</f>
        <v>790081</v>
      </c>
    </row>
    <row r="19" spans="1:5" x14ac:dyDescent="0.2">
      <c r="A19" s="15">
        <v>15</v>
      </c>
      <c r="B19" s="205" t="s">
        <v>755</v>
      </c>
      <c r="C19" s="548">
        <v>191763</v>
      </c>
      <c r="D19" s="549" t="s">
        <v>228</v>
      </c>
      <c r="E19" s="550">
        <f>C19</f>
        <v>191763</v>
      </c>
    </row>
    <row r="20" spans="1:5" x14ac:dyDescent="0.2">
      <c r="A20" s="15">
        <v>16</v>
      </c>
      <c r="B20" s="205" t="s">
        <v>94</v>
      </c>
      <c r="C20" s="548">
        <v>264710</v>
      </c>
      <c r="D20" s="549" t="s">
        <v>228</v>
      </c>
      <c r="E20" s="550">
        <f t="shared" ref="E20:E21" si="2">C20</f>
        <v>264710</v>
      </c>
    </row>
    <row r="21" spans="1:5" x14ac:dyDescent="0.2">
      <c r="A21" s="15">
        <v>17</v>
      </c>
      <c r="B21" s="205" t="s">
        <v>95</v>
      </c>
      <c r="C21" s="548">
        <v>333608</v>
      </c>
      <c r="D21" s="549" t="s">
        <v>228</v>
      </c>
      <c r="E21" s="550">
        <f t="shared" si="2"/>
        <v>333608</v>
      </c>
    </row>
    <row r="22" spans="1:5" x14ac:dyDescent="0.2">
      <c r="A22" s="15">
        <v>18</v>
      </c>
      <c r="B22" s="204" t="s">
        <v>1276</v>
      </c>
      <c r="C22" s="547">
        <f>SUM(C23:C24)</f>
        <v>79999</v>
      </c>
      <c r="D22" s="547">
        <f>SUM(D23,D24)</f>
        <v>0</v>
      </c>
      <c r="E22" s="547">
        <f>C22+D22</f>
        <v>79999</v>
      </c>
    </row>
    <row r="23" spans="1:5" x14ac:dyDescent="0.2">
      <c r="A23" s="15">
        <v>19</v>
      </c>
      <c r="B23" s="511" t="s">
        <v>1269</v>
      </c>
      <c r="C23" s="548">
        <v>79999</v>
      </c>
      <c r="D23" s="549" t="s">
        <v>228</v>
      </c>
      <c r="E23" s="550">
        <f>C23</f>
        <v>79999</v>
      </c>
    </row>
    <row r="24" spans="1:5" x14ac:dyDescent="0.2">
      <c r="A24" s="15">
        <v>20</v>
      </c>
      <c r="B24" s="511" t="s">
        <v>1270</v>
      </c>
      <c r="C24" s="548">
        <v>0</v>
      </c>
      <c r="D24" s="549" t="s">
        <v>228</v>
      </c>
      <c r="E24" s="550">
        <f>C24</f>
        <v>0</v>
      </c>
    </row>
    <row r="25" spans="1:5" ht="16.5" thickBot="1" x14ac:dyDescent="0.25">
      <c r="A25" s="15">
        <v>21</v>
      </c>
      <c r="B25" s="206" t="s">
        <v>1277</v>
      </c>
      <c r="C25" s="541">
        <f>C5+C10+C16+C18+C22</f>
        <v>18830136</v>
      </c>
      <c r="D25" s="541">
        <f>D5+D10+D16+D18+D22</f>
        <v>0</v>
      </c>
      <c r="E25" s="547">
        <f>C25+D25</f>
        <v>18830136</v>
      </c>
    </row>
    <row r="26" spans="1:5" x14ac:dyDescent="0.2">
      <c r="A26" s="15">
        <v>22</v>
      </c>
      <c r="B26" s="204" t="s">
        <v>1278</v>
      </c>
      <c r="C26" s="547">
        <f>SUM(C27:C28)</f>
        <v>0</v>
      </c>
      <c r="D26" s="547">
        <f>SUM(D27:D28)</f>
        <v>240000</v>
      </c>
      <c r="E26" s="547">
        <f>C26+D26</f>
        <v>240000</v>
      </c>
    </row>
    <row r="27" spans="1:5" x14ac:dyDescent="0.2">
      <c r="A27" s="15">
        <v>23</v>
      </c>
      <c r="B27" s="511" t="s">
        <v>1268</v>
      </c>
      <c r="C27" s="549" t="s">
        <v>228</v>
      </c>
      <c r="D27" s="551">
        <v>240000</v>
      </c>
      <c r="E27" s="550">
        <f>D27</f>
        <v>240000</v>
      </c>
    </row>
    <row r="28" spans="1:5" x14ac:dyDescent="0.2">
      <c r="A28" s="15">
        <v>24</v>
      </c>
      <c r="B28" s="511" t="s">
        <v>1271</v>
      </c>
      <c r="C28" s="549" t="s">
        <v>228</v>
      </c>
      <c r="D28" s="552">
        <v>0</v>
      </c>
      <c r="E28" s="550">
        <f>D28</f>
        <v>0</v>
      </c>
    </row>
    <row r="29" spans="1:5" ht="16.5" thickBot="1" x14ac:dyDescent="0.25">
      <c r="A29" s="15">
        <v>25</v>
      </c>
      <c r="B29" s="206" t="s">
        <v>1279</v>
      </c>
      <c r="C29" s="541">
        <f>C25+C26</f>
        <v>18830136</v>
      </c>
      <c r="D29" s="541">
        <f t="shared" ref="D29:E29" si="3">D25+D26</f>
        <v>240000</v>
      </c>
      <c r="E29" s="547">
        <f t="shared" si="3"/>
        <v>19070136</v>
      </c>
    </row>
    <row r="30" spans="1:5" x14ac:dyDescent="0.2">
      <c r="A30" s="184" t="s">
        <v>748</v>
      </c>
      <c r="B30" s="20" t="s">
        <v>801</v>
      </c>
    </row>
    <row r="31" spans="1:5" x14ac:dyDescent="0.2">
      <c r="A31" s="14"/>
      <c r="B31" s="39"/>
    </row>
    <row r="33" spans="2:2" x14ac:dyDescent="0.2">
      <c r="B33" s="20" t="s">
        <v>105</v>
      </c>
    </row>
  </sheetData>
  <sheetProtection selectLockedCells="1"/>
  <protectedRanges>
    <protectedRange sqref="C19 C22:E22 C6:D6 C17 C7:C9 C11:C15 C21 E17 C23:C24 E27:E28 C26:D26 E7:E9 E11:E15 E19:E21 E23:E24" name="Rozsah2"/>
    <protectedRange sqref="C25:E25 C29:E29 E26" name="Rozsah1"/>
    <protectedRange sqref="D7:D9 D19:D21 D11:D15 D17 D23:D24 C27:D28" name="Rozsah2_1"/>
  </protectedRanges>
  <mergeCells count="2">
    <mergeCell ref="A2:C2"/>
    <mergeCell ref="A1:E1"/>
  </mergeCells>
  <phoneticPr fontId="0" type="noConversion"/>
  <printOptions gridLines="1"/>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6">
    <tabColor indexed="42"/>
    <pageSetUpPr fitToPage="1"/>
  </sheetPr>
  <dimension ref="A1:I46"/>
  <sheetViews>
    <sheetView zoomScaleNormal="100" workbookViewId="0">
      <pane xSplit="2" ySplit="4" topLeftCell="C5" activePane="bottomRight" state="frozen"/>
      <selection pane="topRight" activeCell="C1" sqref="C1"/>
      <selection pane="bottomLeft" activeCell="A5" sqref="A5"/>
      <selection pane="bottomRight" activeCell="C41" sqref="C41"/>
    </sheetView>
  </sheetViews>
  <sheetFormatPr defaultColWidth="9.140625" defaultRowHeight="15.75" x14ac:dyDescent="0.25"/>
  <cols>
    <col min="1" max="1" width="10.140625" style="2" customWidth="1"/>
    <col min="2" max="2" width="83" style="24" customWidth="1"/>
    <col min="3" max="3" width="17.28515625" style="1" customWidth="1"/>
    <col min="4" max="4" width="14.28515625" style="1" customWidth="1"/>
    <col min="5" max="5" width="16.85546875" style="1" customWidth="1"/>
    <col min="6" max="6" width="9.140625" style="538"/>
    <col min="7" max="16384" width="9.140625" style="1"/>
  </cols>
  <sheetData>
    <row r="1" spans="1:9" ht="50.1" customHeight="1" thickBot="1" x14ac:dyDescent="0.3">
      <c r="A1" s="731" t="s">
        <v>1120</v>
      </c>
      <c r="B1" s="732"/>
      <c r="C1" s="732"/>
      <c r="D1" s="732"/>
      <c r="E1" s="733"/>
      <c r="F1" s="535"/>
      <c r="G1" s="6"/>
      <c r="H1" s="6"/>
      <c r="I1" s="6"/>
    </row>
    <row r="2" spans="1:9" s="10" customFormat="1" ht="38.25" customHeight="1" x14ac:dyDescent="0.2">
      <c r="A2" s="734" t="s">
        <v>1362</v>
      </c>
      <c r="B2" s="735"/>
      <c r="C2" s="735"/>
      <c r="D2" s="735"/>
      <c r="E2" s="736"/>
      <c r="F2" s="536"/>
    </row>
    <row r="3" spans="1:9" s="6" customFormat="1" ht="35.25" customHeight="1" x14ac:dyDescent="0.25">
      <c r="A3" s="112" t="s">
        <v>136</v>
      </c>
      <c r="B3" s="203" t="s">
        <v>239</v>
      </c>
      <c r="C3" s="203" t="s">
        <v>218</v>
      </c>
      <c r="D3" s="203" t="s">
        <v>219</v>
      </c>
      <c r="E3" s="211" t="s">
        <v>158</v>
      </c>
      <c r="F3" s="535"/>
    </row>
    <row r="4" spans="1:9" s="11" customFormat="1" ht="17.25" customHeight="1" x14ac:dyDescent="0.2">
      <c r="A4" s="15"/>
      <c r="B4" s="204"/>
      <c r="C4" s="203" t="s">
        <v>201</v>
      </c>
      <c r="D4" s="203" t="s">
        <v>202</v>
      </c>
      <c r="E4" s="212" t="s">
        <v>23</v>
      </c>
      <c r="F4" s="537"/>
    </row>
    <row r="5" spans="1:9" ht="31.5" x14ac:dyDescent="0.25">
      <c r="A5" s="17">
        <v>1</v>
      </c>
      <c r="B5" s="21" t="s">
        <v>1045</v>
      </c>
      <c r="C5" s="25">
        <f>SUM(C6:C13)</f>
        <v>155231.24</v>
      </c>
      <c r="D5" s="25">
        <f>SUM(D6:D7)</f>
        <v>0</v>
      </c>
      <c r="E5" s="48">
        <f>C5+D5</f>
        <v>155231.24</v>
      </c>
    </row>
    <row r="6" spans="1:9" ht="31.5" x14ac:dyDescent="0.25">
      <c r="A6" s="17" t="s">
        <v>232</v>
      </c>
      <c r="B6" s="22" t="s">
        <v>1381</v>
      </c>
      <c r="C6" s="539">
        <v>7100</v>
      </c>
      <c r="D6" s="539">
        <v>0</v>
      </c>
      <c r="E6" s="48">
        <f t="shared" ref="E6:E43" si="0">C6+D6</f>
        <v>7100</v>
      </c>
      <c r="F6" s="538" t="s">
        <v>1383</v>
      </c>
    </row>
    <row r="7" spans="1:9" x14ac:dyDescent="0.25">
      <c r="A7" s="17" t="s">
        <v>277</v>
      </c>
      <c r="B7" s="22" t="s">
        <v>1382</v>
      </c>
      <c r="C7" s="539">
        <v>18888</v>
      </c>
      <c r="D7" s="539">
        <v>0</v>
      </c>
      <c r="E7" s="48">
        <f t="shared" si="0"/>
        <v>18888</v>
      </c>
      <c r="F7" s="538" t="s">
        <v>1383</v>
      </c>
    </row>
    <row r="8" spans="1:9" ht="31.5" x14ac:dyDescent="0.25">
      <c r="A8" s="17" t="s">
        <v>1416</v>
      </c>
      <c r="B8" s="22" t="s">
        <v>1399</v>
      </c>
      <c r="C8" s="539">
        <v>5000</v>
      </c>
      <c r="D8" s="539">
        <v>0</v>
      </c>
      <c r="E8" s="48">
        <f t="shared" si="0"/>
        <v>5000</v>
      </c>
      <c r="F8" s="538" t="s">
        <v>1403</v>
      </c>
    </row>
    <row r="9" spans="1:9" ht="31.5" x14ac:dyDescent="0.25">
      <c r="A9" s="17" t="s">
        <v>1417</v>
      </c>
      <c r="B9" s="22" t="s">
        <v>1400</v>
      </c>
      <c r="C9" s="539">
        <v>13933</v>
      </c>
      <c r="D9" s="539">
        <v>0</v>
      </c>
      <c r="E9" s="48">
        <f t="shared" si="0"/>
        <v>13933</v>
      </c>
      <c r="F9" s="538" t="s">
        <v>1403</v>
      </c>
    </row>
    <row r="10" spans="1:9" ht="31.5" x14ac:dyDescent="0.25">
      <c r="A10" s="17" t="s">
        <v>1418</v>
      </c>
      <c r="B10" s="22" t="s">
        <v>1401</v>
      </c>
      <c r="C10" s="539">
        <v>24016</v>
      </c>
      <c r="D10" s="539">
        <v>0</v>
      </c>
      <c r="E10" s="48">
        <f t="shared" si="0"/>
        <v>24016</v>
      </c>
      <c r="F10" s="538" t="s">
        <v>1403</v>
      </c>
    </row>
    <row r="11" spans="1:9" ht="31.5" x14ac:dyDescent="0.25">
      <c r="A11" s="17" t="s">
        <v>1419</v>
      </c>
      <c r="B11" s="22" t="s">
        <v>1402</v>
      </c>
      <c r="C11" s="539">
        <v>12166</v>
      </c>
      <c r="D11" s="539">
        <v>0</v>
      </c>
      <c r="E11" s="48">
        <f t="shared" si="0"/>
        <v>12166</v>
      </c>
      <c r="F11" s="538" t="s">
        <v>1403</v>
      </c>
    </row>
    <row r="12" spans="1:9" ht="31.5" x14ac:dyDescent="0.25">
      <c r="A12" s="17" t="s">
        <v>1420</v>
      </c>
      <c r="B12" s="22" t="s">
        <v>1387</v>
      </c>
      <c r="C12" s="539">
        <v>15973</v>
      </c>
      <c r="D12" s="539">
        <v>0</v>
      </c>
      <c r="E12" s="48">
        <f t="shared" si="0"/>
        <v>15973</v>
      </c>
      <c r="F12" s="538" t="s">
        <v>1388</v>
      </c>
    </row>
    <row r="13" spans="1:9" ht="31.5" x14ac:dyDescent="0.25">
      <c r="A13" s="17" t="s">
        <v>1421</v>
      </c>
      <c r="B13" s="22" t="s">
        <v>1413</v>
      </c>
      <c r="C13" s="539">
        <v>58155.24</v>
      </c>
      <c r="D13" s="539">
        <v>0</v>
      </c>
      <c r="E13" s="48">
        <f t="shared" si="0"/>
        <v>58155.24</v>
      </c>
      <c r="F13" s="538" t="s">
        <v>1412</v>
      </c>
    </row>
    <row r="14" spans="1:9" x14ac:dyDescent="0.25">
      <c r="A14" s="17"/>
      <c r="B14" s="22"/>
      <c r="C14" s="539">
        <v>0</v>
      </c>
      <c r="D14" s="539">
        <v>0</v>
      </c>
      <c r="E14" s="48">
        <f t="shared" si="0"/>
        <v>0</v>
      </c>
    </row>
    <row r="15" spans="1:9" x14ac:dyDescent="0.25">
      <c r="A15" s="17">
        <v>2</v>
      </c>
      <c r="B15" s="21" t="s">
        <v>60</v>
      </c>
      <c r="C15" s="25">
        <f>SUM(C16:C17)</f>
        <v>1500</v>
      </c>
      <c r="D15" s="25">
        <f>SUM(D16:D17)</f>
        <v>0</v>
      </c>
      <c r="E15" s="48">
        <f t="shared" si="0"/>
        <v>1500</v>
      </c>
    </row>
    <row r="16" spans="1:9" ht="31.5" x14ac:dyDescent="0.25">
      <c r="A16" s="17" t="s">
        <v>233</v>
      </c>
      <c r="B16" s="22" t="s">
        <v>1384</v>
      </c>
      <c r="C16" s="539">
        <v>500</v>
      </c>
      <c r="D16" s="539">
        <v>0</v>
      </c>
      <c r="E16" s="48">
        <f t="shared" si="0"/>
        <v>500</v>
      </c>
      <c r="F16" s="538" t="s">
        <v>1383</v>
      </c>
    </row>
    <row r="17" spans="1:6" ht="31.5" x14ac:dyDescent="0.25">
      <c r="A17" s="17" t="s">
        <v>278</v>
      </c>
      <c r="B17" s="22" t="s">
        <v>1394</v>
      </c>
      <c r="C17" s="539">
        <v>1000</v>
      </c>
      <c r="D17" s="539">
        <v>0</v>
      </c>
      <c r="E17" s="48">
        <f t="shared" si="0"/>
        <v>1000</v>
      </c>
      <c r="F17" s="538" t="s">
        <v>1395</v>
      </c>
    </row>
    <row r="18" spans="1:6" x14ac:dyDescent="0.25">
      <c r="A18" s="17"/>
      <c r="B18" s="22"/>
      <c r="C18" s="539">
        <v>0</v>
      </c>
      <c r="D18" s="539">
        <v>0</v>
      </c>
      <c r="E18" s="48">
        <f t="shared" si="0"/>
        <v>0</v>
      </c>
    </row>
    <row r="19" spans="1:6" x14ac:dyDescent="0.25">
      <c r="A19" s="17">
        <v>3</v>
      </c>
      <c r="B19" s="21" t="s">
        <v>187</v>
      </c>
      <c r="C19" s="25">
        <f>SUM(C20:C25)</f>
        <v>30640</v>
      </c>
      <c r="D19" s="25">
        <f>SUM(D20:D21)</f>
        <v>0</v>
      </c>
      <c r="E19" s="48">
        <f t="shared" si="0"/>
        <v>30640</v>
      </c>
    </row>
    <row r="20" spans="1:6" x14ac:dyDescent="0.25">
      <c r="A20" s="17" t="s">
        <v>234</v>
      </c>
      <c r="B20" s="47" t="s">
        <v>1385</v>
      </c>
      <c r="C20" s="539">
        <v>12260</v>
      </c>
      <c r="D20" s="539">
        <v>0</v>
      </c>
      <c r="E20" s="48">
        <f t="shared" si="0"/>
        <v>12260</v>
      </c>
      <c r="F20" s="538" t="s">
        <v>1383</v>
      </c>
    </row>
    <row r="21" spans="1:6" ht="47.25" x14ac:dyDescent="0.25">
      <c r="A21" s="17" t="s">
        <v>279</v>
      </c>
      <c r="B21" s="47" t="s">
        <v>1404</v>
      </c>
      <c r="C21" s="539">
        <v>1960</v>
      </c>
      <c r="D21" s="539">
        <v>0</v>
      </c>
      <c r="E21" s="48">
        <f t="shared" si="0"/>
        <v>1960</v>
      </c>
      <c r="F21" s="538" t="s">
        <v>1403</v>
      </c>
    </row>
    <row r="22" spans="1:6" ht="31.5" x14ac:dyDescent="0.25">
      <c r="A22" s="17" t="s">
        <v>1422</v>
      </c>
      <c r="B22" s="47" t="s">
        <v>1389</v>
      </c>
      <c r="C22" s="539">
        <v>9000</v>
      </c>
      <c r="D22" s="539">
        <v>0</v>
      </c>
      <c r="E22" s="48">
        <f t="shared" si="0"/>
        <v>9000</v>
      </c>
      <c r="F22" s="538" t="s">
        <v>1388</v>
      </c>
    </row>
    <row r="23" spans="1:6" ht="31.5" x14ac:dyDescent="0.25">
      <c r="A23" s="17" t="s">
        <v>1423</v>
      </c>
      <c r="B23" s="47" t="s">
        <v>1396</v>
      </c>
      <c r="C23" s="539">
        <v>3920</v>
      </c>
      <c r="D23" s="539">
        <v>0</v>
      </c>
      <c r="E23" s="48">
        <f t="shared" si="0"/>
        <v>3920</v>
      </c>
      <c r="F23" s="538" t="s">
        <v>1395</v>
      </c>
    </row>
    <row r="24" spans="1:6" x14ac:dyDescent="0.25">
      <c r="A24" s="17" t="s">
        <v>1424</v>
      </c>
      <c r="B24" s="47" t="s">
        <v>1397</v>
      </c>
      <c r="C24" s="539">
        <v>3000</v>
      </c>
      <c r="D24" s="539">
        <v>0</v>
      </c>
      <c r="E24" s="48">
        <f t="shared" si="0"/>
        <v>3000</v>
      </c>
      <c r="F24" s="538" t="s">
        <v>1395</v>
      </c>
    </row>
    <row r="25" spans="1:6" ht="31.5" x14ac:dyDescent="0.25">
      <c r="A25" s="17" t="s">
        <v>1425</v>
      </c>
      <c r="B25" s="22" t="s">
        <v>1398</v>
      </c>
      <c r="C25" s="539">
        <v>500</v>
      </c>
      <c r="D25" s="539">
        <v>0</v>
      </c>
      <c r="E25" s="48">
        <f t="shared" si="0"/>
        <v>500</v>
      </c>
      <c r="F25" s="538" t="s">
        <v>1395</v>
      </c>
    </row>
    <row r="26" spans="1:6" x14ac:dyDescent="0.25">
      <c r="A26" s="17"/>
      <c r="B26" s="22"/>
      <c r="C26" s="539">
        <v>0</v>
      </c>
      <c r="D26" s="539">
        <v>0</v>
      </c>
      <c r="E26" s="48">
        <f t="shared" si="0"/>
        <v>0</v>
      </c>
    </row>
    <row r="27" spans="1:6" x14ac:dyDescent="0.25">
      <c r="A27" s="17">
        <v>4</v>
      </c>
      <c r="B27" s="21" t="s">
        <v>188</v>
      </c>
      <c r="C27" s="25">
        <f>SUM(C28:C41)</f>
        <v>1071333.79</v>
      </c>
      <c r="D27" s="25">
        <f>SUM(D28:D35)</f>
        <v>0</v>
      </c>
      <c r="E27" s="48">
        <f t="shared" si="0"/>
        <v>1071333.79</v>
      </c>
    </row>
    <row r="28" spans="1:6" ht="31.5" x14ac:dyDescent="0.25">
      <c r="A28" s="17" t="s">
        <v>173</v>
      </c>
      <c r="B28" s="22" t="s">
        <v>1386</v>
      </c>
      <c r="C28" s="540">
        <v>1400</v>
      </c>
      <c r="D28" s="540">
        <v>0</v>
      </c>
      <c r="E28" s="48">
        <f t="shared" si="0"/>
        <v>1400</v>
      </c>
      <c r="F28" s="538" t="s">
        <v>1383</v>
      </c>
    </row>
    <row r="29" spans="1:6" ht="47.25" x14ac:dyDescent="0.25">
      <c r="A29" s="17" t="s">
        <v>280</v>
      </c>
      <c r="B29" s="533" t="s">
        <v>1405</v>
      </c>
      <c r="C29" s="540">
        <v>45893</v>
      </c>
      <c r="D29" s="540">
        <v>0</v>
      </c>
      <c r="E29" s="48">
        <f t="shared" si="0"/>
        <v>45893</v>
      </c>
      <c r="F29" s="538" t="s">
        <v>1403</v>
      </c>
    </row>
    <row r="30" spans="1:6" ht="31.5" x14ac:dyDescent="0.25">
      <c r="A30" s="17" t="s">
        <v>1426</v>
      </c>
      <c r="B30" s="533" t="s">
        <v>1406</v>
      </c>
      <c r="C30" s="540">
        <v>8733.7000000000007</v>
      </c>
      <c r="D30" s="540">
        <v>0</v>
      </c>
      <c r="E30" s="48">
        <f t="shared" si="0"/>
        <v>8733.7000000000007</v>
      </c>
      <c r="F30" s="538" t="s">
        <v>1403</v>
      </c>
    </row>
    <row r="31" spans="1:6" ht="31.5" x14ac:dyDescent="0.25">
      <c r="A31" s="17" t="s">
        <v>1427</v>
      </c>
      <c r="B31" s="22" t="s">
        <v>1407</v>
      </c>
      <c r="C31" s="540">
        <v>1914.4</v>
      </c>
      <c r="D31" s="540">
        <v>0</v>
      </c>
      <c r="E31" s="48">
        <f t="shared" si="0"/>
        <v>1914.4</v>
      </c>
      <c r="F31" s="538" t="s">
        <v>1403</v>
      </c>
    </row>
    <row r="32" spans="1:6" ht="47.25" x14ac:dyDescent="0.25">
      <c r="A32" s="17" t="s">
        <v>1428</v>
      </c>
      <c r="B32" s="534" t="s">
        <v>1408</v>
      </c>
      <c r="C32" s="540">
        <v>10478</v>
      </c>
      <c r="D32" s="540">
        <v>0</v>
      </c>
      <c r="E32" s="48">
        <f t="shared" si="0"/>
        <v>10478</v>
      </c>
      <c r="F32" s="538" t="s">
        <v>1403</v>
      </c>
    </row>
    <row r="33" spans="1:6" ht="47.25" x14ac:dyDescent="0.25">
      <c r="A33" s="17" t="s">
        <v>1429</v>
      </c>
      <c r="B33" s="534" t="s">
        <v>1409</v>
      </c>
      <c r="C33" s="540">
        <v>12155.2</v>
      </c>
      <c r="D33" s="540">
        <v>0</v>
      </c>
      <c r="E33" s="48">
        <f t="shared" si="0"/>
        <v>12155.2</v>
      </c>
      <c r="F33" s="538" t="s">
        <v>1403</v>
      </c>
    </row>
    <row r="34" spans="1:6" ht="31.5" x14ac:dyDescent="0.25">
      <c r="A34" s="17" t="s">
        <v>1430</v>
      </c>
      <c r="B34" s="47" t="s">
        <v>1410</v>
      </c>
      <c r="C34" s="540">
        <v>13542</v>
      </c>
      <c r="D34" s="540">
        <v>0</v>
      </c>
      <c r="E34" s="48">
        <f t="shared" si="0"/>
        <v>13542</v>
      </c>
      <c r="F34" s="538" t="s">
        <v>1403</v>
      </c>
    </row>
    <row r="35" spans="1:6" ht="31.5" x14ac:dyDescent="0.25">
      <c r="A35" s="17" t="s">
        <v>1431</v>
      </c>
      <c r="B35" s="22" t="s">
        <v>1411</v>
      </c>
      <c r="C35" s="540">
        <v>18193.599999999999</v>
      </c>
      <c r="D35" s="540">
        <v>0</v>
      </c>
      <c r="E35" s="48">
        <f t="shared" si="0"/>
        <v>18193.599999999999</v>
      </c>
      <c r="F35" s="538" t="s">
        <v>1403</v>
      </c>
    </row>
    <row r="36" spans="1:6" ht="47.25" x14ac:dyDescent="0.25">
      <c r="A36" s="17" t="s">
        <v>1432</v>
      </c>
      <c r="B36" s="22" t="s">
        <v>1391</v>
      </c>
      <c r="C36" s="540">
        <v>113062.26</v>
      </c>
      <c r="D36" s="540">
        <v>0</v>
      </c>
      <c r="E36" s="48">
        <f t="shared" si="0"/>
        <v>113062.26</v>
      </c>
      <c r="F36" s="538" t="s">
        <v>1388</v>
      </c>
    </row>
    <row r="37" spans="1:6" ht="47.25" x14ac:dyDescent="0.25">
      <c r="A37" s="17" t="s">
        <v>1433</v>
      </c>
      <c r="B37" s="22" t="s">
        <v>1392</v>
      </c>
      <c r="C37" s="540">
        <v>30591.95</v>
      </c>
      <c r="D37" s="540">
        <v>0</v>
      </c>
      <c r="E37" s="48">
        <f t="shared" si="0"/>
        <v>30591.95</v>
      </c>
      <c r="F37" s="538" t="s">
        <v>1388</v>
      </c>
    </row>
    <row r="38" spans="1:6" ht="31.5" x14ac:dyDescent="0.25">
      <c r="A38" s="17" t="s">
        <v>1434</v>
      </c>
      <c r="B38" s="22" t="s">
        <v>1393</v>
      </c>
      <c r="C38" s="539">
        <v>28766.48</v>
      </c>
      <c r="D38" s="540">
        <v>0</v>
      </c>
      <c r="E38" s="48">
        <f t="shared" si="0"/>
        <v>28766.48</v>
      </c>
      <c r="F38" s="538" t="s">
        <v>1388</v>
      </c>
    </row>
    <row r="39" spans="1:6" x14ac:dyDescent="0.25">
      <c r="A39" s="17" t="s">
        <v>1435</v>
      </c>
      <c r="B39" s="47" t="s">
        <v>1390</v>
      </c>
      <c r="C39" s="539">
        <v>2000</v>
      </c>
      <c r="D39" s="539">
        <v>0</v>
      </c>
      <c r="E39" s="48">
        <f t="shared" ref="E39" si="1">C39+D39</f>
        <v>2000</v>
      </c>
      <c r="F39" s="538" t="s">
        <v>1388</v>
      </c>
    </row>
    <row r="40" spans="1:6" ht="31.5" x14ac:dyDescent="0.25">
      <c r="A40" s="17" t="s">
        <v>1436</v>
      </c>
      <c r="B40" s="22" t="s">
        <v>1414</v>
      </c>
      <c r="C40" s="540">
        <v>384294</v>
      </c>
      <c r="D40" s="540">
        <v>0</v>
      </c>
      <c r="E40" s="48">
        <f t="shared" si="0"/>
        <v>384294</v>
      </c>
      <c r="F40" s="538" t="s">
        <v>1412</v>
      </c>
    </row>
    <row r="41" spans="1:6" ht="31.5" x14ac:dyDescent="0.25">
      <c r="A41" s="17" t="s">
        <v>1437</v>
      </c>
      <c r="B41" s="22" t="s">
        <v>1415</v>
      </c>
      <c r="C41" s="540">
        <v>400309.2</v>
      </c>
      <c r="D41" s="540">
        <v>0</v>
      </c>
      <c r="E41" s="48">
        <f t="shared" si="0"/>
        <v>400309.2</v>
      </c>
    </row>
    <row r="42" spans="1:6" x14ac:dyDescent="0.25">
      <c r="A42" s="17"/>
      <c r="B42" s="22"/>
      <c r="C42" s="539"/>
      <c r="D42" s="539">
        <v>0</v>
      </c>
      <c r="E42" s="48">
        <f t="shared" si="0"/>
        <v>0</v>
      </c>
    </row>
    <row r="43" spans="1:6" ht="16.5" thickBot="1" x14ac:dyDescent="0.3">
      <c r="A43" s="18">
        <v>5</v>
      </c>
      <c r="B43" s="23" t="s">
        <v>220</v>
      </c>
      <c r="C43" s="541">
        <f>C5+C15+C19+C27</f>
        <v>1258705.03</v>
      </c>
      <c r="D43" s="541">
        <f>D5+D15+D19+D27</f>
        <v>0</v>
      </c>
      <c r="E43" s="49">
        <f t="shared" si="0"/>
        <v>1258705.03</v>
      </c>
    </row>
    <row r="45" spans="1:6" s="76" customFormat="1" ht="31.5" x14ac:dyDescent="0.25">
      <c r="A45" s="75"/>
      <c r="B45" s="303" t="s">
        <v>921</v>
      </c>
      <c r="F45" s="538"/>
    </row>
    <row r="46" spans="1:6" x14ac:dyDescent="0.25">
      <c r="B46" s="188"/>
    </row>
  </sheetData>
  <mergeCells count="2">
    <mergeCell ref="A1:E1"/>
    <mergeCell ref="A2:E2"/>
  </mergeCells>
  <phoneticPr fontId="0" type="noConversion"/>
  <printOptions gridLines="1"/>
  <pageMargins left="0.74803149606299213" right="0.74803149606299213" top="0.98425196850393704" bottom="0.19685039370078741" header="0.51181102362204722" footer="0.51181102362204722"/>
  <pageSetup paperSize="9" scale="3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1:I106"/>
  <sheetViews>
    <sheetView zoomScaleNormal="100" workbookViewId="0">
      <pane xSplit="2" ySplit="5" topLeftCell="C6" activePane="bottomRight" state="frozen"/>
      <selection sqref="A1:B1"/>
      <selection pane="topRight" sqref="A1:B1"/>
      <selection pane="bottomLeft" sqref="A1:B1"/>
      <selection pane="bottomRight" activeCell="K91" sqref="K91"/>
    </sheetView>
  </sheetViews>
  <sheetFormatPr defaultColWidth="9.140625" defaultRowHeight="15.75" x14ac:dyDescent="0.25"/>
  <cols>
    <col min="1" max="1" width="7.85546875" style="2" customWidth="1"/>
    <col min="2" max="2" width="82.140625" style="43" customWidth="1"/>
    <col min="3" max="3" width="16.42578125" style="44" customWidth="1"/>
    <col min="4" max="4" width="16.5703125" style="44" customWidth="1"/>
    <col min="5" max="5" width="16.42578125" style="44" customWidth="1"/>
    <col min="6" max="6" width="19.140625" style="44" customWidth="1"/>
    <col min="7" max="7" width="16.85546875" style="44" customWidth="1"/>
    <col min="8" max="8" width="18.7109375" style="44" customWidth="1"/>
    <col min="9" max="9" width="20.42578125" style="1" bestFit="1" customWidth="1"/>
    <col min="10" max="16384" width="9.140625" style="1"/>
  </cols>
  <sheetData>
    <row r="1" spans="1:9" ht="35.1" customHeight="1" thickBot="1" x14ac:dyDescent="0.3">
      <c r="A1" s="743" t="s">
        <v>1121</v>
      </c>
      <c r="B1" s="744"/>
      <c r="C1" s="744"/>
      <c r="D1" s="744"/>
      <c r="E1" s="744"/>
      <c r="F1" s="744"/>
      <c r="G1" s="744"/>
      <c r="H1" s="745"/>
      <c r="I1" s="362"/>
    </row>
    <row r="2" spans="1:9" ht="31.9" customHeight="1" x14ac:dyDescent="0.25">
      <c r="A2" s="746" t="s">
        <v>1362</v>
      </c>
      <c r="B2" s="747"/>
      <c r="C2" s="747"/>
      <c r="D2" s="747"/>
      <c r="E2" s="747"/>
      <c r="F2" s="747"/>
      <c r="G2" s="747"/>
      <c r="H2" s="748"/>
      <c r="I2" s="362"/>
    </row>
    <row r="3" spans="1:9" ht="24" customHeight="1" x14ac:dyDescent="0.25">
      <c r="A3" s="749" t="s">
        <v>136</v>
      </c>
      <c r="B3" s="750" t="s">
        <v>239</v>
      </c>
      <c r="C3" s="752">
        <v>2023</v>
      </c>
      <c r="D3" s="753"/>
      <c r="E3" s="752">
        <v>2024</v>
      </c>
      <c r="F3" s="753"/>
      <c r="G3" s="752" t="s">
        <v>1122</v>
      </c>
      <c r="H3" s="754"/>
      <c r="I3" s="362"/>
    </row>
    <row r="4" spans="1:9" s="6" customFormat="1" ht="31.5" x14ac:dyDescent="0.25">
      <c r="A4" s="749"/>
      <c r="B4" s="751"/>
      <c r="C4" s="364" t="s">
        <v>240</v>
      </c>
      <c r="D4" s="364" t="s">
        <v>241</v>
      </c>
      <c r="E4" s="364" t="s">
        <v>240</v>
      </c>
      <c r="F4" s="364" t="s">
        <v>241</v>
      </c>
      <c r="G4" s="364" t="s">
        <v>240</v>
      </c>
      <c r="H4" s="365" t="s">
        <v>241</v>
      </c>
      <c r="I4" s="362"/>
    </row>
    <row r="5" spans="1:9" s="6" customFormat="1" x14ac:dyDescent="0.25">
      <c r="A5" s="363"/>
      <c r="B5" s="209"/>
      <c r="C5" s="364" t="s">
        <v>201</v>
      </c>
      <c r="D5" s="364" t="s">
        <v>202</v>
      </c>
      <c r="E5" s="364" t="s">
        <v>203</v>
      </c>
      <c r="F5" s="364" t="s">
        <v>210</v>
      </c>
      <c r="G5" s="364" t="s">
        <v>24</v>
      </c>
      <c r="H5" s="365" t="s">
        <v>25</v>
      </c>
      <c r="I5" s="366"/>
    </row>
    <row r="6" spans="1:9" x14ac:dyDescent="0.25">
      <c r="A6" s="514">
        <v>1</v>
      </c>
      <c r="B6" s="209" t="s">
        <v>1181</v>
      </c>
      <c r="C6" s="553">
        <f>SUM(C7:C10)</f>
        <v>0</v>
      </c>
      <c r="D6" s="553">
        <f t="shared" ref="D6:F6" si="0">SUM(D7:D10)</f>
        <v>0</v>
      </c>
      <c r="E6" s="553">
        <f t="shared" si="0"/>
        <v>0</v>
      </c>
      <c r="F6" s="553">
        <f t="shared" si="0"/>
        <v>0</v>
      </c>
      <c r="G6" s="554">
        <f>E6-C6</f>
        <v>0</v>
      </c>
      <c r="H6" s="555">
        <f t="shared" ref="G6:H90" si="1">F6-D6</f>
        <v>0</v>
      </c>
      <c r="I6" s="362"/>
    </row>
    <row r="7" spans="1:9" x14ac:dyDescent="0.25">
      <c r="A7" s="514">
        <v>2</v>
      </c>
      <c r="B7" s="210" t="s">
        <v>196</v>
      </c>
      <c r="C7" s="548">
        <v>0</v>
      </c>
      <c r="D7" s="548">
        <v>0</v>
      </c>
      <c r="E7" s="556">
        <v>0</v>
      </c>
      <c r="F7" s="556">
        <v>0</v>
      </c>
      <c r="G7" s="557">
        <f t="shared" si="1"/>
        <v>0</v>
      </c>
      <c r="H7" s="558">
        <f t="shared" si="1"/>
        <v>0</v>
      </c>
      <c r="I7" s="362"/>
    </row>
    <row r="8" spans="1:9" x14ac:dyDescent="0.25">
      <c r="A8" s="514">
        <v>3</v>
      </c>
      <c r="B8" s="210" t="s">
        <v>216</v>
      </c>
      <c r="C8" s="548">
        <v>0</v>
      </c>
      <c r="D8" s="548">
        <v>0</v>
      </c>
      <c r="E8" s="556">
        <v>0</v>
      </c>
      <c r="F8" s="556">
        <v>0</v>
      </c>
      <c r="G8" s="557">
        <f t="shared" si="1"/>
        <v>0</v>
      </c>
      <c r="H8" s="558">
        <f t="shared" si="1"/>
        <v>0</v>
      </c>
      <c r="I8" s="362"/>
    </row>
    <row r="9" spans="1:9" x14ac:dyDescent="0.25">
      <c r="A9" s="514">
        <v>4</v>
      </c>
      <c r="B9" s="210" t="s">
        <v>45</v>
      </c>
      <c r="C9" s="548">
        <v>0</v>
      </c>
      <c r="D9" s="548">
        <v>0</v>
      </c>
      <c r="E9" s="556">
        <v>0</v>
      </c>
      <c r="F9" s="556">
        <v>0</v>
      </c>
      <c r="G9" s="557">
        <f t="shared" si="1"/>
        <v>0</v>
      </c>
      <c r="H9" s="558">
        <f t="shared" si="1"/>
        <v>0</v>
      </c>
      <c r="I9" s="362"/>
    </row>
    <row r="10" spans="1:9" x14ac:dyDescent="0.25">
      <c r="A10" s="514">
        <v>5</v>
      </c>
      <c r="B10" s="210" t="s">
        <v>215</v>
      </c>
      <c r="C10" s="548">
        <v>0</v>
      </c>
      <c r="D10" s="548">
        <v>0</v>
      </c>
      <c r="E10" s="556">
        <v>0</v>
      </c>
      <c r="F10" s="556">
        <v>0</v>
      </c>
      <c r="G10" s="557">
        <f t="shared" si="1"/>
        <v>0</v>
      </c>
      <c r="H10" s="558">
        <f t="shared" si="1"/>
        <v>0</v>
      </c>
      <c r="I10" s="362"/>
    </row>
    <row r="11" spans="1:9" x14ac:dyDescent="0.25">
      <c r="A11" s="514">
        <v>6</v>
      </c>
      <c r="B11" s="209" t="s">
        <v>1182</v>
      </c>
      <c r="C11" s="553">
        <f>SUM(C12:C15)</f>
        <v>399288.68</v>
      </c>
      <c r="D11" s="553">
        <f t="shared" ref="D11:F11" si="2">SUM(D12:D15)</f>
        <v>111558.29</v>
      </c>
      <c r="E11" s="553">
        <f t="shared" si="2"/>
        <v>277147.96000000002</v>
      </c>
      <c r="F11" s="553">
        <f t="shared" si="2"/>
        <v>210970.69</v>
      </c>
      <c r="G11" s="554">
        <f t="shared" si="1"/>
        <v>-122140.71999999997</v>
      </c>
      <c r="H11" s="555">
        <f t="shared" si="1"/>
        <v>99412.400000000009</v>
      </c>
      <c r="I11" s="362"/>
    </row>
    <row r="12" spans="1:9" x14ac:dyDescent="0.25">
      <c r="A12" s="514">
        <v>7</v>
      </c>
      <c r="B12" s="210" t="s">
        <v>70</v>
      </c>
      <c r="C12" s="556">
        <v>233764</v>
      </c>
      <c r="D12" s="556">
        <v>0</v>
      </c>
      <c r="E12" s="556">
        <v>256875</v>
      </c>
      <c r="F12" s="556">
        <v>0</v>
      </c>
      <c r="G12" s="557">
        <f t="shared" si="1"/>
        <v>23111</v>
      </c>
      <c r="H12" s="558">
        <f t="shared" si="1"/>
        <v>0</v>
      </c>
      <c r="I12" s="362"/>
    </row>
    <row r="13" spans="1:9" x14ac:dyDescent="0.25">
      <c r="A13" s="514">
        <v>8</v>
      </c>
      <c r="B13" s="210" t="s">
        <v>71</v>
      </c>
      <c r="C13" s="556">
        <v>39156.9</v>
      </c>
      <c r="D13" s="556">
        <v>0</v>
      </c>
      <c r="E13" s="556">
        <v>0</v>
      </c>
      <c r="F13" s="556">
        <v>0</v>
      </c>
      <c r="G13" s="557">
        <f t="shared" si="1"/>
        <v>-39156.9</v>
      </c>
      <c r="H13" s="558">
        <f t="shared" si="1"/>
        <v>0</v>
      </c>
      <c r="I13" s="362"/>
    </row>
    <row r="14" spans="1:9" x14ac:dyDescent="0.25">
      <c r="A14" s="514">
        <v>9</v>
      </c>
      <c r="B14" s="210" t="s">
        <v>817</v>
      </c>
      <c r="C14" s="556">
        <v>94818.67</v>
      </c>
      <c r="D14" s="556">
        <v>28968.34</v>
      </c>
      <c r="E14" s="556">
        <v>900</v>
      </c>
      <c r="F14" s="556">
        <v>28569.439999999999</v>
      </c>
      <c r="G14" s="557">
        <f t="shared" si="1"/>
        <v>-93918.67</v>
      </c>
      <c r="H14" s="558">
        <f t="shared" si="1"/>
        <v>-398.90000000000146</v>
      </c>
      <c r="I14" s="362"/>
    </row>
    <row r="15" spans="1:9" ht="31.5" x14ac:dyDescent="0.25">
      <c r="A15" s="514">
        <v>10</v>
      </c>
      <c r="B15" s="367" t="s">
        <v>1183</v>
      </c>
      <c r="C15" s="556">
        <v>31549.11</v>
      </c>
      <c r="D15" s="556">
        <v>82589.95</v>
      </c>
      <c r="E15" s="556">
        <v>19372.96</v>
      </c>
      <c r="F15" s="556">
        <v>182401.25</v>
      </c>
      <c r="G15" s="557">
        <f t="shared" si="1"/>
        <v>-12176.150000000001</v>
      </c>
      <c r="H15" s="558">
        <f t="shared" si="1"/>
        <v>99811.3</v>
      </c>
      <c r="I15" s="368"/>
    </row>
    <row r="16" spans="1:9" x14ac:dyDescent="0.25">
      <c r="A16" s="514">
        <v>11</v>
      </c>
      <c r="B16" s="209" t="s">
        <v>1295</v>
      </c>
      <c r="C16" s="554">
        <f>SUM(C17:C20)</f>
        <v>0</v>
      </c>
      <c r="D16" s="554">
        <f t="shared" ref="D16:F16" si="3">SUM(D17:D20)</f>
        <v>17994.349999999999</v>
      </c>
      <c r="E16" s="554">
        <f t="shared" si="3"/>
        <v>0</v>
      </c>
      <c r="F16" s="554">
        <f t="shared" si="3"/>
        <v>19980.2</v>
      </c>
      <c r="G16" s="554">
        <f t="shared" si="1"/>
        <v>0</v>
      </c>
      <c r="H16" s="555">
        <f t="shared" si="1"/>
        <v>1985.8500000000022</v>
      </c>
      <c r="I16" s="505"/>
    </row>
    <row r="17" spans="1:9" x14ac:dyDescent="0.25">
      <c r="A17" s="514">
        <v>12</v>
      </c>
      <c r="B17" s="502" t="s">
        <v>1293</v>
      </c>
      <c r="C17" s="556">
        <v>0</v>
      </c>
      <c r="D17" s="556">
        <v>17994.349999999999</v>
      </c>
      <c r="E17" s="556">
        <v>0</v>
      </c>
      <c r="F17" s="556">
        <v>19980.2</v>
      </c>
      <c r="G17" s="557">
        <f t="shared" si="1"/>
        <v>0</v>
      </c>
      <c r="H17" s="558">
        <f t="shared" si="1"/>
        <v>1985.8500000000022</v>
      </c>
      <c r="I17" s="505"/>
    </row>
    <row r="18" spans="1:9" x14ac:dyDescent="0.25">
      <c r="A18" s="514">
        <v>13</v>
      </c>
      <c r="B18" s="502" t="s">
        <v>1239</v>
      </c>
      <c r="C18" s="556">
        <v>0</v>
      </c>
      <c r="D18" s="556">
        <v>0</v>
      </c>
      <c r="E18" s="556">
        <v>0</v>
      </c>
      <c r="F18" s="556">
        <v>0</v>
      </c>
      <c r="G18" s="557">
        <f t="shared" si="1"/>
        <v>0</v>
      </c>
      <c r="H18" s="558">
        <f t="shared" si="1"/>
        <v>0</v>
      </c>
      <c r="I18" s="488"/>
    </row>
    <row r="19" spans="1:9" x14ac:dyDescent="0.25">
      <c r="A19" s="514">
        <v>14</v>
      </c>
      <c r="B19" s="502" t="s">
        <v>1240</v>
      </c>
      <c r="C19" s="556">
        <v>0</v>
      </c>
      <c r="D19" s="556">
        <v>0</v>
      </c>
      <c r="E19" s="556">
        <v>0</v>
      </c>
      <c r="F19" s="556">
        <v>0</v>
      </c>
      <c r="G19" s="557">
        <f t="shared" si="1"/>
        <v>0</v>
      </c>
      <c r="H19" s="558">
        <f t="shared" si="1"/>
        <v>0</v>
      </c>
      <c r="I19" s="488"/>
    </row>
    <row r="20" spans="1:9" x14ac:dyDescent="0.25">
      <c r="A20" s="514">
        <v>15</v>
      </c>
      <c r="B20" s="502" t="s">
        <v>1241</v>
      </c>
      <c r="C20" s="556">
        <v>0</v>
      </c>
      <c r="D20" s="556">
        <v>0</v>
      </c>
      <c r="E20" s="556">
        <v>0</v>
      </c>
      <c r="F20" s="556">
        <v>0</v>
      </c>
      <c r="G20" s="557">
        <f t="shared" si="1"/>
        <v>0</v>
      </c>
      <c r="H20" s="558">
        <f t="shared" si="1"/>
        <v>0</v>
      </c>
      <c r="I20" s="488"/>
    </row>
    <row r="21" spans="1:9" x14ac:dyDescent="0.25">
      <c r="A21" s="514">
        <v>16</v>
      </c>
      <c r="B21" s="209" t="s">
        <v>623</v>
      </c>
      <c r="C21" s="556">
        <v>0</v>
      </c>
      <c r="D21" s="556">
        <v>0</v>
      </c>
      <c r="E21" s="556">
        <v>0</v>
      </c>
      <c r="F21" s="556">
        <v>0</v>
      </c>
      <c r="G21" s="557">
        <f t="shared" si="1"/>
        <v>0</v>
      </c>
      <c r="H21" s="558">
        <f t="shared" si="1"/>
        <v>0</v>
      </c>
      <c r="I21" s="362"/>
    </row>
    <row r="22" spans="1:9" x14ac:dyDescent="0.25">
      <c r="A22" s="514">
        <v>17</v>
      </c>
      <c r="B22" s="209" t="s">
        <v>922</v>
      </c>
      <c r="C22" s="556">
        <v>0</v>
      </c>
      <c r="D22" s="556">
        <v>0</v>
      </c>
      <c r="E22" s="556">
        <v>0</v>
      </c>
      <c r="F22" s="556">
        <v>0</v>
      </c>
      <c r="G22" s="557">
        <f t="shared" si="1"/>
        <v>0</v>
      </c>
      <c r="H22" s="558">
        <f t="shared" si="1"/>
        <v>0</v>
      </c>
      <c r="I22" s="362"/>
    </row>
    <row r="23" spans="1:9" x14ac:dyDescent="0.25">
      <c r="A23" s="514">
        <v>18</v>
      </c>
      <c r="B23" s="209" t="s">
        <v>818</v>
      </c>
      <c r="C23" s="556">
        <v>2571.7199999999998</v>
      </c>
      <c r="D23" s="556">
        <v>406.89</v>
      </c>
      <c r="E23" s="556">
        <v>2035.96</v>
      </c>
      <c r="F23" s="556">
        <v>112.55</v>
      </c>
      <c r="G23" s="557">
        <f t="shared" si="1"/>
        <v>-535.75999999999976</v>
      </c>
      <c r="H23" s="558">
        <f t="shared" si="1"/>
        <v>-294.33999999999997</v>
      </c>
      <c r="I23" s="362"/>
    </row>
    <row r="24" spans="1:9" x14ac:dyDescent="0.25">
      <c r="A24" s="514">
        <v>19</v>
      </c>
      <c r="B24" s="209" t="s">
        <v>819</v>
      </c>
      <c r="C24" s="556">
        <v>0</v>
      </c>
      <c r="D24" s="556">
        <v>0</v>
      </c>
      <c r="E24" s="556">
        <v>0</v>
      </c>
      <c r="F24" s="556">
        <v>0</v>
      </c>
      <c r="G24" s="557">
        <f t="shared" si="1"/>
        <v>0</v>
      </c>
      <c r="H24" s="558">
        <f t="shared" si="1"/>
        <v>0</v>
      </c>
      <c r="I24" s="362"/>
    </row>
    <row r="25" spans="1:9" x14ac:dyDescent="0.25">
      <c r="A25" s="514">
        <v>20</v>
      </c>
      <c r="B25" s="209" t="s">
        <v>1296</v>
      </c>
      <c r="C25" s="553">
        <f>SUM(C26:C27)</f>
        <v>0</v>
      </c>
      <c r="D25" s="553">
        <f t="shared" ref="D25:F25" si="4">SUM(D26:D27)</f>
        <v>775.14</v>
      </c>
      <c r="E25" s="553">
        <f t="shared" si="4"/>
        <v>0</v>
      </c>
      <c r="F25" s="553">
        <f t="shared" si="4"/>
        <v>1165.8</v>
      </c>
      <c r="G25" s="554">
        <f t="shared" si="1"/>
        <v>0</v>
      </c>
      <c r="H25" s="555">
        <f t="shared" si="1"/>
        <v>390.65999999999997</v>
      </c>
      <c r="I25" s="362"/>
    </row>
    <row r="26" spans="1:9" x14ac:dyDescent="0.25">
      <c r="A26" s="514">
        <v>21</v>
      </c>
      <c r="B26" s="210" t="s">
        <v>820</v>
      </c>
      <c r="C26" s="556">
        <v>0</v>
      </c>
      <c r="D26" s="556">
        <v>0</v>
      </c>
      <c r="E26" s="556">
        <v>0</v>
      </c>
      <c r="F26" s="556">
        <v>0</v>
      </c>
      <c r="G26" s="557">
        <f t="shared" si="1"/>
        <v>0</v>
      </c>
      <c r="H26" s="558">
        <f t="shared" si="1"/>
        <v>0</v>
      </c>
      <c r="I26" s="362"/>
    </row>
    <row r="27" spans="1:9" x14ac:dyDescent="0.25">
      <c r="A27" s="514">
        <v>22</v>
      </c>
      <c r="B27" s="210" t="s">
        <v>821</v>
      </c>
      <c r="C27" s="556">
        <v>0</v>
      </c>
      <c r="D27" s="556">
        <v>775.14</v>
      </c>
      <c r="E27" s="556">
        <v>0</v>
      </c>
      <c r="F27" s="559">
        <v>1165.8</v>
      </c>
      <c r="G27" s="557">
        <f t="shared" si="1"/>
        <v>0</v>
      </c>
      <c r="H27" s="558">
        <f t="shared" si="1"/>
        <v>390.65999999999997</v>
      </c>
      <c r="I27" s="362"/>
    </row>
    <row r="28" spans="1:9" x14ac:dyDescent="0.25">
      <c r="A28" s="514">
        <v>23</v>
      </c>
      <c r="B28" s="209" t="s">
        <v>1297</v>
      </c>
      <c r="C28" s="556">
        <v>29.69</v>
      </c>
      <c r="D28" s="556">
        <v>0</v>
      </c>
      <c r="E28" s="556">
        <v>3.5</v>
      </c>
      <c r="F28" s="556">
        <v>0</v>
      </c>
      <c r="G28" s="557">
        <f t="shared" si="1"/>
        <v>-26.19</v>
      </c>
      <c r="H28" s="558">
        <f t="shared" si="1"/>
        <v>0</v>
      </c>
      <c r="I28" s="362"/>
    </row>
    <row r="29" spans="1:9" x14ac:dyDescent="0.25">
      <c r="A29" s="514">
        <v>24</v>
      </c>
      <c r="B29" s="209" t="s">
        <v>1298</v>
      </c>
      <c r="C29" s="553">
        <f>SUM(C30:C40)</f>
        <v>1301050.54</v>
      </c>
      <c r="D29" s="553">
        <f t="shared" ref="D29:F29" si="5">SUM(D30:D40)</f>
        <v>39790.97</v>
      </c>
      <c r="E29" s="553">
        <f t="shared" si="5"/>
        <v>1593279.29</v>
      </c>
      <c r="F29" s="553">
        <f t="shared" si="5"/>
        <v>43641.74</v>
      </c>
      <c r="G29" s="554">
        <f t="shared" si="1"/>
        <v>292228.75</v>
      </c>
      <c r="H29" s="555">
        <f t="shared" si="1"/>
        <v>3850.7699999999968</v>
      </c>
      <c r="I29" s="369"/>
    </row>
    <row r="30" spans="1:9" x14ac:dyDescent="0.25">
      <c r="A30" s="514">
        <v>25</v>
      </c>
      <c r="B30" s="210" t="s">
        <v>822</v>
      </c>
      <c r="C30" s="556">
        <v>194744.19</v>
      </c>
      <c r="D30" s="556">
        <v>0</v>
      </c>
      <c r="E30" s="556">
        <v>222803.52</v>
      </c>
      <c r="F30" s="556">
        <v>0</v>
      </c>
      <c r="G30" s="557">
        <f t="shared" si="1"/>
        <v>28059.329999999987</v>
      </c>
      <c r="H30" s="558">
        <f t="shared" si="1"/>
        <v>0</v>
      </c>
      <c r="I30" s="362"/>
    </row>
    <row r="31" spans="1:9" x14ac:dyDescent="0.25">
      <c r="A31" s="514">
        <v>26</v>
      </c>
      <c r="B31" s="210" t="s">
        <v>826</v>
      </c>
      <c r="C31" s="556">
        <v>0</v>
      </c>
      <c r="D31" s="556">
        <v>0</v>
      </c>
      <c r="E31" s="556">
        <v>0</v>
      </c>
      <c r="F31" s="556">
        <v>0</v>
      </c>
      <c r="G31" s="557">
        <f t="shared" si="1"/>
        <v>0</v>
      </c>
      <c r="H31" s="558">
        <f t="shared" si="1"/>
        <v>0</v>
      </c>
      <c r="I31" s="362"/>
    </row>
    <row r="32" spans="1:9" x14ac:dyDescent="0.25">
      <c r="A32" s="514">
        <v>27</v>
      </c>
      <c r="B32" s="210" t="s">
        <v>823</v>
      </c>
      <c r="C32" s="556">
        <v>0</v>
      </c>
      <c r="D32" s="556">
        <v>0</v>
      </c>
      <c r="E32" s="556">
        <v>0</v>
      </c>
      <c r="F32" s="556">
        <v>0</v>
      </c>
      <c r="G32" s="557">
        <f t="shared" si="1"/>
        <v>0</v>
      </c>
      <c r="H32" s="558">
        <f t="shared" si="1"/>
        <v>0</v>
      </c>
      <c r="I32" s="362"/>
    </row>
    <row r="33" spans="1:9" x14ac:dyDescent="0.25">
      <c r="A33" s="514">
        <v>28</v>
      </c>
      <c r="B33" s="210" t="s">
        <v>824</v>
      </c>
      <c r="C33" s="556">
        <v>1060499</v>
      </c>
      <c r="D33" s="556">
        <v>0</v>
      </c>
      <c r="E33" s="556">
        <v>1282604.67</v>
      </c>
      <c r="F33" s="556">
        <v>0</v>
      </c>
      <c r="G33" s="557">
        <f t="shared" si="1"/>
        <v>222105.66999999993</v>
      </c>
      <c r="H33" s="558">
        <f t="shared" si="1"/>
        <v>0</v>
      </c>
      <c r="I33" s="362"/>
    </row>
    <row r="34" spans="1:9" x14ac:dyDescent="0.25">
      <c r="A34" s="514">
        <v>29</v>
      </c>
      <c r="B34" s="210" t="s">
        <v>825</v>
      </c>
      <c r="C34" s="556">
        <v>1450.04</v>
      </c>
      <c r="D34" s="556">
        <v>0</v>
      </c>
      <c r="E34" s="556">
        <v>2103.8000000000002</v>
      </c>
      <c r="F34" s="556">
        <v>0</v>
      </c>
      <c r="G34" s="557">
        <f t="shared" si="1"/>
        <v>653.76000000000022</v>
      </c>
      <c r="H34" s="558">
        <f t="shared" si="1"/>
        <v>0</v>
      </c>
      <c r="I34" s="362"/>
    </row>
    <row r="35" spans="1:9" x14ac:dyDescent="0.25">
      <c r="A35" s="514">
        <v>30</v>
      </c>
      <c r="B35" s="367" t="s">
        <v>996</v>
      </c>
      <c r="C35" s="556">
        <v>44190.31</v>
      </c>
      <c r="D35" s="556">
        <v>0</v>
      </c>
      <c r="E35" s="556">
        <v>69100.3</v>
      </c>
      <c r="F35" s="556">
        <v>0</v>
      </c>
      <c r="G35" s="557">
        <f t="shared" si="1"/>
        <v>24909.990000000005</v>
      </c>
      <c r="H35" s="558">
        <f t="shared" ref="H35:H98" si="6">F35-D35</f>
        <v>0</v>
      </c>
      <c r="I35" s="362"/>
    </row>
    <row r="36" spans="1:9" x14ac:dyDescent="0.25">
      <c r="A36" s="514">
        <v>31</v>
      </c>
      <c r="B36" s="367" t="s">
        <v>997</v>
      </c>
      <c r="C36" s="556">
        <v>0</v>
      </c>
      <c r="D36" s="556">
        <v>0</v>
      </c>
      <c r="E36" s="556">
        <v>0</v>
      </c>
      <c r="F36" s="556">
        <v>0</v>
      </c>
      <c r="G36" s="557">
        <f t="shared" si="1"/>
        <v>0</v>
      </c>
      <c r="H36" s="558">
        <f t="shared" si="6"/>
        <v>0</v>
      </c>
      <c r="I36" s="362"/>
    </row>
    <row r="37" spans="1:9" x14ac:dyDescent="0.25">
      <c r="A37" s="514">
        <v>32</v>
      </c>
      <c r="B37" s="367" t="s">
        <v>998</v>
      </c>
      <c r="C37" s="556">
        <v>0</v>
      </c>
      <c r="D37" s="556">
        <v>0</v>
      </c>
      <c r="E37" s="556">
        <v>0</v>
      </c>
      <c r="F37" s="556">
        <v>0</v>
      </c>
      <c r="G37" s="557">
        <f t="shared" si="1"/>
        <v>0</v>
      </c>
      <c r="H37" s="558">
        <f t="shared" si="6"/>
        <v>0</v>
      </c>
      <c r="I37" s="362"/>
    </row>
    <row r="38" spans="1:9" x14ac:dyDescent="0.25">
      <c r="A38" s="514">
        <v>33</v>
      </c>
      <c r="B38" s="367" t="s">
        <v>999</v>
      </c>
      <c r="C38" s="556">
        <v>0</v>
      </c>
      <c r="D38" s="556">
        <v>0</v>
      </c>
      <c r="E38" s="556">
        <v>0</v>
      </c>
      <c r="F38" s="556">
        <v>0</v>
      </c>
      <c r="G38" s="557">
        <f t="shared" si="1"/>
        <v>0</v>
      </c>
      <c r="H38" s="558">
        <f t="shared" si="6"/>
        <v>0</v>
      </c>
      <c r="I38" s="362"/>
    </row>
    <row r="39" spans="1:9" x14ac:dyDescent="0.25">
      <c r="A39" s="514">
        <v>34</v>
      </c>
      <c r="B39" s="367" t="s">
        <v>1000</v>
      </c>
      <c r="C39" s="556">
        <v>0</v>
      </c>
      <c r="D39" s="556">
        <v>39790.97</v>
      </c>
      <c r="E39" s="556">
        <v>0</v>
      </c>
      <c r="F39" s="556">
        <v>43641.74</v>
      </c>
      <c r="G39" s="557">
        <f t="shared" si="1"/>
        <v>0</v>
      </c>
      <c r="H39" s="558">
        <f t="shared" si="6"/>
        <v>3850.7699999999968</v>
      </c>
      <c r="I39" s="362"/>
    </row>
    <row r="40" spans="1:9" x14ac:dyDescent="0.25">
      <c r="A40" s="514">
        <v>35</v>
      </c>
      <c r="B40" s="367" t="s">
        <v>1001</v>
      </c>
      <c r="C40" s="556">
        <v>167</v>
      </c>
      <c r="D40" s="556">
        <v>0</v>
      </c>
      <c r="E40" s="556">
        <v>16667</v>
      </c>
      <c r="F40" s="556">
        <v>0</v>
      </c>
      <c r="G40" s="557">
        <f t="shared" si="1"/>
        <v>16500</v>
      </c>
      <c r="H40" s="558">
        <f t="shared" si="6"/>
        <v>0</v>
      </c>
      <c r="I40" s="362"/>
    </row>
    <row r="41" spans="1:9" x14ac:dyDescent="0.25">
      <c r="A41" s="514">
        <v>36</v>
      </c>
      <c r="B41" s="209" t="s">
        <v>1349</v>
      </c>
      <c r="C41" s="553">
        <f>SUM(C42:C47)</f>
        <v>304295.62</v>
      </c>
      <c r="D41" s="553">
        <f t="shared" ref="D41:F41" si="7">SUM(D42:D47)</f>
        <v>0</v>
      </c>
      <c r="E41" s="553">
        <f t="shared" si="7"/>
        <v>317862.55</v>
      </c>
      <c r="F41" s="553">
        <f t="shared" si="7"/>
        <v>0</v>
      </c>
      <c r="G41" s="554">
        <f t="shared" si="1"/>
        <v>13566.929999999993</v>
      </c>
      <c r="H41" s="555">
        <f t="shared" si="6"/>
        <v>0</v>
      </c>
      <c r="I41" s="370"/>
    </row>
    <row r="42" spans="1:9" x14ac:dyDescent="0.25">
      <c r="A42" s="514">
        <v>37</v>
      </c>
      <c r="B42" s="210" t="s">
        <v>832</v>
      </c>
      <c r="C42" s="556">
        <v>173595.51</v>
      </c>
      <c r="D42" s="556">
        <v>0</v>
      </c>
      <c r="E42" s="556">
        <v>185411</v>
      </c>
      <c r="F42" s="556">
        <v>0</v>
      </c>
      <c r="G42" s="557">
        <f t="shared" si="1"/>
        <v>11815.489999999991</v>
      </c>
      <c r="H42" s="558">
        <f t="shared" si="6"/>
        <v>0</v>
      </c>
      <c r="I42" s="362"/>
    </row>
    <row r="43" spans="1:9" x14ac:dyDescent="0.25">
      <c r="A43" s="514">
        <v>38</v>
      </c>
      <c r="B43" s="210" t="s">
        <v>827</v>
      </c>
      <c r="C43" s="556">
        <v>53550</v>
      </c>
      <c r="D43" s="556">
        <v>0</v>
      </c>
      <c r="E43" s="556">
        <v>44530</v>
      </c>
      <c r="F43" s="556">
        <v>0</v>
      </c>
      <c r="G43" s="557">
        <f t="shared" si="1"/>
        <v>-9020</v>
      </c>
      <c r="H43" s="558">
        <f t="shared" si="6"/>
        <v>0</v>
      </c>
      <c r="I43" s="362"/>
    </row>
    <row r="44" spans="1:9" x14ac:dyDescent="0.25">
      <c r="A44" s="514">
        <v>39</v>
      </c>
      <c r="B44" s="210" t="s">
        <v>828</v>
      </c>
      <c r="C44" s="556">
        <v>6400</v>
      </c>
      <c r="D44" s="556">
        <v>0</v>
      </c>
      <c r="E44" s="556">
        <v>4105</v>
      </c>
      <c r="F44" s="556">
        <v>0</v>
      </c>
      <c r="G44" s="557">
        <f t="shared" si="1"/>
        <v>-2295</v>
      </c>
      <c r="H44" s="558">
        <f t="shared" si="6"/>
        <v>0</v>
      </c>
      <c r="I44" s="362"/>
    </row>
    <row r="45" spans="1:9" x14ac:dyDescent="0.25">
      <c r="A45" s="514">
        <v>40</v>
      </c>
      <c r="B45" s="210" t="s">
        <v>829</v>
      </c>
      <c r="C45" s="556">
        <v>70750.11</v>
      </c>
      <c r="D45" s="556">
        <v>0</v>
      </c>
      <c r="E45" s="556">
        <v>83816.55</v>
      </c>
      <c r="F45" s="556">
        <v>0</v>
      </c>
      <c r="G45" s="557">
        <f t="shared" si="1"/>
        <v>13066.440000000002</v>
      </c>
      <c r="H45" s="558">
        <f t="shared" si="6"/>
        <v>0</v>
      </c>
      <c r="I45" s="362"/>
    </row>
    <row r="46" spans="1:9" x14ac:dyDescent="0.25">
      <c r="A46" s="514">
        <v>41</v>
      </c>
      <c r="B46" s="210" t="s">
        <v>830</v>
      </c>
      <c r="C46" s="556">
        <v>0</v>
      </c>
      <c r="D46" s="556">
        <v>0</v>
      </c>
      <c r="E46" s="556">
        <v>0</v>
      </c>
      <c r="F46" s="556">
        <v>0</v>
      </c>
      <c r="G46" s="557">
        <f t="shared" si="1"/>
        <v>0</v>
      </c>
      <c r="H46" s="558">
        <f t="shared" si="6"/>
        <v>0</v>
      </c>
      <c r="I46" s="362"/>
    </row>
    <row r="47" spans="1:9" ht="15.75" customHeight="1" x14ac:dyDescent="0.25">
      <c r="A47" s="514">
        <v>42</v>
      </c>
      <c r="B47" s="210" t="s">
        <v>831</v>
      </c>
      <c r="C47" s="556">
        <v>0</v>
      </c>
      <c r="D47" s="556">
        <v>0</v>
      </c>
      <c r="E47" s="556">
        <v>0</v>
      </c>
      <c r="F47" s="556">
        <v>0</v>
      </c>
      <c r="G47" s="557">
        <f t="shared" si="1"/>
        <v>0</v>
      </c>
      <c r="H47" s="558">
        <f t="shared" si="6"/>
        <v>0</v>
      </c>
      <c r="I47" s="362"/>
    </row>
    <row r="48" spans="1:9" ht="15.75" customHeight="1" x14ac:dyDescent="0.25">
      <c r="A48" s="514">
        <v>43</v>
      </c>
      <c r="B48" s="367" t="s">
        <v>1002</v>
      </c>
      <c r="C48" s="556">
        <v>25444.46</v>
      </c>
      <c r="D48" s="556">
        <v>6316.73</v>
      </c>
      <c r="E48" s="556">
        <v>4442.42</v>
      </c>
      <c r="F48" s="556">
        <v>9420.8700000000008</v>
      </c>
      <c r="G48" s="557">
        <f t="shared" si="1"/>
        <v>-21002.04</v>
      </c>
      <c r="H48" s="558">
        <f t="shared" si="6"/>
        <v>3104.1400000000012</v>
      </c>
      <c r="I48" s="371"/>
    </row>
    <row r="49" spans="1:9" ht="15.75" customHeight="1" x14ac:dyDescent="0.25">
      <c r="A49" s="514">
        <v>44</v>
      </c>
      <c r="B49" s="367" t="s">
        <v>995</v>
      </c>
      <c r="C49" s="556">
        <v>0</v>
      </c>
      <c r="D49" s="556">
        <v>0</v>
      </c>
      <c r="E49" s="556">
        <v>0</v>
      </c>
      <c r="F49" s="556">
        <v>0</v>
      </c>
      <c r="G49" s="557">
        <f t="shared" si="1"/>
        <v>0</v>
      </c>
      <c r="H49" s="558">
        <f t="shared" si="6"/>
        <v>0</v>
      </c>
      <c r="I49" s="371"/>
    </row>
    <row r="50" spans="1:9" s="123" customFormat="1" ht="15.75" customHeight="1" x14ac:dyDescent="0.3">
      <c r="A50" s="514">
        <v>45</v>
      </c>
      <c r="B50" s="209" t="s">
        <v>1299</v>
      </c>
      <c r="C50" s="553">
        <f>SUM(C51:C60)</f>
        <v>451303.05999999994</v>
      </c>
      <c r="D50" s="553">
        <f t="shared" ref="D50:F50" si="8">SUM(D51:D60)</f>
        <v>0.16</v>
      </c>
      <c r="E50" s="553">
        <f t="shared" si="8"/>
        <v>94136.31</v>
      </c>
      <c r="F50" s="553">
        <f t="shared" si="8"/>
        <v>60.6</v>
      </c>
      <c r="G50" s="554">
        <f t="shared" si="1"/>
        <v>-357166.74999999994</v>
      </c>
      <c r="H50" s="555">
        <f t="shared" si="6"/>
        <v>60.440000000000005</v>
      </c>
      <c r="I50" s="362"/>
    </row>
    <row r="51" spans="1:9" x14ac:dyDescent="0.25">
      <c r="A51" s="514">
        <v>46</v>
      </c>
      <c r="B51" s="210" t="s">
        <v>833</v>
      </c>
      <c r="C51" s="556">
        <v>0</v>
      </c>
      <c r="D51" s="556">
        <v>0</v>
      </c>
      <c r="E51" s="556">
        <v>0</v>
      </c>
      <c r="F51" s="556">
        <v>0</v>
      </c>
      <c r="G51" s="557">
        <f t="shared" si="1"/>
        <v>0</v>
      </c>
      <c r="H51" s="558">
        <f t="shared" si="6"/>
        <v>0</v>
      </c>
      <c r="I51" s="362"/>
    </row>
    <row r="52" spans="1:9" x14ac:dyDescent="0.25">
      <c r="A52" s="514">
        <v>47</v>
      </c>
      <c r="B52" s="210" t="s">
        <v>834</v>
      </c>
      <c r="C52" s="556">
        <v>0</v>
      </c>
      <c r="D52" s="556">
        <v>0</v>
      </c>
      <c r="E52" s="556">
        <v>0</v>
      </c>
      <c r="F52" s="556">
        <v>0</v>
      </c>
      <c r="G52" s="557">
        <f t="shared" si="1"/>
        <v>0</v>
      </c>
      <c r="H52" s="558">
        <f t="shared" si="6"/>
        <v>0</v>
      </c>
      <c r="I52" s="362"/>
    </row>
    <row r="53" spans="1:9" x14ac:dyDescent="0.25">
      <c r="A53" s="514">
        <v>48</v>
      </c>
      <c r="B53" s="210" t="s">
        <v>74</v>
      </c>
      <c r="C53" s="556">
        <v>0</v>
      </c>
      <c r="D53" s="556">
        <v>0</v>
      </c>
      <c r="E53" s="556">
        <v>0</v>
      </c>
      <c r="F53" s="556">
        <v>0</v>
      </c>
      <c r="G53" s="557">
        <f t="shared" si="1"/>
        <v>0</v>
      </c>
      <c r="H53" s="558">
        <f t="shared" si="6"/>
        <v>0</v>
      </c>
      <c r="I53" s="362"/>
    </row>
    <row r="54" spans="1:9" x14ac:dyDescent="0.25">
      <c r="A54" s="514">
        <v>49</v>
      </c>
      <c r="B54" s="210" t="s">
        <v>75</v>
      </c>
      <c r="C54" s="556">
        <v>-3679.83</v>
      </c>
      <c r="D54" s="556">
        <v>0</v>
      </c>
      <c r="E54" s="556">
        <v>0</v>
      </c>
      <c r="F54" s="556">
        <v>0</v>
      </c>
      <c r="G54" s="557">
        <f t="shared" si="1"/>
        <v>3679.83</v>
      </c>
      <c r="H54" s="558">
        <f t="shared" si="6"/>
        <v>0</v>
      </c>
      <c r="I54" s="362"/>
    </row>
    <row r="55" spans="1:9" x14ac:dyDescent="0.25">
      <c r="A55" s="514">
        <v>50</v>
      </c>
      <c r="B55" s="210" t="s">
        <v>76</v>
      </c>
      <c r="C55" s="556">
        <v>0</v>
      </c>
      <c r="D55" s="556">
        <v>0</v>
      </c>
      <c r="E55" s="556">
        <v>0</v>
      </c>
      <c r="F55" s="556">
        <v>0</v>
      </c>
      <c r="G55" s="557">
        <f t="shared" si="1"/>
        <v>0</v>
      </c>
      <c r="H55" s="558">
        <f t="shared" si="6"/>
        <v>0</v>
      </c>
      <c r="I55" s="362"/>
    </row>
    <row r="56" spans="1:9" x14ac:dyDescent="0.25">
      <c r="A56" s="514">
        <v>51</v>
      </c>
      <c r="B56" s="210" t="s">
        <v>835</v>
      </c>
      <c r="C56" s="556">
        <v>407574.42</v>
      </c>
      <c r="D56" s="556">
        <v>0</v>
      </c>
      <c r="E56" s="556">
        <v>499</v>
      </c>
      <c r="F56" s="556">
        <v>0</v>
      </c>
      <c r="G56" s="557">
        <f t="shared" si="1"/>
        <v>-407075.42</v>
      </c>
      <c r="H56" s="558">
        <f t="shared" si="6"/>
        <v>0</v>
      </c>
      <c r="I56" s="362"/>
    </row>
    <row r="57" spans="1:9" ht="15.75" customHeight="1" x14ac:dyDescent="0.25">
      <c r="A57" s="514">
        <v>52</v>
      </c>
      <c r="B57" s="372" t="s">
        <v>836</v>
      </c>
      <c r="C57" s="556">
        <v>0</v>
      </c>
      <c r="D57" s="556">
        <v>0</v>
      </c>
      <c r="E57" s="556">
        <v>0</v>
      </c>
      <c r="F57" s="556">
        <v>0</v>
      </c>
      <c r="G57" s="557">
        <f t="shared" si="1"/>
        <v>0</v>
      </c>
      <c r="H57" s="558">
        <f t="shared" si="6"/>
        <v>0</v>
      </c>
      <c r="I57" s="362"/>
    </row>
    <row r="58" spans="1:9" x14ac:dyDescent="0.25">
      <c r="A58" s="514">
        <v>53</v>
      </c>
      <c r="B58" s="210" t="s">
        <v>77</v>
      </c>
      <c r="C58" s="556">
        <v>0</v>
      </c>
      <c r="D58" s="556">
        <v>0</v>
      </c>
      <c r="E58" s="556">
        <v>0</v>
      </c>
      <c r="F58" s="556">
        <v>0</v>
      </c>
      <c r="G58" s="557">
        <f t="shared" si="1"/>
        <v>0</v>
      </c>
      <c r="H58" s="558">
        <f t="shared" si="6"/>
        <v>0</v>
      </c>
      <c r="I58" s="362"/>
    </row>
    <row r="59" spans="1:9" x14ac:dyDescent="0.25">
      <c r="A59" s="514">
        <v>54</v>
      </c>
      <c r="B59" s="210" t="s">
        <v>837</v>
      </c>
      <c r="C59" s="556">
        <v>0</v>
      </c>
      <c r="D59" s="556">
        <v>0</v>
      </c>
      <c r="E59" s="556">
        <v>0</v>
      </c>
      <c r="F59" s="556">
        <v>0</v>
      </c>
      <c r="G59" s="557">
        <f t="shared" si="1"/>
        <v>0</v>
      </c>
      <c r="H59" s="558">
        <f t="shared" si="6"/>
        <v>0</v>
      </c>
      <c r="I59" s="362"/>
    </row>
    <row r="60" spans="1:9" ht="15.75" customHeight="1" x14ac:dyDescent="0.25">
      <c r="A60" s="514">
        <v>55</v>
      </c>
      <c r="B60" s="210" t="s">
        <v>1184</v>
      </c>
      <c r="C60" s="556">
        <v>47408.47</v>
      </c>
      <c r="D60" s="556">
        <v>0.16</v>
      </c>
      <c r="E60" s="556">
        <v>93637.31</v>
      </c>
      <c r="F60" s="556">
        <v>60.6</v>
      </c>
      <c r="G60" s="557">
        <f t="shared" si="1"/>
        <v>46228.84</v>
      </c>
      <c r="H60" s="558">
        <f t="shared" si="6"/>
        <v>60.440000000000005</v>
      </c>
      <c r="I60" s="362"/>
    </row>
    <row r="61" spans="1:9" ht="15.75" customHeight="1" x14ac:dyDescent="0.25">
      <c r="A61" s="514">
        <v>56</v>
      </c>
      <c r="B61" s="209" t="s">
        <v>251</v>
      </c>
      <c r="C61" s="556">
        <v>0</v>
      </c>
      <c r="D61" s="556">
        <v>4324.17</v>
      </c>
      <c r="E61" s="556">
        <v>0</v>
      </c>
      <c r="F61" s="556">
        <v>4306.67</v>
      </c>
      <c r="G61" s="557">
        <f t="shared" si="1"/>
        <v>0</v>
      </c>
      <c r="H61" s="558">
        <f t="shared" si="6"/>
        <v>-17.5</v>
      </c>
      <c r="I61" s="362"/>
    </row>
    <row r="62" spans="1:9" ht="15.75" customHeight="1" x14ac:dyDescent="0.25">
      <c r="A62" s="514">
        <v>57</v>
      </c>
      <c r="B62" s="209" t="s">
        <v>90</v>
      </c>
      <c r="C62" s="556">
        <v>0</v>
      </c>
      <c r="D62" s="556">
        <v>0</v>
      </c>
      <c r="E62" s="556">
        <v>0</v>
      </c>
      <c r="F62" s="556">
        <v>0</v>
      </c>
      <c r="G62" s="557">
        <f t="shared" si="1"/>
        <v>0</v>
      </c>
      <c r="H62" s="558">
        <f t="shared" si="6"/>
        <v>0</v>
      </c>
      <c r="I62" s="362"/>
    </row>
    <row r="63" spans="1:9" ht="15.75" customHeight="1" x14ac:dyDescent="0.25">
      <c r="A63" s="514">
        <v>58</v>
      </c>
      <c r="B63" s="209" t="s">
        <v>89</v>
      </c>
      <c r="C63" s="556">
        <v>0</v>
      </c>
      <c r="D63" s="556">
        <v>0</v>
      </c>
      <c r="E63" s="556">
        <v>0</v>
      </c>
      <c r="F63" s="556">
        <v>0</v>
      </c>
      <c r="G63" s="557">
        <f t="shared" si="1"/>
        <v>0</v>
      </c>
      <c r="H63" s="558">
        <f t="shared" si="6"/>
        <v>0</v>
      </c>
      <c r="I63" s="362"/>
    </row>
    <row r="64" spans="1:9" ht="15.75" customHeight="1" x14ac:dyDescent="0.25">
      <c r="A64" s="514">
        <v>59</v>
      </c>
      <c r="B64" s="209" t="s">
        <v>235</v>
      </c>
      <c r="C64" s="556">
        <v>0</v>
      </c>
      <c r="D64" s="556">
        <v>2228.3200000000002</v>
      </c>
      <c r="E64" s="556">
        <v>0</v>
      </c>
      <c r="F64" s="556">
        <v>32.159999999999997</v>
      </c>
      <c r="G64" s="557">
        <f t="shared" si="1"/>
        <v>0</v>
      </c>
      <c r="H64" s="558">
        <f t="shared" si="6"/>
        <v>-2196.1600000000003</v>
      </c>
      <c r="I64" s="362"/>
    </row>
    <row r="65" spans="1:9" ht="15.75" customHeight="1" x14ac:dyDescent="0.25">
      <c r="A65" s="514">
        <v>60</v>
      </c>
      <c r="B65" s="209" t="s">
        <v>838</v>
      </c>
      <c r="C65" s="556">
        <v>0</v>
      </c>
      <c r="D65" s="556">
        <v>0</v>
      </c>
      <c r="E65" s="556">
        <v>0</v>
      </c>
      <c r="F65" s="556">
        <v>0</v>
      </c>
      <c r="G65" s="557">
        <f t="shared" si="1"/>
        <v>0</v>
      </c>
      <c r="H65" s="558">
        <f t="shared" si="6"/>
        <v>0</v>
      </c>
      <c r="I65" s="362"/>
    </row>
    <row r="66" spans="1:9" ht="18.75" customHeight="1" x14ac:dyDescent="0.25">
      <c r="A66" s="514">
        <v>61</v>
      </c>
      <c r="B66" s="209" t="s">
        <v>1342</v>
      </c>
      <c r="C66" s="560">
        <f>SUM(C67:C72)</f>
        <v>169914.96</v>
      </c>
      <c r="D66" s="560">
        <f t="shared" ref="D66:F66" si="9">SUM(D67:D72)</f>
        <v>0</v>
      </c>
      <c r="E66" s="560">
        <f t="shared" si="9"/>
        <v>183044.32</v>
      </c>
      <c r="F66" s="560">
        <f t="shared" si="9"/>
        <v>0</v>
      </c>
      <c r="G66" s="554">
        <f t="shared" si="1"/>
        <v>13129.360000000015</v>
      </c>
      <c r="H66" s="555">
        <f t="shared" si="6"/>
        <v>0</v>
      </c>
      <c r="I66" s="362"/>
    </row>
    <row r="67" spans="1:9" ht="18.75" customHeight="1" x14ac:dyDescent="0.25">
      <c r="A67" s="514">
        <v>62</v>
      </c>
      <c r="B67" s="512" t="s">
        <v>1300</v>
      </c>
      <c r="C67" s="556">
        <v>0</v>
      </c>
      <c r="D67" s="556" t="s">
        <v>228</v>
      </c>
      <c r="E67" s="556">
        <v>0</v>
      </c>
      <c r="F67" s="561" t="s">
        <v>228</v>
      </c>
      <c r="G67" s="557">
        <f t="shared" si="1"/>
        <v>0</v>
      </c>
      <c r="H67" s="557" t="s">
        <v>228</v>
      </c>
      <c r="I67" s="362"/>
    </row>
    <row r="68" spans="1:9" ht="15.75" customHeight="1" x14ac:dyDescent="0.25">
      <c r="A68" s="514">
        <v>63</v>
      </c>
      <c r="B68" s="210" t="s">
        <v>170</v>
      </c>
      <c r="C68" s="556">
        <v>0</v>
      </c>
      <c r="D68" s="556" t="s">
        <v>228</v>
      </c>
      <c r="E68" s="556">
        <v>0</v>
      </c>
      <c r="F68" s="561" t="s">
        <v>228</v>
      </c>
      <c r="G68" s="557">
        <f t="shared" si="1"/>
        <v>0</v>
      </c>
      <c r="H68" s="557" t="s">
        <v>228</v>
      </c>
      <c r="I68" s="362"/>
    </row>
    <row r="69" spans="1:9" ht="15.75" customHeight="1" x14ac:dyDescent="0.25">
      <c r="A69" s="514">
        <v>64</v>
      </c>
      <c r="B69" s="210" t="s">
        <v>78</v>
      </c>
      <c r="C69" s="556">
        <v>126382.5</v>
      </c>
      <c r="D69" s="556" t="s">
        <v>228</v>
      </c>
      <c r="E69" s="556">
        <v>109920.5</v>
      </c>
      <c r="F69" s="561" t="s">
        <v>228</v>
      </c>
      <c r="G69" s="557">
        <f t="shared" si="1"/>
        <v>-16462</v>
      </c>
      <c r="H69" s="557" t="s">
        <v>228</v>
      </c>
      <c r="I69" s="362"/>
    </row>
    <row r="70" spans="1:9" ht="15.75" customHeight="1" x14ac:dyDescent="0.25">
      <c r="A70" s="514">
        <v>65</v>
      </c>
      <c r="B70" s="210" t="s">
        <v>839</v>
      </c>
      <c r="C70" s="556">
        <v>21737.91</v>
      </c>
      <c r="D70" s="556" t="s">
        <v>228</v>
      </c>
      <c r="E70" s="556">
        <v>20632.98</v>
      </c>
      <c r="F70" s="561" t="s">
        <v>228</v>
      </c>
      <c r="G70" s="557">
        <f t="shared" si="1"/>
        <v>-1104.9300000000003</v>
      </c>
      <c r="H70" s="557" t="s">
        <v>228</v>
      </c>
      <c r="I70" s="362"/>
    </row>
    <row r="71" spans="1:9" ht="15.75" customHeight="1" x14ac:dyDescent="0.25">
      <c r="A71" s="514">
        <v>66</v>
      </c>
      <c r="B71" s="210" t="s">
        <v>1185</v>
      </c>
      <c r="C71" s="556">
        <v>0</v>
      </c>
      <c r="D71" s="556" t="s">
        <v>228</v>
      </c>
      <c r="E71" s="556">
        <v>0</v>
      </c>
      <c r="F71" s="561" t="s">
        <v>228</v>
      </c>
      <c r="G71" s="557">
        <f t="shared" si="1"/>
        <v>0</v>
      </c>
      <c r="H71" s="557" t="s">
        <v>228</v>
      </c>
      <c r="I71" s="362"/>
    </row>
    <row r="72" spans="1:9" ht="15.75" customHeight="1" x14ac:dyDescent="0.25">
      <c r="A72" s="514">
        <v>67</v>
      </c>
      <c r="B72" s="367" t="s">
        <v>1186</v>
      </c>
      <c r="C72" s="556">
        <v>21794.55</v>
      </c>
      <c r="D72" s="556" t="s">
        <v>228</v>
      </c>
      <c r="E72" s="556">
        <v>52490.84</v>
      </c>
      <c r="F72" s="561" t="s">
        <v>228</v>
      </c>
      <c r="G72" s="557">
        <f t="shared" si="1"/>
        <v>30696.289999999997</v>
      </c>
      <c r="H72" s="557" t="s">
        <v>228</v>
      </c>
      <c r="I72" s="362"/>
    </row>
    <row r="73" spans="1:9" x14ac:dyDescent="0.25">
      <c r="A73" s="514">
        <v>68</v>
      </c>
      <c r="B73" s="209" t="s">
        <v>252</v>
      </c>
      <c r="C73" s="556">
        <v>0</v>
      </c>
      <c r="D73" s="556">
        <v>0</v>
      </c>
      <c r="E73" s="556">
        <v>0</v>
      </c>
      <c r="F73" s="556">
        <v>0</v>
      </c>
      <c r="G73" s="557">
        <f t="shared" si="1"/>
        <v>0</v>
      </c>
      <c r="H73" s="558">
        <f t="shared" si="6"/>
        <v>0</v>
      </c>
      <c r="I73" s="362"/>
    </row>
    <row r="74" spans="1:9" x14ac:dyDescent="0.25">
      <c r="A74" s="514">
        <v>69</v>
      </c>
      <c r="B74" s="209" t="s">
        <v>840</v>
      </c>
      <c r="C74" s="556">
        <v>0</v>
      </c>
      <c r="D74" s="556">
        <v>31896.44</v>
      </c>
      <c r="E74" s="556">
        <v>0</v>
      </c>
      <c r="F74" s="556">
        <v>48342</v>
      </c>
      <c r="G74" s="557">
        <f t="shared" si="1"/>
        <v>0</v>
      </c>
      <c r="H74" s="558">
        <f t="shared" si="6"/>
        <v>16445.560000000001</v>
      </c>
      <c r="I74" s="362"/>
    </row>
    <row r="75" spans="1:9" x14ac:dyDescent="0.25">
      <c r="A75" s="514">
        <v>70</v>
      </c>
      <c r="B75" s="209" t="s">
        <v>991</v>
      </c>
      <c r="C75" s="556">
        <v>0</v>
      </c>
      <c r="D75" s="556">
        <v>0</v>
      </c>
      <c r="E75" s="556">
        <v>0</v>
      </c>
      <c r="F75" s="556">
        <v>0</v>
      </c>
      <c r="G75" s="557">
        <f t="shared" si="1"/>
        <v>0</v>
      </c>
      <c r="H75" s="558">
        <f t="shared" si="6"/>
        <v>0</v>
      </c>
      <c r="I75" s="362"/>
    </row>
    <row r="76" spans="1:9" x14ac:dyDescent="0.25">
      <c r="A76" s="514">
        <v>71</v>
      </c>
      <c r="B76" s="373" t="s">
        <v>91</v>
      </c>
      <c r="C76" s="556">
        <v>0</v>
      </c>
      <c r="D76" s="556">
        <v>0</v>
      </c>
      <c r="E76" s="556">
        <v>0</v>
      </c>
      <c r="F76" s="556">
        <v>0</v>
      </c>
      <c r="G76" s="557">
        <f t="shared" si="1"/>
        <v>0</v>
      </c>
      <c r="H76" s="558">
        <f t="shared" si="6"/>
        <v>0</v>
      </c>
      <c r="I76" s="362"/>
    </row>
    <row r="77" spans="1:9" x14ac:dyDescent="0.25">
      <c r="A77" s="514">
        <v>72</v>
      </c>
      <c r="B77" s="373" t="s">
        <v>841</v>
      </c>
      <c r="C77" s="556">
        <v>0</v>
      </c>
      <c r="D77" s="556">
        <v>0</v>
      </c>
      <c r="E77" s="556">
        <v>0</v>
      </c>
      <c r="F77" s="556">
        <v>0</v>
      </c>
      <c r="G77" s="557">
        <f t="shared" si="1"/>
        <v>0</v>
      </c>
      <c r="H77" s="558">
        <f t="shared" si="6"/>
        <v>0</v>
      </c>
      <c r="I77" s="362"/>
    </row>
    <row r="78" spans="1:9" x14ac:dyDescent="0.25">
      <c r="A78" s="514">
        <v>73</v>
      </c>
      <c r="B78" s="374" t="s">
        <v>624</v>
      </c>
      <c r="C78" s="556">
        <v>0</v>
      </c>
      <c r="D78" s="556">
        <v>0</v>
      </c>
      <c r="E78" s="556">
        <v>0</v>
      </c>
      <c r="F78" s="556">
        <v>0</v>
      </c>
      <c r="G78" s="557">
        <f t="shared" si="1"/>
        <v>0</v>
      </c>
      <c r="H78" s="558">
        <f t="shared" si="6"/>
        <v>0</v>
      </c>
      <c r="I78" s="362"/>
    </row>
    <row r="79" spans="1:9" x14ac:dyDescent="0.25">
      <c r="A79" s="514">
        <v>74</v>
      </c>
      <c r="B79" s="373" t="s">
        <v>1343</v>
      </c>
      <c r="C79" s="554">
        <f>SUM(C80:C88)</f>
        <v>0</v>
      </c>
      <c r="D79" s="554">
        <f t="shared" ref="D79:F79" si="10">SUM(D80:D88)</f>
        <v>7964.82</v>
      </c>
      <c r="E79" s="554">
        <f t="shared" si="10"/>
        <v>0</v>
      </c>
      <c r="F79" s="554">
        <f t="shared" si="10"/>
        <v>15073.64</v>
      </c>
      <c r="G79" s="554">
        <f t="shared" si="1"/>
        <v>0</v>
      </c>
      <c r="H79" s="555">
        <f t="shared" si="6"/>
        <v>7108.82</v>
      </c>
      <c r="I79" s="506"/>
    </row>
    <row r="80" spans="1:9" x14ac:dyDescent="0.25">
      <c r="A80" s="514">
        <v>75</v>
      </c>
      <c r="B80" s="503" t="s">
        <v>1294</v>
      </c>
      <c r="C80" s="556">
        <v>0</v>
      </c>
      <c r="D80" s="556">
        <v>7964.82</v>
      </c>
      <c r="E80" s="556">
        <v>0</v>
      </c>
      <c r="F80" s="556">
        <v>15073.64</v>
      </c>
      <c r="G80" s="557">
        <f t="shared" si="1"/>
        <v>0</v>
      </c>
      <c r="H80" s="558">
        <f t="shared" si="6"/>
        <v>7108.82</v>
      </c>
      <c r="I80" s="506"/>
    </row>
    <row r="81" spans="1:9" x14ac:dyDescent="0.25">
      <c r="A81" s="514">
        <v>76</v>
      </c>
      <c r="B81" s="503" t="s">
        <v>1242</v>
      </c>
      <c r="C81" s="556">
        <v>0</v>
      </c>
      <c r="D81" s="556">
        <v>0</v>
      </c>
      <c r="E81" s="556">
        <v>0</v>
      </c>
      <c r="F81" s="556">
        <v>0</v>
      </c>
      <c r="G81" s="557">
        <f t="shared" si="1"/>
        <v>0</v>
      </c>
      <c r="H81" s="558">
        <f t="shared" si="6"/>
        <v>0</v>
      </c>
      <c r="I81" s="489"/>
    </row>
    <row r="82" spans="1:9" x14ac:dyDescent="0.25">
      <c r="A82" s="514">
        <v>77</v>
      </c>
      <c r="B82" s="503" t="s">
        <v>1256</v>
      </c>
      <c r="C82" s="556">
        <v>0</v>
      </c>
      <c r="D82" s="556">
        <v>0</v>
      </c>
      <c r="E82" s="556">
        <v>0</v>
      </c>
      <c r="F82" s="556">
        <v>0</v>
      </c>
      <c r="G82" s="557">
        <f t="shared" si="1"/>
        <v>0</v>
      </c>
      <c r="H82" s="558">
        <f t="shared" si="6"/>
        <v>0</v>
      </c>
      <c r="I82" s="489"/>
    </row>
    <row r="83" spans="1:9" x14ac:dyDescent="0.25">
      <c r="A83" s="514">
        <v>78</v>
      </c>
      <c r="B83" s="503" t="s">
        <v>1257</v>
      </c>
      <c r="C83" s="556">
        <v>0</v>
      </c>
      <c r="D83" s="556">
        <v>0</v>
      </c>
      <c r="E83" s="556">
        <v>0</v>
      </c>
      <c r="F83" s="556">
        <v>0</v>
      </c>
      <c r="G83" s="557">
        <f t="shared" si="1"/>
        <v>0</v>
      </c>
      <c r="H83" s="558">
        <f t="shared" si="6"/>
        <v>0</v>
      </c>
      <c r="I83" s="489"/>
    </row>
    <row r="84" spans="1:9" x14ac:dyDescent="0.25">
      <c r="A84" s="514">
        <v>79</v>
      </c>
      <c r="B84" s="503" t="s">
        <v>1258</v>
      </c>
      <c r="C84" s="556">
        <v>0</v>
      </c>
      <c r="D84" s="556">
        <v>0</v>
      </c>
      <c r="E84" s="556">
        <v>0</v>
      </c>
      <c r="F84" s="556">
        <v>0</v>
      </c>
      <c r="G84" s="557">
        <f t="shared" si="1"/>
        <v>0</v>
      </c>
      <c r="H84" s="558">
        <f t="shared" si="6"/>
        <v>0</v>
      </c>
      <c r="I84" s="489"/>
    </row>
    <row r="85" spans="1:9" x14ac:dyDescent="0.25">
      <c r="A85" s="514">
        <v>80</v>
      </c>
      <c r="B85" s="503" t="s">
        <v>1243</v>
      </c>
      <c r="C85" s="556">
        <v>0</v>
      </c>
      <c r="D85" s="556">
        <v>0</v>
      </c>
      <c r="E85" s="556">
        <v>0</v>
      </c>
      <c r="F85" s="556">
        <v>0</v>
      </c>
      <c r="G85" s="557">
        <f t="shared" si="1"/>
        <v>0</v>
      </c>
      <c r="H85" s="558">
        <f t="shared" si="6"/>
        <v>0</v>
      </c>
      <c r="I85" s="489"/>
    </row>
    <row r="86" spans="1:9" x14ac:dyDescent="0.25">
      <c r="A86" s="514">
        <v>81</v>
      </c>
      <c r="B86" s="503" t="s">
        <v>1244</v>
      </c>
      <c r="C86" s="556">
        <v>0</v>
      </c>
      <c r="D86" s="556">
        <v>0</v>
      </c>
      <c r="E86" s="556">
        <v>0</v>
      </c>
      <c r="F86" s="556">
        <v>0</v>
      </c>
      <c r="G86" s="557">
        <f t="shared" si="1"/>
        <v>0</v>
      </c>
      <c r="H86" s="558">
        <f t="shared" si="6"/>
        <v>0</v>
      </c>
      <c r="I86" s="489"/>
    </row>
    <row r="87" spans="1:9" x14ac:dyDescent="0.25">
      <c r="A87" s="514">
        <v>82</v>
      </c>
      <c r="B87" s="503" t="s">
        <v>1245</v>
      </c>
      <c r="C87" s="556">
        <v>0</v>
      </c>
      <c r="D87" s="556">
        <v>0</v>
      </c>
      <c r="E87" s="556">
        <v>0</v>
      </c>
      <c r="F87" s="556">
        <v>0</v>
      </c>
      <c r="G87" s="557">
        <f t="shared" si="1"/>
        <v>0</v>
      </c>
      <c r="H87" s="558">
        <f t="shared" si="6"/>
        <v>0</v>
      </c>
      <c r="I87" s="489"/>
    </row>
    <row r="88" spans="1:9" x14ac:dyDescent="0.25">
      <c r="A88" s="514">
        <v>83</v>
      </c>
      <c r="B88" s="503" t="s">
        <v>1259</v>
      </c>
      <c r="C88" s="556">
        <v>0</v>
      </c>
      <c r="D88" s="556">
        <v>0</v>
      </c>
      <c r="E88" s="556">
        <v>0</v>
      </c>
      <c r="F88" s="556">
        <v>0</v>
      </c>
      <c r="G88" s="557">
        <f t="shared" si="1"/>
        <v>0</v>
      </c>
      <c r="H88" s="558">
        <f t="shared" si="6"/>
        <v>0</v>
      </c>
      <c r="I88" s="489"/>
    </row>
    <row r="89" spans="1:9" x14ac:dyDescent="0.25">
      <c r="A89" s="514">
        <v>84</v>
      </c>
      <c r="B89" s="209" t="s">
        <v>1344</v>
      </c>
      <c r="C89" s="554">
        <f>SUM(C90:C99)</f>
        <v>18719292.280000001</v>
      </c>
      <c r="D89" s="554">
        <f t="shared" ref="D89:F89" si="11">SUM(D90:D99)</f>
        <v>0</v>
      </c>
      <c r="E89" s="554">
        <f t="shared" si="11"/>
        <v>22017619.789999995</v>
      </c>
      <c r="F89" s="554">
        <f t="shared" si="11"/>
        <v>0</v>
      </c>
      <c r="G89" s="554">
        <f t="shared" si="1"/>
        <v>3298327.5099999942</v>
      </c>
      <c r="H89" s="555">
        <f t="shared" si="6"/>
        <v>0</v>
      </c>
      <c r="I89" s="247"/>
    </row>
    <row r="90" spans="1:9" x14ac:dyDescent="0.25">
      <c r="A90" s="514">
        <v>85</v>
      </c>
      <c r="B90" s="503" t="s">
        <v>1246</v>
      </c>
      <c r="C90" s="556">
        <v>0</v>
      </c>
      <c r="D90" s="556">
        <v>0</v>
      </c>
      <c r="E90" s="556">
        <v>0</v>
      </c>
      <c r="F90" s="556">
        <v>0</v>
      </c>
      <c r="G90" s="557">
        <f t="shared" si="1"/>
        <v>0</v>
      </c>
      <c r="H90" s="558">
        <f t="shared" si="6"/>
        <v>0</v>
      </c>
      <c r="I90" s="362"/>
    </row>
    <row r="91" spans="1:9" x14ac:dyDescent="0.25">
      <c r="A91" s="514">
        <v>86</v>
      </c>
      <c r="B91" s="504" t="s">
        <v>1247</v>
      </c>
      <c r="C91" s="556">
        <v>471743.66</v>
      </c>
      <c r="D91" s="556">
        <v>0</v>
      </c>
      <c r="E91" s="556">
        <v>480807.02</v>
      </c>
      <c r="F91" s="556">
        <v>0</v>
      </c>
      <c r="G91" s="557">
        <f t="shared" ref="G91:H100" si="12">E91-C91</f>
        <v>9063.3600000000442</v>
      </c>
      <c r="H91" s="558">
        <f t="shared" si="6"/>
        <v>0</v>
      </c>
      <c r="I91" s="362"/>
    </row>
    <row r="92" spans="1:9" x14ac:dyDescent="0.25">
      <c r="A92" s="514">
        <v>87</v>
      </c>
      <c r="B92" s="504" t="s">
        <v>1248</v>
      </c>
      <c r="C92" s="556">
        <v>-36194.699999999997</v>
      </c>
      <c r="D92" s="556">
        <v>0</v>
      </c>
      <c r="E92" s="556">
        <v>154586.63</v>
      </c>
      <c r="F92" s="556">
        <v>0</v>
      </c>
      <c r="G92" s="557">
        <f t="shared" si="12"/>
        <v>190781.33000000002</v>
      </c>
      <c r="H92" s="558">
        <f t="shared" si="6"/>
        <v>0</v>
      </c>
      <c r="I92" s="362"/>
    </row>
    <row r="93" spans="1:9" x14ac:dyDescent="0.25">
      <c r="A93" s="514">
        <v>88</v>
      </c>
      <c r="B93" s="504" t="s">
        <v>1249</v>
      </c>
      <c r="C93" s="556">
        <v>201521</v>
      </c>
      <c r="D93" s="556">
        <v>0</v>
      </c>
      <c r="E93" s="556">
        <v>204538.09</v>
      </c>
      <c r="F93" s="556">
        <v>0</v>
      </c>
      <c r="G93" s="557">
        <f t="shared" si="12"/>
        <v>3017.0899999999965</v>
      </c>
      <c r="H93" s="558">
        <f t="shared" si="6"/>
        <v>0</v>
      </c>
      <c r="I93" s="362"/>
    </row>
    <row r="94" spans="1:9" x14ac:dyDescent="0.25">
      <c r="A94" s="514">
        <v>89</v>
      </c>
      <c r="B94" s="504" t="s">
        <v>1250</v>
      </c>
      <c r="C94" s="556">
        <v>16501442.550000001</v>
      </c>
      <c r="D94" s="556">
        <v>0</v>
      </c>
      <c r="E94" s="556">
        <v>19447100.649999999</v>
      </c>
      <c r="F94" s="556">
        <v>0</v>
      </c>
      <c r="G94" s="557">
        <f t="shared" si="12"/>
        <v>2945658.0999999978</v>
      </c>
      <c r="H94" s="558">
        <f t="shared" si="6"/>
        <v>0</v>
      </c>
      <c r="I94" s="362"/>
    </row>
    <row r="95" spans="1:9" x14ac:dyDescent="0.25">
      <c r="A95" s="514">
        <v>90</v>
      </c>
      <c r="B95" s="504" t="s">
        <v>1251</v>
      </c>
      <c r="C95" s="556">
        <v>1060223.32</v>
      </c>
      <c r="D95" s="556">
        <v>0</v>
      </c>
      <c r="E95" s="556">
        <v>475185.41</v>
      </c>
      <c r="F95" s="556">
        <v>0</v>
      </c>
      <c r="G95" s="557">
        <f t="shared" si="12"/>
        <v>-585037.91000000015</v>
      </c>
      <c r="H95" s="558">
        <f t="shared" si="6"/>
        <v>0</v>
      </c>
      <c r="I95" s="362"/>
    </row>
    <row r="96" spans="1:9" x14ac:dyDescent="0.25">
      <c r="A96" s="514">
        <v>91</v>
      </c>
      <c r="B96" s="504" t="s">
        <v>1252</v>
      </c>
      <c r="C96" s="556">
        <v>0</v>
      </c>
      <c r="D96" s="556">
        <v>0</v>
      </c>
      <c r="E96" s="556">
        <v>0</v>
      </c>
      <c r="F96" s="556">
        <v>0</v>
      </c>
      <c r="G96" s="557">
        <f t="shared" si="12"/>
        <v>0</v>
      </c>
      <c r="H96" s="558">
        <f t="shared" si="6"/>
        <v>0</v>
      </c>
      <c r="I96" s="362"/>
    </row>
    <row r="97" spans="1:9" x14ac:dyDescent="0.25">
      <c r="A97" s="514">
        <v>92</v>
      </c>
      <c r="B97" s="504" t="s">
        <v>1253</v>
      </c>
      <c r="C97" s="556">
        <v>520556.45</v>
      </c>
      <c r="D97" s="556">
        <v>0</v>
      </c>
      <c r="E97" s="556">
        <v>1131934.4099999999</v>
      </c>
      <c r="F97" s="556">
        <v>0</v>
      </c>
      <c r="G97" s="557">
        <f t="shared" si="12"/>
        <v>611377.96</v>
      </c>
      <c r="H97" s="558">
        <f t="shared" si="6"/>
        <v>0</v>
      </c>
      <c r="I97" s="362"/>
    </row>
    <row r="98" spans="1:9" x14ac:dyDescent="0.25">
      <c r="A98" s="514">
        <v>93</v>
      </c>
      <c r="B98" s="504" t="s">
        <v>1254</v>
      </c>
      <c r="C98" s="556">
        <v>0</v>
      </c>
      <c r="D98" s="556">
        <v>0</v>
      </c>
      <c r="E98" s="556">
        <v>123467.58</v>
      </c>
      <c r="F98" s="556">
        <v>0</v>
      </c>
      <c r="G98" s="557">
        <f t="shared" si="12"/>
        <v>123467.58</v>
      </c>
      <c r="H98" s="558">
        <f t="shared" si="6"/>
        <v>0</v>
      </c>
      <c r="I98" s="362"/>
    </row>
    <row r="99" spans="1:9" x14ac:dyDescent="0.25">
      <c r="A99" s="514">
        <v>94</v>
      </c>
      <c r="B99" s="504" t="s">
        <v>1255</v>
      </c>
      <c r="C99" s="556">
        <v>0</v>
      </c>
      <c r="D99" s="556">
        <v>0</v>
      </c>
      <c r="E99" s="556">
        <v>0</v>
      </c>
      <c r="F99" s="556">
        <v>0</v>
      </c>
      <c r="G99" s="557">
        <f t="shared" si="12"/>
        <v>0</v>
      </c>
      <c r="H99" s="558">
        <f t="shared" si="12"/>
        <v>0</v>
      </c>
      <c r="I99" s="362"/>
    </row>
    <row r="100" spans="1:9" s="42" customFormat="1" ht="49.5" customHeight="1" thickBot="1" x14ac:dyDescent="0.3">
      <c r="A100" s="514">
        <v>95</v>
      </c>
      <c r="B100" s="513" t="s">
        <v>1350</v>
      </c>
      <c r="C100" s="554">
        <f>C6+C11+C16+C21+C22+C23+C24+C25+C28+C29+C41+C50+C48+C49+C61+C62+C63+C64+C65+C66+C73+C74+C75+C76+C77+C78+C89</f>
        <v>21373191.010000002</v>
      </c>
      <c r="D100" s="554">
        <f t="shared" ref="D100:F100" si="13">D6+D11+D16+D21+D22+D23+D24+D25+D28+D29+D41+D50+D48+D49+D61+D62+D63+D64+D65+D66+D73+D74+D75+D76+D77+D78+D89</f>
        <v>215291.46000000002</v>
      </c>
      <c r="E100" s="554">
        <f t="shared" si="13"/>
        <v>24489572.099999994</v>
      </c>
      <c r="F100" s="554">
        <f t="shared" si="13"/>
        <v>338033.27999999991</v>
      </c>
      <c r="G100" s="554">
        <f t="shared" si="12"/>
        <v>3116381.0899999924</v>
      </c>
      <c r="H100" s="555">
        <f t="shared" si="12"/>
        <v>122741.81999999989</v>
      </c>
      <c r="I100" s="376"/>
    </row>
    <row r="101" spans="1:9" ht="21" customHeight="1" x14ac:dyDescent="0.25">
      <c r="A101" s="377"/>
      <c r="B101" s="377"/>
      <c r="C101" s="377"/>
      <c r="D101" s="378">
        <f>C100+D100</f>
        <v>21588482.470000003</v>
      </c>
      <c r="E101" s="379"/>
      <c r="F101" s="378">
        <f>E100+F100</f>
        <v>24827605.379999995</v>
      </c>
      <c r="G101" s="377"/>
      <c r="H101" s="377"/>
      <c r="I101" s="380" t="s">
        <v>617</v>
      </c>
    </row>
    <row r="102" spans="1:9" ht="15.75" customHeight="1" x14ac:dyDescent="0.25">
      <c r="A102" s="737" t="s">
        <v>1301</v>
      </c>
      <c r="B102" s="738"/>
      <c r="C102" s="738"/>
      <c r="D102" s="738"/>
      <c r="E102" s="738"/>
      <c r="F102" s="738"/>
      <c r="G102" s="738"/>
      <c r="H102" s="739"/>
      <c r="I102" s="362"/>
    </row>
    <row r="103" spans="1:9" ht="15.75" customHeight="1" x14ac:dyDescent="0.25">
      <c r="A103" s="740" t="s">
        <v>915</v>
      </c>
      <c r="B103" s="741"/>
      <c r="C103" s="741"/>
      <c r="D103" s="741"/>
      <c r="E103" s="741"/>
      <c r="F103" s="741"/>
      <c r="G103" s="741"/>
      <c r="H103" s="742"/>
      <c r="I103" s="362"/>
    </row>
    <row r="106" spans="1:9" ht="18.75" customHeight="1" x14ac:dyDescent="0.25"/>
  </sheetData>
  <mergeCells count="9">
    <mergeCell ref="A102:H102"/>
    <mergeCell ref="A103:H103"/>
    <mergeCell ref="A1:H1"/>
    <mergeCell ref="A2:H2"/>
    <mergeCell ref="A3:A4"/>
    <mergeCell ref="B3:B4"/>
    <mergeCell ref="C3:D3"/>
    <mergeCell ref="E3:F3"/>
    <mergeCell ref="G3:H3"/>
  </mergeCells>
  <printOptions gridLines="1"/>
  <pageMargins left="0.23622047244094491" right="0.31496062992125984" top="0.59055118110236227" bottom="0.47244094488188981" header="0.39370078740157483" footer="0.23622047244094491"/>
  <pageSetup paperSize="9" scale="70" orientation="landscape" r:id="rId1"/>
  <headerFooter alignWithMargins="0">
    <oddFooter>&amp;C&amp;P z &amp;N</oddFooter>
  </headerFooter>
  <rowBreaks count="2" manualBreakCount="2">
    <brk id="43" max="7" man="1"/>
    <brk id="88"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3"/>
  <sheetViews>
    <sheetView zoomScaleNormal="100" workbookViewId="0">
      <selection activeCell="I12" sqref="I12"/>
    </sheetView>
  </sheetViews>
  <sheetFormatPr defaultColWidth="9.140625" defaultRowHeight="15.75" x14ac:dyDescent="0.25"/>
  <cols>
    <col min="1" max="1" width="7.85546875" style="2" customWidth="1"/>
    <col min="2" max="2" width="98.28515625" style="4" customWidth="1"/>
    <col min="3" max="3" width="16.85546875" style="1" customWidth="1"/>
    <col min="4" max="4" width="17.28515625" style="1" customWidth="1"/>
    <col min="5" max="6" width="9.140625" style="1"/>
    <col min="7" max="7" width="9.140625" style="1" customWidth="1"/>
    <col min="8" max="16384" width="9.140625" style="1"/>
  </cols>
  <sheetData>
    <row r="1" spans="1:7" ht="45.75" customHeight="1" thickBot="1" x14ac:dyDescent="0.3">
      <c r="A1" s="755" t="s">
        <v>1123</v>
      </c>
      <c r="B1" s="756"/>
      <c r="C1" s="756"/>
      <c r="D1" s="757"/>
    </row>
    <row r="2" spans="1:7" ht="37.5" customHeight="1" x14ac:dyDescent="0.25">
      <c r="A2" s="758" t="s">
        <v>1361</v>
      </c>
      <c r="B2" s="759"/>
      <c r="C2" s="759"/>
      <c r="D2" s="760"/>
    </row>
    <row r="3" spans="1:7" s="6" customFormat="1" ht="31.5" x14ac:dyDescent="0.25">
      <c r="A3" s="381" t="s">
        <v>136</v>
      </c>
      <c r="B3" s="343" t="s">
        <v>239</v>
      </c>
      <c r="C3" s="343">
        <v>2023</v>
      </c>
      <c r="D3" s="382">
        <v>2024</v>
      </c>
    </row>
    <row r="4" spans="1:7" s="6" customFormat="1" x14ac:dyDescent="0.25">
      <c r="A4" s="381"/>
      <c r="B4" s="343"/>
      <c r="C4" s="343" t="s">
        <v>201</v>
      </c>
      <c r="D4" s="382" t="s">
        <v>202</v>
      </c>
      <c r="E4" s="31"/>
    </row>
    <row r="5" spans="1:7" x14ac:dyDescent="0.25">
      <c r="A5" s="383">
        <v>1</v>
      </c>
      <c r="B5" s="208" t="s">
        <v>1187</v>
      </c>
      <c r="C5" s="147">
        <f>SUM(C6:C15)</f>
        <v>1301050.54</v>
      </c>
      <c r="D5" s="562">
        <f>SUM(D6:D15)</f>
        <v>1593279.29</v>
      </c>
      <c r="E5" s="110"/>
    </row>
    <row r="6" spans="1:7" x14ac:dyDescent="0.25">
      <c r="A6" s="383">
        <v>2</v>
      </c>
      <c r="B6" s="207" t="s">
        <v>842</v>
      </c>
      <c r="C6" s="563">
        <v>1450.04</v>
      </c>
      <c r="D6" s="564">
        <v>2103.8000000000002</v>
      </c>
      <c r="E6" s="6"/>
      <c r="G6" s="72"/>
    </row>
    <row r="7" spans="1:7" x14ac:dyDescent="0.25">
      <c r="A7" s="383">
        <v>3</v>
      </c>
      <c r="B7" s="207" t="s">
        <v>843</v>
      </c>
      <c r="C7" s="563">
        <v>194744.19</v>
      </c>
      <c r="D7" s="564">
        <v>222803.52</v>
      </c>
      <c r="E7" s="6"/>
      <c r="G7" s="72"/>
    </row>
    <row r="8" spans="1:7" x14ac:dyDescent="0.25">
      <c r="A8" s="383">
        <v>4</v>
      </c>
      <c r="B8" s="207" t="s">
        <v>844</v>
      </c>
      <c r="C8" s="563">
        <v>0</v>
      </c>
      <c r="D8" s="564">
        <v>0</v>
      </c>
      <c r="E8" s="6"/>
      <c r="G8" s="72"/>
    </row>
    <row r="9" spans="1:7" x14ac:dyDescent="0.25">
      <c r="A9" s="383">
        <v>5</v>
      </c>
      <c r="B9" s="207" t="s">
        <v>845</v>
      </c>
      <c r="C9" s="563">
        <v>1060499</v>
      </c>
      <c r="D9" s="564">
        <v>1282604.67</v>
      </c>
      <c r="E9" s="6"/>
      <c r="G9" s="72"/>
    </row>
    <row r="10" spans="1:7" x14ac:dyDescent="0.25">
      <c r="A10" s="383">
        <v>6</v>
      </c>
      <c r="B10" s="337" t="s">
        <v>996</v>
      </c>
      <c r="C10" s="563">
        <v>44190.31</v>
      </c>
      <c r="D10" s="564">
        <v>69100.3</v>
      </c>
      <c r="E10" s="6"/>
      <c r="G10" s="72"/>
    </row>
    <row r="11" spans="1:7" x14ac:dyDescent="0.25">
      <c r="A11" s="383">
        <v>7</v>
      </c>
      <c r="B11" s="337" t="s">
        <v>997</v>
      </c>
      <c r="C11" s="563">
        <v>0</v>
      </c>
      <c r="D11" s="564">
        <v>0</v>
      </c>
      <c r="E11" s="6"/>
      <c r="G11" s="72"/>
    </row>
    <row r="12" spans="1:7" x14ac:dyDescent="0.25">
      <c r="A12" s="383">
        <v>8</v>
      </c>
      <c r="B12" s="337" t="s">
        <v>998</v>
      </c>
      <c r="C12" s="563">
        <v>0</v>
      </c>
      <c r="D12" s="564">
        <v>0</v>
      </c>
      <c r="E12" s="6"/>
      <c r="G12" s="72"/>
    </row>
    <row r="13" spans="1:7" x14ac:dyDescent="0.25">
      <c r="A13" s="383">
        <v>9</v>
      </c>
      <c r="B13" s="337" t="s">
        <v>999</v>
      </c>
      <c r="C13" s="563">
        <v>0</v>
      </c>
      <c r="D13" s="564">
        <v>0</v>
      </c>
      <c r="E13" s="6"/>
      <c r="G13" s="72"/>
    </row>
    <row r="14" spans="1:7" x14ac:dyDescent="0.25">
      <c r="A14" s="383">
        <v>10</v>
      </c>
      <c r="B14" s="337" t="s">
        <v>1000</v>
      </c>
      <c r="C14" s="563">
        <v>0</v>
      </c>
      <c r="D14" s="564">
        <v>0</v>
      </c>
      <c r="E14" s="6"/>
      <c r="G14" s="72"/>
    </row>
    <row r="15" spans="1:7" x14ac:dyDescent="0.25">
      <c r="A15" s="383">
        <v>11</v>
      </c>
      <c r="B15" s="337" t="s">
        <v>1001</v>
      </c>
      <c r="C15" s="563">
        <v>167</v>
      </c>
      <c r="D15" s="564">
        <v>16667</v>
      </c>
      <c r="E15" s="6"/>
      <c r="G15" s="72"/>
    </row>
    <row r="16" spans="1:7" x14ac:dyDescent="0.25">
      <c r="A16" s="383">
        <v>12</v>
      </c>
      <c r="B16" s="208" t="s">
        <v>1188</v>
      </c>
      <c r="C16" s="147">
        <f>SUM(C17:C22)</f>
        <v>304295.62</v>
      </c>
      <c r="D16" s="147">
        <f>SUM(D17:D22)</f>
        <v>317862.55</v>
      </c>
    </row>
    <row r="17" spans="1:4" x14ac:dyDescent="0.25">
      <c r="A17" s="383">
        <v>13</v>
      </c>
      <c r="B17" s="207" t="s">
        <v>642</v>
      </c>
      <c r="C17" s="563">
        <v>173595.51</v>
      </c>
      <c r="D17" s="564">
        <v>185411</v>
      </c>
    </row>
    <row r="18" spans="1:4" x14ac:dyDescent="0.25">
      <c r="A18" s="383">
        <v>14</v>
      </c>
      <c r="B18" s="207" t="s">
        <v>643</v>
      </c>
      <c r="C18" s="563">
        <v>53550</v>
      </c>
      <c r="D18" s="564">
        <v>44530</v>
      </c>
    </row>
    <row r="19" spans="1:4" x14ac:dyDescent="0.25">
      <c r="A19" s="383">
        <v>15</v>
      </c>
      <c r="B19" s="207" t="s">
        <v>846</v>
      </c>
      <c r="C19" s="563">
        <v>6400</v>
      </c>
      <c r="D19" s="564">
        <v>4105</v>
      </c>
    </row>
    <row r="20" spans="1:4" x14ac:dyDescent="0.25">
      <c r="A20" s="383">
        <v>16</v>
      </c>
      <c r="B20" s="207" t="s">
        <v>644</v>
      </c>
      <c r="C20" s="563">
        <v>70750.11</v>
      </c>
      <c r="D20" s="564">
        <v>83816.55</v>
      </c>
    </row>
    <row r="21" spans="1:4" ht="31.5" x14ac:dyDescent="0.25">
      <c r="A21" s="383">
        <v>17</v>
      </c>
      <c r="B21" s="207" t="s">
        <v>645</v>
      </c>
      <c r="C21" s="563">
        <v>0</v>
      </c>
      <c r="D21" s="564">
        <v>0</v>
      </c>
    </row>
    <row r="22" spans="1:4" x14ac:dyDescent="0.25">
      <c r="A22" s="383">
        <v>18</v>
      </c>
      <c r="B22" s="207" t="s">
        <v>847</v>
      </c>
      <c r="C22" s="563">
        <v>0</v>
      </c>
      <c r="D22" s="564">
        <v>0</v>
      </c>
    </row>
    <row r="23" spans="1:4" x14ac:dyDescent="0.25">
      <c r="A23" s="383">
        <v>19</v>
      </c>
      <c r="B23" s="337" t="s">
        <v>995</v>
      </c>
      <c r="C23" s="563">
        <v>0</v>
      </c>
      <c r="D23" s="564">
        <v>0</v>
      </c>
    </row>
    <row r="24" spans="1:4" x14ac:dyDescent="0.25">
      <c r="A24" s="383">
        <v>20</v>
      </c>
      <c r="B24" s="208" t="s">
        <v>174</v>
      </c>
      <c r="C24" s="147">
        <f>(C6+C7)*0.2</f>
        <v>39238.846000000005</v>
      </c>
      <c r="D24" s="565">
        <f>(D6+D7)*0.2</f>
        <v>44981.464</v>
      </c>
    </row>
    <row r="25" spans="1:4" ht="16.5" thickBot="1" x14ac:dyDescent="0.3">
      <c r="A25" s="384">
        <v>21</v>
      </c>
      <c r="B25" s="385" t="s">
        <v>245</v>
      </c>
      <c r="C25" s="566">
        <v>39238.85</v>
      </c>
      <c r="D25" s="567">
        <v>44981.46</v>
      </c>
    </row>
    <row r="26" spans="1:4" x14ac:dyDescent="0.25">
      <c r="B26" s="5"/>
    </row>
    <row r="27" spans="1:4" x14ac:dyDescent="0.25">
      <c r="A27" s="92"/>
      <c r="B27" s="111"/>
    </row>
    <row r="28" spans="1:4" x14ac:dyDescent="0.25">
      <c r="B28" s="104"/>
    </row>
    <row r="29" spans="1:4" x14ac:dyDescent="0.25">
      <c r="B29" s="104"/>
    </row>
    <row r="30" spans="1:4" x14ac:dyDescent="0.25">
      <c r="B30" s="5"/>
    </row>
    <row r="31" spans="1:4" x14ac:dyDescent="0.25">
      <c r="B31" s="5"/>
    </row>
    <row r="32" spans="1:4" x14ac:dyDescent="0.25">
      <c r="B32" s="5"/>
    </row>
    <row r="33" spans="2:2" x14ac:dyDescent="0.25">
      <c r="B33" s="5"/>
    </row>
  </sheetData>
  <mergeCells count="2">
    <mergeCell ref="A1:D1"/>
    <mergeCell ref="A2:D2"/>
  </mergeCells>
  <pageMargins left="0.70866141732283472" right="0.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8802F3-CAF1-414B-986B-3ACC0176C017}">
  <ds:schemaRefs>
    <ds:schemaRef ds:uri="http://purl.org/dc/dcmitype/"/>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E69B052-6B58-40C2-8603-8925FD4879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34</vt:i4>
      </vt:variant>
      <vt:variant>
        <vt:lpstr>Pomenované rozsahy</vt:lpstr>
      </vt:variant>
      <vt:variant>
        <vt:i4>27</vt:i4>
      </vt:variant>
    </vt:vector>
  </HeadingPairs>
  <TitlesOfParts>
    <vt:vector size="61" baseType="lpstr">
      <vt:lpstr>Obsah</vt:lpstr>
      <vt:lpstr>zmeny</vt:lpstr>
      <vt:lpstr>Vysvetlivky</vt:lpstr>
      <vt:lpstr>Súvzťažnosti</vt:lpstr>
      <vt:lpstr>Kódy z CRŠ</vt: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T8a-Teh_štipendiá</vt:lpstr>
      <vt:lpstr>T9_ŠD </vt:lpstr>
      <vt:lpstr>T10-ŠJ </vt:lpstr>
      <vt:lpstr>T11-Zdroje KV</vt:lpstr>
      <vt:lpstr>T12-KV</vt:lpstr>
      <vt:lpstr>T13-Fondy</vt:lpstr>
      <vt:lpstr>T14-Príjmy VVŠ z POO</vt:lpstr>
      <vt:lpstr>T15-Príjmy a výd. VVŠ z RP_11UA</vt:lpstr>
      <vt:lpstr>T16 - Štruktúra hotovosti</vt:lpstr>
      <vt:lpstr>T17-Dotácie zo ŠF EU-nová</vt:lpstr>
      <vt:lpstr>T18-Ostatné dotácie z kap MŠ SR</vt:lpstr>
      <vt:lpstr>T19-Štip_ z vlastných </vt:lpstr>
      <vt:lpstr>T20_motivačné štipendiá</vt:lpstr>
      <vt:lpstr>T20a-štipendiá z POO</vt:lpstr>
      <vt:lpstr>T20b-štipendiá z RP_11UA</vt:lpstr>
      <vt:lpstr>T21-štruktúra_384</vt:lpstr>
      <vt:lpstr>T22_Výnosy_soc_oblasť</vt:lpstr>
      <vt:lpstr>T23_Náklady_soc_oblasť</vt:lpstr>
      <vt:lpstr>T24_čerpanie rozvoj</vt:lpstr>
      <vt:lpstr>T24__Aktíva</vt:lpstr>
      <vt:lpstr>Obsah!Oblasť_tlače</vt:lpstr>
      <vt:lpstr>Súvzťažnosti!Oblasť_tlače</vt:lpstr>
      <vt:lpstr>'T11-Zdroje KV'!Oblasť_tlače</vt:lpstr>
      <vt:lpstr>'T12-KV'!Oblasť_tlače</vt:lpstr>
      <vt:lpstr>'T13-Fondy'!Oblasť_tlače</vt:lpstr>
      <vt:lpstr>'T14-Príjmy VVŠ z POO'!Oblasť_tlače</vt:lpstr>
      <vt:lpstr>'T16 - Štruktúra hotovosti'!Oblasť_tlače</vt:lpstr>
      <vt:lpstr>'T17-Dotácie zo ŠF EU-nová'!Oblasť_tlače</vt:lpstr>
      <vt:lpstr>'T18-Ostatné dotácie z kap MŠ SR'!Oblasť_tlače</vt:lpstr>
      <vt:lpstr>'T19-Štip_ z vlastných '!Oblasť_tlače</vt:lpstr>
      <vt:lpstr>'T1-Dotácie podľa DZ'!Oblasť_tlače</vt:lpstr>
      <vt:lpstr>'T20_motivačné štipendiá'!Oblasť_tlače</vt:lpstr>
      <vt:lpstr>'T20b-štipendiá z RP_11UA'!Oblasť_tlače</vt:lpstr>
      <vt:lpstr>'T21-štruktúra_384'!Oblasť_tlače</vt:lpstr>
      <vt:lpstr>T22_Výnosy_soc_oblasť!Oblasť_tlače</vt:lpstr>
      <vt:lpstr>T23_Náklady_soc_oblasť!Oblasť_tlače</vt:lpstr>
      <vt:lpstr>'T2-Ostatné dot mimo MŠ SR'!Oblasť_tlače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'T8a-Teh_štipendiá'!Oblasť_tlače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Andrej Horsky</dc:creator>
  <cp:lastModifiedBy>Gabalcová Miroslava</cp:lastModifiedBy>
  <cp:lastPrinted>2025-04-10T07:48:53Z</cp:lastPrinted>
  <dcterms:created xsi:type="dcterms:W3CDTF">2002-06-05T18:53:25Z</dcterms:created>
  <dcterms:modified xsi:type="dcterms:W3CDTF">2025-04-15T06:02:32Z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y fmtid="{D5CDD505-2E9C-101B-9397-08002B2CF9AE}" pid="3" name="BExAnalyzer_OldName">
    <vt:lpwstr>Upr_tab_VS_VVŠ_za 2019.xlsx</vt:lpwstr>
  </property>
</Properties>
</file>