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80" windowHeight="11640" tabRatio="784" firstSheet="18" activeTab="23"/>
  </bookViews>
  <sheets>
    <sheet name="Obsah" sheetId="1" r:id="rId1"/>
    <sheet name="zmeny" sheetId="2" r:id="rId2"/>
    <sheet name="Vysvetlivky" sheetId="3" r:id="rId3"/>
    <sheet name="Súvzťažnosti" sheetId="4" r:id="rId4"/>
    <sheet name="T1-Dotácie podľa DZ" sheetId="5" r:id="rId5"/>
    <sheet name="T2-Ostatné dot mimo MŠ SR" sheetId="6" r:id="rId6"/>
    <sheet name="T3-Výnosy" sheetId="7" r:id="rId7"/>
    <sheet name="T4-Výnosy zo školného" sheetId="8" r:id="rId8"/>
    <sheet name="T5 - Analýza nákladov" sheetId="9" r:id="rId9"/>
    <sheet name="T6-Zamestnanci_a_mzdy" sheetId="10" r:id="rId10"/>
    <sheet name="T7_Doktorandi-upr " sheetId="11" r:id="rId11"/>
    <sheet name="T8-Soc_štipendiá" sheetId="12" r:id="rId12"/>
    <sheet name="T9_ŠD " sheetId="13" r:id="rId13"/>
    <sheet name="T10-ŠJ " sheetId="14" r:id="rId14"/>
    <sheet name="T11-Zdroje KV" sheetId="15" r:id="rId15"/>
    <sheet name="T12-KV" sheetId="16" r:id="rId16"/>
    <sheet name="T13 - Fondy" sheetId="17" r:id="rId17"/>
    <sheet name="T16 - Štruktúra hotovosti" sheetId="18" r:id="rId18"/>
    <sheet name="T17-Dotácie zo ŠF EU" sheetId="19" r:id="rId19"/>
    <sheet name="T18-Ostatné dotacie z kap MŠ SR" sheetId="20" r:id="rId20"/>
    <sheet name="T19-Štip_ z vlastných " sheetId="21" r:id="rId21"/>
    <sheet name="T20_motivačné štipendiá" sheetId="22" r:id="rId22"/>
    <sheet name="T21-štruktúra_384" sheetId="23" r:id="rId23"/>
    <sheet name="T22_Výnosy_soc_oblasť" sheetId="24" r:id="rId24"/>
    <sheet name="T23_Náklady_soc_oblasť" sheetId="25" r:id="rId25"/>
    <sheet name="T24a_Aktíva_1" sheetId="26" r:id="rId26"/>
    <sheet name="T24b_Aktíva_2" sheetId="27" r:id="rId27"/>
    <sheet name="T25_Pasíva " sheetId="28" r:id="rId28"/>
    <sheet name="T24__Aktíva" sheetId="29" state="hidden" r:id="rId29"/>
  </sheets>
  <externalReferences>
    <externalReference r:id="rId32"/>
    <externalReference r:id="rId33"/>
    <externalReference r:id="rId34"/>
    <externalReference r:id="rId35"/>
  </externalReferences>
  <definedNames>
    <definedName name="aaa" hidden="1">3</definedName>
    <definedName name="denní" localSheetId="23">#REF!</definedName>
    <definedName name="denní">#REF!</definedName>
    <definedName name="dokpo" localSheetId="23">#REF!</definedName>
    <definedName name="dokpo">#REF!</definedName>
    <definedName name="dokpred" localSheetId="23">#REF!</definedName>
    <definedName name="dokpred">#REF!</definedName>
    <definedName name="druhý" localSheetId="23">#REF!</definedName>
    <definedName name="druhý">#REF!</definedName>
    <definedName name="exterdruhý" localSheetId="23">#REF!</definedName>
    <definedName name="exterdruhý">#REF!</definedName>
    <definedName name="externeplat" localSheetId="23">#REF!</definedName>
    <definedName name="externeplat">#REF!</definedName>
    <definedName name="exterplat" localSheetId="23">#REF!</definedName>
    <definedName name="exterplat">#REF!</definedName>
    <definedName name="KKS_doc" localSheetId="23">#REF!</definedName>
    <definedName name="KKS_doc">#REF!</definedName>
    <definedName name="KKS_ost" localSheetId="23">#REF!</definedName>
    <definedName name="KKS_ost">#REF!</definedName>
    <definedName name="KKS_phd" localSheetId="23">#REF!</definedName>
    <definedName name="KKS_phd">#REF!</definedName>
    <definedName name="KKS_prof" localSheetId="23">#REF!</definedName>
    <definedName name="KKS_prof">#REF!</definedName>
    <definedName name="kmp1" localSheetId="23">#REF!</definedName>
    <definedName name="kmp1">#REF!</definedName>
    <definedName name="kmp2">#REF!</definedName>
    <definedName name="kmt1" localSheetId="23">#REF!</definedName>
    <definedName name="kmt1">#REF!</definedName>
    <definedName name="koef_gm_mzdy" localSheetId="23">#REF!</definedName>
    <definedName name="koef_gm_mzdy">#REF!</definedName>
    <definedName name="koef_kpn" localSheetId="23">#REF!</definedName>
    <definedName name="koef_kpn">#REF!</definedName>
    <definedName name="koef_prer_nad_gm_mzdy" localSheetId="23">#REF!</definedName>
    <definedName name="koef_prer_nad_gm_mzdy">#REF!</definedName>
    <definedName name="koef_PV" localSheetId="23">#REF!</definedName>
    <definedName name="koef_PV">#REF!</definedName>
    <definedName name="koef_udr_kat1" localSheetId="23">#REF!</definedName>
    <definedName name="koef_udr_kat1" localSheetId="10">#REF!</definedName>
    <definedName name="koef_udr_kat1">#REF!</definedName>
    <definedName name="koef_udr_kat2" localSheetId="23">#REF!</definedName>
    <definedName name="koef_udr_kat2" localSheetId="10">#REF!</definedName>
    <definedName name="koef_udr_kat2">#REF!</definedName>
    <definedName name="koef_udr_kat3" localSheetId="23">#REF!</definedName>
    <definedName name="koef_udr_kat3" localSheetId="10">#REF!</definedName>
    <definedName name="koef_udr_kat3">#REF!</definedName>
    <definedName name="koef_VV" localSheetId="23">#REF!</definedName>
    <definedName name="koef_VV">#REF!</definedName>
    <definedName name="kpn_ca_do" localSheetId="23">#REF!</definedName>
    <definedName name="kpn_ca_do">#REF!</definedName>
    <definedName name="kpn_ca_nad" localSheetId="23">#REF!</definedName>
    <definedName name="kpn_ca_nad">#REF!</definedName>
    <definedName name="kzk" localSheetId="23">#REF!</definedName>
    <definedName name="kzk">#REF!</definedName>
    <definedName name="kzspp" localSheetId="23">#REF!</definedName>
    <definedName name="kzspp">#REF!</definedName>
    <definedName name="_xlnm.Print_Titles" localSheetId="3">'Súvzťažnosti'!$1:$2</definedName>
    <definedName name="_xlnm.Print_Titles" localSheetId="6">'T3-Výnosy'!$1:$5</definedName>
    <definedName name="_xlnm.Print_Titles" localSheetId="8">'T5 - Analýza nákladov'!$1:$5</definedName>
    <definedName name="_xlnm.Print_Titles" localSheetId="2">'Vysvetlivky'!$1:$2</definedName>
    <definedName name="nefinanc">1</definedName>
    <definedName name="_xlnm.Print_Area" localSheetId="0">'Obsah'!$A$1:$R$29</definedName>
    <definedName name="_xlnm.Print_Area" localSheetId="3">'Súvzťažnosti'!$A$1:$C$40</definedName>
    <definedName name="_xlnm.Print_Area" localSheetId="13">'T10-ŠJ '!$A$1:$D$28</definedName>
    <definedName name="_xlnm.Print_Area" localSheetId="14">'T11-Zdroje KV'!$A$1:$D$24</definedName>
    <definedName name="_xlnm.Print_Area" localSheetId="17">'T16 - Štruktúra hotovosti'!$A$1:$D$22</definedName>
    <definedName name="_xlnm.Print_Area" localSheetId="18">'T17-Dotácie zo ŠF EU'!$A$1:$H$29</definedName>
    <definedName name="_xlnm.Print_Area" localSheetId="19">'T18-Ostatné dotacie z kap MŠ SR'!$A$1:$E$19</definedName>
    <definedName name="_xlnm.Print_Area" localSheetId="4">'T1-Dotácie podľa DZ'!$A$1:$E$19</definedName>
    <definedName name="_xlnm.Print_Area" localSheetId="21">'T20_motivačné štipendiá'!$A$1:$D$12</definedName>
    <definedName name="_xlnm.Print_Area" localSheetId="22">'T21-štruktúra_384'!$A$1:$M$13</definedName>
    <definedName name="_xlnm.Print_Area" localSheetId="23">'T22_Výnosy_soc_oblasť'!$A$1:$F$45</definedName>
    <definedName name="_xlnm.Print_Area" localSheetId="6">'T3-Výnosy'!$A$1:$H$62</definedName>
    <definedName name="_xlnm.Print_Area" localSheetId="7">'T4-Výnosy zo školného'!$A$1:$D$18</definedName>
    <definedName name="_xlnm.Print_Area" localSheetId="8">'T5 - Analýza nákladov'!$A$1:$H$106</definedName>
    <definedName name="_xlnm.Print_Area" localSheetId="9">'T6-Zamestnanci_a_mzdy'!$A$1:$J$39</definedName>
    <definedName name="_xlnm.Print_Area" localSheetId="10">'T7_Doktorandi-upr '!$A$1:$H$21</definedName>
    <definedName name="_xlnm.Print_Area" localSheetId="11">'T8-Soc_štipendiá'!$A$1:$F$15</definedName>
    <definedName name="_xlnm.Print_Area" localSheetId="12">'T9_ŠD '!$A$1:$F$21</definedName>
    <definedName name="_xlnm.Print_Area" localSheetId="2">'Vysvetlivky'!$A$1:$B$94</definedName>
    <definedName name="pocet_jedal" localSheetId="23">#REF!</definedName>
    <definedName name="pocet_jedal" localSheetId="10">#REF!</definedName>
    <definedName name="pocet_jedal">#REF!</definedName>
    <definedName name="podiel" localSheetId="23">#REF!</definedName>
    <definedName name="podiel">#REF!</definedName>
    <definedName name="poistné" localSheetId="23">#REF!</definedName>
    <definedName name="poistné">#REF!</definedName>
    <definedName name="Pp_DrŠ_exist" localSheetId="23">#REF!</definedName>
    <definedName name="Pp_DrŠ_exist" localSheetId="10">#REF!</definedName>
    <definedName name="Pp_DrŠ_exist">#REF!</definedName>
    <definedName name="Pp_DrŠ_noví" localSheetId="23">#REF!</definedName>
    <definedName name="Pp_DrŠ_noví" localSheetId="10">#REF!</definedName>
    <definedName name="Pp_DrŠ_noví">#REF!</definedName>
    <definedName name="Pp_DrŠ_spolu" localSheetId="23">#REF!</definedName>
    <definedName name="Pp_DrŠ_spolu" localSheetId="10">#REF!</definedName>
    <definedName name="Pp_DrŠ_spolu">#REF!</definedName>
    <definedName name="Pp_klinické_TaS" localSheetId="23">#REF!</definedName>
    <definedName name="Pp_klinické_TaS" localSheetId="10">#REF!</definedName>
    <definedName name="Pp_klinické_TaS">#REF!</definedName>
    <definedName name="Pp_klinické_TaS_rozpísaný" localSheetId="23">#REF!</definedName>
    <definedName name="Pp_klinické_TaS_rozpísaný" localSheetId="10">#REF!</definedName>
    <definedName name="Pp_klinické_TaS_rozpísaný">#REF!</definedName>
    <definedName name="Pp_Rozvoj_BD" localSheetId="23">#REF!</definedName>
    <definedName name="Pp_Rozvoj_BD">#REF!</definedName>
    <definedName name="Pp_Soc_BD" localSheetId="23">#REF!</definedName>
    <definedName name="Pp_Soc_BD">#REF!</definedName>
    <definedName name="Pp_VaT_BD" localSheetId="23">#REF!</definedName>
    <definedName name="Pp_VaT_BD">#REF!</definedName>
    <definedName name="Pp_VaT_mzdy" localSheetId="23">#REF!</definedName>
    <definedName name="Pp_VaT_mzdy">#REF!</definedName>
    <definedName name="Pp_VaT_mzdy_rezerva" localSheetId="23">#REF!</definedName>
    <definedName name="Pp_VaT_mzdy_rezerva">#REF!</definedName>
    <definedName name="Pp_VaT_mzdy_zac_roka" localSheetId="23">#REF!</definedName>
    <definedName name="Pp_VaT_mzdy_zac_roka">#REF!</definedName>
    <definedName name="Pp_Vzdel_BD" localSheetId="23">#REF!</definedName>
    <definedName name="Pp_Vzdel_BD">#REF!</definedName>
    <definedName name="Pp_Vzdel_mzdy" localSheetId="23">#REF!</definedName>
    <definedName name="Pp_Vzdel_mzdy">#REF!</definedName>
    <definedName name="Pp_Vzdel_mzdy_kontr" localSheetId="23">#REF!</definedName>
    <definedName name="Pp_Vzdel_mzdy_kontr">#REF!</definedName>
    <definedName name="Pp_Vzdel_mzdy_na_prer_modif" localSheetId="23">#REF!</definedName>
    <definedName name="Pp_Vzdel_mzdy_na_prer_modif" localSheetId="10">#REF!</definedName>
    <definedName name="Pp_Vzdel_mzdy_na_prer_modif">#REF!</definedName>
    <definedName name="Pp_Vzdel_mzdy_na_prer_nemodif" localSheetId="23">#REF!</definedName>
    <definedName name="Pp_Vzdel_mzdy_na_prer_nemodif" localSheetId="10">#REF!</definedName>
    <definedName name="Pp_Vzdel_mzdy_na_prer_nemodif">#REF!</definedName>
    <definedName name="Pp_Vzdel_mzdy_prevádz" localSheetId="23">#REF!</definedName>
    <definedName name="Pp_Vzdel_mzdy_prevádz">#REF!</definedName>
    <definedName name="Pp_Vzdel_mzdy_rezerva" localSheetId="23">#REF!</definedName>
    <definedName name="Pp_Vzdel_mzdy_rezerva">#REF!</definedName>
    <definedName name="Pp_Vzdel_mzdy_spec" localSheetId="23">#REF!</definedName>
    <definedName name="Pp_Vzdel_mzdy_spec">#REF!</definedName>
    <definedName name="Pp_Vzdel_mzdy_výkon" localSheetId="23">#REF!</definedName>
    <definedName name="Pp_Vzdel_mzdy_výkon">#REF!</definedName>
    <definedName name="Pp_Vzdel_mzdy_výkon_PV" localSheetId="23">#REF!</definedName>
    <definedName name="Pp_Vzdel_mzdy_výkon_PV">#REF!</definedName>
    <definedName name="Pp_Vzdel_mzdy_výkon_PV_bez" localSheetId="23">#REF!</definedName>
    <definedName name="Pp_Vzdel_mzdy_výkon_PV_bez">#REF!</definedName>
    <definedName name="Pp_Vzdel_mzdy_výkon_PV_um" localSheetId="23">#REF!</definedName>
    <definedName name="Pp_Vzdel_mzdy_výkon_PV_um">#REF!</definedName>
    <definedName name="Pp_Vzdel_mzdy_výkon_VV" localSheetId="23">#REF!</definedName>
    <definedName name="Pp_Vzdel_mzdy_výkon_VV">#REF!</definedName>
    <definedName name="Pp_Vzdel_mzdy_výkon_VV_bez" localSheetId="23">#REF!</definedName>
    <definedName name="Pp_Vzdel_mzdy_výkon_VV_bez">#REF!</definedName>
    <definedName name="Pp_Vzdel_mzdy_výkon_VV_um" localSheetId="23">#REF!</definedName>
    <definedName name="Pp_Vzdel_mzdy_výkon_VV_um">#REF!</definedName>
    <definedName name="Pp_Vzdel_spec_prax" localSheetId="23">#REF!</definedName>
    <definedName name="Pp_Vzdel_spec_prax" localSheetId="10">#REF!</definedName>
    <definedName name="Pp_Vzdel_spec_prax">#REF!</definedName>
    <definedName name="Pp_Vzdel_TaS" localSheetId="23">#REF!</definedName>
    <definedName name="Pp_Vzdel_TaS">#REF!</definedName>
    <definedName name="Pp_Vzdel_TaS_rezerva" localSheetId="23">#REF!</definedName>
    <definedName name="Pp_Vzdel_TaS_rezerva">#REF!</definedName>
    <definedName name="Pp_Vzdel_TaS_spec" localSheetId="23">#REF!</definedName>
    <definedName name="Pp_Vzdel_TaS_spec" localSheetId="10">#REF!</definedName>
    <definedName name="Pp_Vzdel_TaS_spec">#REF!</definedName>
    <definedName name="Pp_Vzdel_TaS_stav" localSheetId="23">#REF!</definedName>
    <definedName name="Pp_Vzdel_TaS_stav">#REF!</definedName>
    <definedName name="Pp_Vzdel_TaS_výkon" localSheetId="23">#REF!</definedName>
    <definedName name="Pp_Vzdel_TaS_výkon" localSheetId="10">#REF!</definedName>
    <definedName name="Pp_Vzdel_TaS_výkon">#REF!</definedName>
    <definedName name="Pp_Vzdel_TaS_výkon_PPŠ" localSheetId="23">#REF!</definedName>
    <definedName name="Pp_Vzdel_TaS_výkon_PPŠ" localSheetId="10">#REF!</definedName>
    <definedName name="Pp_Vzdel_TaS_výkon_PPŠ">#REF!</definedName>
    <definedName name="Pp_Vzdel_TaS_výkon_PPŠ_a_zákl" localSheetId="23">#REF!</definedName>
    <definedName name="Pp_Vzdel_TaS_výkon_PPŠ_a_zákl" localSheetId="10">#REF!</definedName>
    <definedName name="Pp_Vzdel_TaS_výkon_PPŠ_a_zákl">#REF!</definedName>
    <definedName name="Pp_Vzdel_TaS_výkon_PPŠ_KEN" localSheetId="23">#REF!</definedName>
    <definedName name="Pp_Vzdel_TaS_výkon_PPŠ_KEN" localSheetId="10">#REF!</definedName>
    <definedName name="Pp_Vzdel_TaS_výkon_PPŠ_KEN">#REF!</definedName>
    <definedName name="Pp_Vzdel_TaS_zahr_granty" localSheetId="23">#REF!</definedName>
    <definedName name="Pp_Vzdel_TaS_zahr_granty">#REF!</definedName>
    <definedName name="Pp_Vzdel_TaS_zákl" localSheetId="23">#REF!</definedName>
    <definedName name="Pp_Vzdel_TaS_zákl" localSheetId="10">#REF!</definedName>
    <definedName name="Pp_Vzdel_TaS_zákl">#REF!</definedName>
    <definedName name="Pr_AV_BD" localSheetId="23">#REF!</definedName>
    <definedName name="Pr_AV_BD">#REF!</definedName>
    <definedName name="Pr_IV_BD" localSheetId="23">#REF!</definedName>
    <definedName name="Pr_IV_BD">#REF!</definedName>
    <definedName name="Pr_IV_KV" localSheetId="23">#REF!</definedName>
    <definedName name="Pr_IV_KV">#REF!</definedName>
    <definedName name="Pr_IV_KV_rezerva" localSheetId="23">#REF!</definedName>
    <definedName name="Pr_IV_KV_rezerva">#REF!</definedName>
    <definedName name="Pr_KEGA_BD" localSheetId="23">#REF!</definedName>
    <definedName name="Pr_KEGA_BD">#REF!</definedName>
    <definedName name="Pr_klinické" localSheetId="23">#REF!</definedName>
    <definedName name="Pr_klinické">#REF!</definedName>
    <definedName name="Pr_KŠ" localSheetId="23">#REF!</definedName>
    <definedName name="Pr_KŠ" localSheetId="10">#REF!</definedName>
    <definedName name="Pr_KŠ">#REF!</definedName>
    <definedName name="Pr_motštip_BD" localSheetId="23">#REF!</definedName>
    <definedName name="Pr_motštip_BD">#REF!</definedName>
    <definedName name="Pr_MVTS_BD" localSheetId="23">#REF!</definedName>
    <definedName name="Pr_MVTS_BD">#REF!</definedName>
    <definedName name="Pr_socštip_BD" localSheetId="23">#REF!</definedName>
    <definedName name="Pr_socštip_BD">#REF!</definedName>
    <definedName name="Pr_ŠD" localSheetId="23">#REF!</definedName>
    <definedName name="Pr_ŠD" localSheetId="10">#REF!</definedName>
    <definedName name="Pr_ŠD">#REF!</definedName>
    <definedName name="Pr_ŠDaJKŠPC_BD" localSheetId="23">#REF!</definedName>
    <definedName name="Pr_ŠDaJKŠPC_BD">#REF!</definedName>
    <definedName name="Pr_VaT_KV_zac_roka" localSheetId="23">#REF!</definedName>
    <definedName name="Pr_VaT_KV_zac_roka">#REF!</definedName>
    <definedName name="Pr_VaT_TaS" localSheetId="23">#REF!</definedName>
    <definedName name="Pr_VaT_TaS">#REF!</definedName>
    <definedName name="Pr_VaT_TaS_rezerva" localSheetId="23">#REF!</definedName>
    <definedName name="Pr_VaT_TaS_rezerva">#REF!</definedName>
    <definedName name="Pr_VaT_TaS_zac_roka" localSheetId="23">#REF!</definedName>
    <definedName name="Pr_VaT_TaS_zac_roka">#REF!</definedName>
    <definedName name="Pr_VEGA_BD" localSheetId="23">#REF!</definedName>
    <definedName name="Pr_VEGA_BD">#REF!</definedName>
    <definedName name="predmety" localSheetId="23">#REF!</definedName>
    <definedName name="predmety">#REF!</definedName>
    <definedName name="prisp_na_1_jedlo" localSheetId="23">#REF!</definedName>
    <definedName name="prisp_na_1_jedlo" localSheetId="10">#REF!</definedName>
    <definedName name="prisp_na_1_jedlo">#REF!</definedName>
    <definedName name="prisp_na_ubyt_stud_SD" localSheetId="23">#REF!</definedName>
    <definedName name="prisp_na_ubyt_stud_SD" localSheetId="10">#REF!</definedName>
    <definedName name="prisp_na_ubyt_stud_SD">#REF!</definedName>
    <definedName name="prisp_na_ubyt_stud_ZZ" localSheetId="23">#REF!</definedName>
    <definedName name="prisp_na_ubyt_stud_ZZ" localSheetId="10">#REF!</definedName>
    <definedName name="prisp_na_ubyt_stud_ZZ">#REF!</definedName>
    <definedName name="prísp_zákl_prev" localSheetId="23">#REF!</definedName>
    <definedName name="prísp_zákl_prev">#REF!</definedName>
    <definedName name="R_vvs" localSheetId="23">#REF!</definedName>
    <definedName name="R_vvs">#REF!</definedName>
    <definedName name="R_vvs_BD" localSheetId="23">#REF!</definedName>
    <definedName name="R_vvs_BD">#REF!</definedName>
    <definedName name="R_vvs_VaT_BD" localSheetId="23">#REF!</definedName>
    <definedName name="R_vvs_VaT_BD">#REF!</definedName>
    <definedName name="Sanet" localSheetId="23">#REF!</definedName>
    <definedName name="Sanet">#REF!</definedName>
    <definedName name="SAPBEXrevision" hidden="1">7</definedName>
    <definedName name="SAPBEXsysID" hidden="1">"BS1"</definedName>
    <definedName name="SAPBEXwbID" hidden="1">"3TG3S316PX9BHXMQEBSXSYZZO"</definedName>
    <definedName name="stavba_ucelova" localSheetId="23">#REF!</definedName>
    <definedName name="stavba_ucelova">#REF!</definedName>
    <definedName name="studenti_vstup" localSheetId="23">#REF!</definedName>
    <definedName name="studenti_vstup">#REF!</definedName>
    <definedName name="sustava" localSheetId="23">#REF!</definedName>
    <definedName name="sustava">#REF!</definedName>
    <definedName name="T_1" localSheetId="23">#REF!</definedName>
    <definedName name="T_1">#REF!</definedName>
    <definedName name="T_25_so_štip_2007" localSheetId="23">#REF!</definedName>
    <definedName name="T_25_so_štip_2007">#REF!</definedName>
    <definedName name="T_M" localSheetId="23">#REF!</definedName>
    <definedName name="T_M">#REF!</definedName>
    <definedName name="T1" localSheetId="23">#REF!</definedName>
    <definedName name="T1">#REF!</definedName>
    <definedName name="váha_absDrš" localSheetId="23">#REF!</definedName>
    <definedName name="váha_absDrš">#REF!</definedName>
    <definedName name="váha_DG" localSheetId="23">#REF!</definedName>
    <definedName name="váha_DG">#REF!</definedName>
    <definedName name="váha_poDs" localSheetId="23">#REF!</definedName>
    <definedName name="váha_poDs">#REF!</definedName>
    <definedName name="váha_Pub" localSheetId="23">#REF!</definedName>
    <definedName name="váha_Pub">#REF!</definedName>
    <definedName name="váha_ZG" localSheetId="23">#REF!</definedName>
    <definedName name="váha_ZG">#REF!</definedName>
    <definedName name="výkon_um" localSheetId="23">#REF!</definedName>
    <definedName name="výkon_um">#REF!</definedName>
    <definedName name="wd1" localSheetId="23">'[4]vahy'!$B$1</definedName>
    <definedName name="wd1">'[1]vahy'!$B$1</definedName>
    <definedName name="wd3" localSheetId="23">'[4]vahy'!$B$3</definedName>
    <definedName name="wd3">'[1]vahy'!$B$3</definedName>
    <definedName name="we1" localSheetId="23">'[4]vahy'!$B$2</definedName>
    <definedName name="we1">'[1]vahy'!$B$2</definedName>
    <definedName name="we3" localSheetId="23">'[4]vahy'!$B$4</definedName>
    <definedName name="we3">'[1]vahy'!$B$4</definedName>
    <definedName name="x">#REF!</definedName>
    <definedName name="xxx" hidden="1">"3TGMUFSSIAIMK2KTNC9DELQD0"</definedName>
    <definedName name="zakl_prisp_na_prev_SD" localSheetId="23">#REF!</definedName>
    <definedName name="zakl_prisp_na_prev_SD" localSheetId="10">#REF!</definedName>
    <definedName name="zakl_prisp_na_prev_SD">#REF!</definedName>
    <definedName name="záloha" localSheetId="23">#REF!</definedName>
    <definedName name="záloha" localSheetId="10">#REF!</definedName>
    <definedName name="záloha">#REF!</definedName>
  </definedNames>
  <calcPr fullCalcOnLoad="1"/>
</workbook>
</file>

<file path=xl/sharedStrings.xml><?xml version="1.0" encoding="utf-8"?>
<sst xmlns="http://schemas.openxmlformats.org/spreadsheetml/2006/main" count="1861" uniqueCount="1430">
  <si>
    <r>
      <t>Vo všetkých predpísaných tabuľkách výročnej správy sa dodržiavajú nasledujúce konvencie:</t>
    </r>
    <r>
      <rPr>
        <sz val="12"/>
        <rFont val="Times New Roman"/>
        <family val="1"/>
      </rPr>
      <t xml:space="preserve">
</t>
    </r>
    <r>
      <rPr>
        <b/>
        <i/>
        <sz val="12"/>
        <rFont val="Times New Roman"/>
        <family val="1"/>
      </rPr>
      <t>a)</t>
    </r>
    <r>
      <rPr>
        <sz val="12"/>
        <rFont val="Times New Roman"/>
        <family val="1"/>
      </rPr>
      <t xml:space="preserve"> Všetky riadky tabuliek, ktoré obsahujú údaje, sú číslované. Ak sa údaj v riadku vypočíta z údajov v iných riadkoch, je v riadku s vypočítaným údajom uvedený príslušný vzorec.
</t>
    </r>
    <r>
      <rPr>
        <b/>
        <i/>
        <sz val="12"/>
        <rFont val="Times New Roman"/>
        <family val="1"/>
      </rPr>
      <t>b)</t>
    </r>
    <r>
      <rPr>
        <sz val="12"/>
        <rFont val="Times New Roman"/>
        <family val="1"/>
      </rPr>
      <t xml:space="preserve"> Riadky tabuľky s hlavnými údajmi za sledovanú oblasť sú vyznačené tučným písmom. Ak v riadkoch nasledujúcich za takýmto riadkom je uvedený </t>
    </r>
    <r>
      <rPr>
        <b/>
        <u val="single"/>
        <sz val="12"/>
        <rFont val="Times New Roman"/>
        <family val="1"/>
      </rPr>
      <t xml:space="preserve">podrobnejší </t>
    </r>
    <r>
      <rPr>
        <sz val="12"/>
        <rFont val="Times New Roman"/>
        <family val="1"/>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rPr>
      <t>c)</t>
    </r>
    <r>
      <rPr>
        <sz val="12"/>
        <rFont val="Times New Roman"/>
        <family val="1"/>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rPr>
      <t>d)</t>
    </r>
    <r>
      <rPr>
        <sz val="12"/>
        <rFont val="Times New Roman"/>
        <family val="1"/>
      </rPr>
      <t xml:space="preserve"> Výraz „SUM(R1:R5)“ znamená „súčet riadkov R1 až R5“.
</t>
    </r>
    <r>
      <rPr>
        <b/>
        <i/>
        <sz val="12"/>
        <rFont val="Times New Roman"/>
        <family val="1"/>
      </rPr>
      <t xml:space="preserve">e) </t>
    </r>
    <r>
      <rPr>
        <sz val="12"/>
        <rFont val="Times New Roman"/>
        <family val="1"/>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rPr>
      <t>f)</t>
    </r>
    <r>
      <rPr>
        <sz val="12"/>
        <rFont val="Times New Roman"/>
        <family val="1"/>
      </rPr>
      <t>  V poliach tabuliek, ktoré sa nevypĺňajú, je uvedený znak „X“</t>
    </r>
  </si>
  <si>
    <t xml:space="preserve"> - poistné náklady (havarijné, majetok, na študentov) (účet 549 004,549 015)</t>
  </si>
  <si>
    <t xml:space="preserve"> - štipendiá doktorandov  (účet 549 001, 549 016, 549 017)</t>
  </si>
  <si>
    <r>
      <t xml:space="preserve">Uvedie sa zostatok kapitálovej dotácie na obstaranie a technické zhodnotenie dlhodobého majetku </t>
    </r>
    <r>
      <rPr>
        <sz val="12"/>
        <color indexed="10"/>
        <rFont val="Times New Roman"/>
        <family val="1"/>
      </rPr>
      <t>(nevyčerpané finančné  prostriedky k 31. 12. 2010 (stĺpec SA v R11), resp. k 31. 12. 2011 (stĺpec SB v R11) na zdrojoch 131x (1318, 1319, 131A/resp.131B), 13S1, 13S2, 13T1,13T2.....(zostatky zo ŠR aj zo ŠF)</t>
    </r>
  </si>
  <si>
    <t>Uvedie sa objem na obstaranie a technické zhodnotenie dlhodobého majetku z iných zdrojov v danom roku vrátane zostatkov na týchto zdrojoch (patria sem aj prostriedky zo zdroja 11E1- Finančný mechanizmus, EHP 11E3- Nórsky finančný mechanizmus a 121 – Všeobecná pokladničná správa vrátane ich zostatkov z predchádzajúcich rokov)</t>
  </si>
  <si>
    <t>Údaj v T8_R4_SA predstavuje zostatok nevyčerpanej dotácie z predchádzajúceho roka, t. j. k 31. 12. 2010 .  
Údaj v T8_R6_SA (SC) predstavuje zostatok nevyčerpanej dotácie k 31. 12. príslušného roka (2010, resp. 2011) a ich hodnoty sa vypočítajú z ostatných uvedených údajov. Zostatok nevyčerpanej dotácie k 31. 12. 2010 je totožný  s údajmi vykazovanými v tabuľke T8 výročnej správy za rok 2010.</t>
  </si>
  <si>
    <r>
      <t>Údaje o systéme sociálnej podpory  - časť výnosy a náklady</t>
    </r>
    <r>
      <rPr>
        <b/>
        <sz val="12"/>
        <rFont val="Times New Roman"/>
        <family val="1"/>
      </rPr>
      <t xml:space="preserve"> </t>
    </r>
    <r>
      <rPr>
        <sz val="12"/>
        <rFont val="Times New Roman"/>
        <family val="1"/>
      </rPr>
      <t>študentských jedální</t>
    </r>
    <r>
      <rPr>
        <b/>
        <sz val="12"/>
        <rFont val="Times New Roman"/>
        <family val="1"/>
      </rPr>
      <t xml:space="preserve">  </t>
    </r>
    <r>
      <rPr>
        <sz val="12"/>
        <rFont val="Times New Roman"/>
        <family val="1"/>
      </rPr>
      <t>za roky 2010 a 2011</t>
    </r>
  </si>
  <si>
    <t>Stavy na devízových účtoch uvádzať v eurách.</t>
  </si>
  <si>
    <t xml:space="preserve">Ak má VVŠ finančné prostriedky zaúčtované na účte 261 - peniaze na ceste, z dôvodu kontroly stavu na bankových účtoch k 31. 12. 2011 na údaje zo súvahy, ich uvedie v tomto riadku. </t>
  </si>
  <si>
    <r>
      <t xml:space="preserve">Globálna hodnota na bankových účtoch z R18 sa kontroluje na Súvahu, časť Aktíva, r. 053.
Ak nie je údaj v R2 (dotačný účet) k 31. 12. 2011 </t>
    </r>
    <r>
      <rPr>
        <b/>
        <u val="single"/>
        <sz val="12"/>
        <rFont val="Times New Roman"/>
        <family val="1"/>
      </rPr>
      <t>vynulovaný, je potrebné doplniť vysvetlenie v stĺpci C.</t>
    </r>
    <r>
      <rPr>
        <sz val="12"/>
        <rFont val="Times New Roman"/>
        <family val="1"/>
      </rPr>
      <t xml:space="preserve">
</t>
    </r>
    <r>
      <rPr>
        <strike/>
        <sz val="12"/>
        <rFont val="Times New Roman"/>
        <family val="1"/>
      </rPr>
      <t>Súvzťažnosť so zostatkom bežných a kapitálových dotácií k 31. 12. 2010, uvedených v T14_ R26_SF a T15_R17_SE.</t>
    </r>
  </si>
  <si>
    <r>
      <t xml:space="preserve">T16_R18_SB = výkazníctvo, súvaha, časť Aktíva, riadok 053,
</t>
    </r>
    <r>
      <rPr>
        <strike/>
        <sz val="12"/>
        <color indexed="10"/>
        <rFont val="Times New Roman"/>
        <family val="1"/>
      </rPr>
      <t>T14_R28_SF</t>
    </r>
    <r>
      <rPr>
        <strike/>
        <sz val="12"/>
        <rFont val="Times New Roman"/>
        <family val="1"/>
      </rPr>
      <t xml:space="preserve"> + T15_R17_SE = T16_R3_SB,</t>
    </r>
    <r>
      <rPr>
        <sz val="12"/>
        <rFont val="Times New Roman"/>
        <family val="1"/>
      </rPr>
      <t xml:space="preserve">
T16_R2_SB = 0 Sk (k 31. 12. 2011)</t>
    </r>
  </si>
  <si>
    <t xml:space="preserve">Stav štipendijného fondu k 31. 12. uvedený v R12_SF nemá byť nižší ako súčet zostatku nevyčerpanej dotácie na sociálne štipendiá v T8_R6_SC a na motivačné štipendiá v T20_R4_SB.
</t>
  </si>
  <si>
    <t xml:space="preserve">T20_R2_SB = T1_R13_SA </t>
  </si>
  <si>
    <r>
      <t xml:space="preserve">Údaje sú kontrolované na dotačnú zmluvu na 2011 a na rozpis účelových dotácií na podprograme 077 15 02. 
Výška dotácií na motivačné štipendiá z T20_R2_SA(SB) sa musí rovnať celkovému objemu dotácií, uvedenom v T1_R13_SA </t>
    </r>
    <r>
      <rPr>
        <sz val="12"/>
        <rFont val="Times New Roman"/>
        <family val="1"/>
      </rPr>
      <t xml:space="preserve">.
Súvzťažnosť s T13 - stav a vývoj finančných fondov, stĺpce SE,SF. </t>
    </r>
  </si>
  <si>
    <t>T8_R4_SA = zostatok k 31.12.2010
T8_R6_SA = T8_R4_SC 
T8_R1_SA (SC)  ≤ T13_R11_SE (SF)</t>
  </si>
  <si>
    <t xml:space="preserve">V stĺpcoch A, B, C uvedie vysoká škola priemerný evidenčný prepočítaný počet zamestnancov za rok 2011 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</si>
  <si>
    <r>
      <t xml:space="preserve">Vysoká škola uvedie výšku nákladov na úhradu štipendií doktorandov k 31. 12. 2011, ktorá zohľadňuje aj náklady na štipendiá, </t>
    </r>
    <r>
      <rPr>
        <b/>
        <sz val="12"/>
        <color indexed="10"/>
        <rFont val="Times New Roman"/>
        <family val="1"/>
      </rPr>
      <t xml:space="preserve">vyplatené v januári 2012 za december 2011. </t>
    </r>
    <r>
      <rPr>
        <b/>
        <sz val="12"/>
        <rFont val="Times New Roman"/>
        <family val="1"/>
      </rPr>
      <t xml:space="preserve">Osobitne sa uvedú náklady, vyplatené na štipendium vo výške 9. resp. 10. triedy </t>
    </r>
    <r>
      <rPr>
        <b/>
        <sz val="12"/>
        <color indexed="10"/>
        <rFont val="Times New Roman"/>
        <family val="1"/>
      </rPr>
      <t>1.</t>
    </r>
    <r>
      <rPr>
        <b/>
        <sz val="12"/>
        <rFont val="Times New Roman"/>
        <family val="1"/>
      </rPr>
      <t xml:space="preserve"> platového stupňa a osobitne náklady prevyšujúce tarifné zložky štipendia.</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</si>
  <si>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</si>
  <si>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</si>
  <si>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</si>
  <si>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V riadku 2 až 6 uvedie vysoká škola vysokoškolských učiteľov zaradených vo </t>
    </r>
    <r>
      <rPr>
        <u val="single"/>
        <sz val="12"/>
        <rFont val="Times New Roman"/>
        <family val="1"/>
      </rPr>
      <t>funkciách</t>
    </r>
    <r>
      <rPr>
        <sz val="12"/>
        <rFont val="Times New Roman"/>
        <family val="1"/>
      </rPr>
      <t xml:space="preserve">  profesor, docent, odborný asistent, asistent a lektor.</t>
    </r>
  </si>
  <si>
    <t xml:space="preserve">Príjmy z dotácií verejnej vysokej škole zo štátneho rozpočtu z kapitoly MŠVVaŠ SR  poskytnuté na základe Zmluvy o poskytnutí dotácie zo štátneho rozpočtu
 prostredníctvom rozpočtu Ministerstva školstva, vedy, výskumu a športu Slovenskej republiky na rok 2011  na programe 077 </t>
  </si>
  <si>
    <t>Poskytnuté príspevky z podielu zaplatenej dane</t>
  </si>
  <si>
    <t>Zost. cena predaného DNM a DHM</t>
  </si>
  <si>
    <t>Účtovná trieda 5 spolu r.01 až r.38</t>
  </si>
  <si>
    <t xml:space="preserve">565-doplnený (vsunutý) riadok
552 - doplnený text
</t>
  </si>
  <si>
    <t>Dlhové cenné papiere držané do splatnosti  (065) - (096 AÚ)</t>
  </si>
  <si>
    <t>Iné pohľadávky  (335 AÚ + 373 AÚ + 375 AÚ + 378 AÚ) - (391 AÚ)</t>
  </si>
  <si>
    <t>T4_R4</t>
  </si>
  <si>
    <t>Vysoká škola uvedie v samostatnom riadku objem výnosov zo školného za štúdium v externej forme štúdia</t>
  </si>
  <si>
    <t>vložený riadok č.86a</t>
  </si>
  <si>
    <t xml:space="preserve">zabezpečenie mobilít v súlade s medzinárodnými zmluvami </t>
  </si>
  <si>
    <t xml:space="preserve">Stav k 31. 12. 2010  </t>
  </si>
  <si>
    <t xml:space="preserve">Stav k 31. 12. 2011  </t>
  </si>
  <si>
    <t xml:space="preserve">Rozdiel 2011-2010 </t>
  </si>
  <si>
    <t>Rozdiel 2011-2010</t>
  </si>
  <si>
    <r>
      <t xml:space="preserve">príspevok na úhradu výdavkov zahraničných študentov/lektorov </t>
    </r>
    <r>
      <rPr>
        <sz val="12"/>
        <color indexed="10"/>
        <rFont val="Times New Roman"/>
        <family val="1"/>
      </rPr>
      <t xml:space="preserve"> </t>
    </r>
  </si>
  <si>
    <t>Peniaze na ceste (účet 261)</t>
  </si>
  <si>
    <t>náklady na štipendiá sa členia na náklady podľa tarifných tried a platových stupňov a na náklady prevyšujúce tarifné triedy a platový stupeň 1</t>
  </si>
  <si>
    <r>
      <t xml:space="preserve"> T7_R1_SF = T5_R77_SC,
 T7_R</t>
    </r>
    <r>
      <rPr>
        <sz val="12"/>
        <color indexed="10"/>
        <rFont val="Times New Roman"/>
        <family val="1"/>
      </rPr>
      <t>10</t>
    </r>
    <r>
      <rPr>
        <sz val="12"/>
        <rFont val="Times New Roman"/>
        <family val="1"/>
      </rPr>
      <t xml:space="preserve">_SB = dotačná zmluva na 2010_účelové prostriedky na štipendiá doktorandov </t>
    </r>
  </si>
  <si>
    <r>
      <t>Údaje v R1_SF za rok 2011 sú kontrolované na T5_R77_SC a údaje v R</t>
    </r>
    <r>
      <rPr>
        <sz val="12"/>
        <color indexed="10"/>
        <rFont val="Times New Roman"/>
        <family val="1"/>
      </rPr>
      <t>10</t>
    </r>
    <r>
      <rPr>
        <sz val="12"/>
        <rFont val="Times New Roman"/>
        <family val="1"/>
      </rPr>
      <t xml:space="preserve">_SB na poskytnutú </t>
    </r>
    <r>
      <rPr>
        <u val="single"/>
        <sz val="12"/>
        <rFont val="Times New Roman"/>
        <family val="1"/>
      </rPr>
      <t>účelovú</t>
    </r>
    <r>
      <rPr>
        <sz val="12"/>
        <rFont val="Times New Roman"/>
        <family val="1"/>
      </rPr>
      <t xml:space="preserve"> dotáciu na štipendiá doktorandov podľa dotačnej zmluvy. </t>
    </r>
  </si>
  <si>
    <t xml:space="preserve">  - Prvok 0AE 01 01</t>
  </si>
  <si>
    <t xml:space="preserve">  - Prvok 0AE 02 02</t>
  </si>
  <si>
    <t xml:space="preserve">  - Prvok 0AE 02 04</t>
  </si>
  <si>
    <r>
      <t xml:space="preserve">Podprogram 0AE 01 </t>
    </r>
    <r>
      <rPr>
        <sz val="12"/>
        <rFont val="Times New Roman"/>
        <family val="1"/>
      </rPr>
      <t>[=R10]</t>
    </r>
  </si>
  <si>
    <r>
      <t xml:space="preserve">Podprogram 0AE 02 </t>
    </r>
    <r>
      <rPr>
        <sz val="12"/>
        <rFont val="Times New Roman"/>
        <family val="1"/>
      </rPr>
      <t>[R12:R15]</t>
    </r>
  </si>
  <si>
    <r>
      <t xml:space="preserve">Podprogram 0AE 03 </t>
    </r>
    <r>
      <rPr>
        <sz val="12"/>
        <rFont val="Times New Roman"/>
        <family val="1"/>
      </rPr>
      <t>[=R17]</t>
    </r>
  </si>
  <si>
    <r>
      <t xml:space="preserve">Iné zdroje na obstaranie a technické zhodnotenie dlhodobého majetku </t>
    </r>
    <r>
      <rPr>
        <b/>
        <sz val="12"/>
        <color indexed="10"/>
        <rFont val="Times New Roman"/>
        <family val="1"/>
      </rPr>
      <t>(v danom roku vrátane zostatkov na týchto zdrojoch)</t>
    </r>
  </si>
  <si>
    <r>
      <t>Zostatok kapitálovej dotácie z predchádzajúceho roku</t>
    </r>
    <r>
      <rPr>
        <b/>
        <sz val="10"/>
        <color indexed="10"/>
        <rFont val="Times New Roman"/>
        <family val="1"/>
      </rPr>
      <t xml:space="preserve"> </t>
    </r>
    <r>
      <rPr>
        <b/>
        <sz val="12"/>
        <color indexed="10"/>
        <rFont val="Times New Roman"/>
        <family val="1"/>
      </rPr>
      <t>(z dotácií na R10 a R10a)</t>
    </r>
  </si>
  <si>
    <r>
      <t xml:space="preserve">Dotácie z kapitoly MŠVVaŠ SR spolu </t>
    </r>
    <r>
      <rPr>
        <sz val="12"/>
        <rFont val="Times New Roman"/>
        <family val="1"/>
      </rPr>
      <t>[R1+R6+R9+R12+R14]</t>
    </r>
  </si>
  <si>
    <r>
      <t xml:space="preserve">  - Prvok 06G 06 04   </t>
    </r>
    <r>
      <rPr>
        <sz val="12"/>
        <color indexed="10"/>
        <rFont val="Times New Roman"/>
        <family val="1"/>
      </rPr>
      <t>v r. 2011 k 25.10. nie je</t>
    </r>
  </si>
  <si>
    <r>
      <t xml:space="preserve">  - Prvok 06G 05 03  </t>
    </r>
    <r>
      <rPr>
        <sz val="12"/>
        <color indexed="10"/>
        <rFont val="Times New Roman"/>
        <family val="1"/>
      </rPr>
      <t>v r. 2011 k 25.10. nie je</t>
    </r>
  </si>
  <si>
    <t>Tabuľka č. 16 poskytuje informácie o objeme a štruktúre finančných prostriedkov na bankových účtoch verejnej vysokej školy  k 31. 12. 2011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</si>
  <si>
    <t xml:space="preserve">V stĺpci C sa uvedú náklady na štipendiá doktorandov, ktoré mala vysoká škola na doktorandov na miestach pridelených ministerstvom školstva z neúčelovej dotácie na štipendiá. </t>
  </si>
  <si>
    <t xml:space="preserve">Výdavky na obstaranie majetku kryté v priebehu roku 2011 z úveru. Pri čerpaní týchto prostriedkov uviesť v komentári aj rok získania úveru. </t>
  </si>
  <si>
    <t>Tabuľka č. 13 poskytuje informácie o stave a vývoji finančných fondov verejnej vysokej školy v rokoch 2010 a 2011.</t>
  </si>
  <si>
    <t>Uvedú sa sumárne stavy ostatných  fondov, ktoré vysoká škola vytvorila za roky 2010 a 2011 v zmysle §16a ods. 1 zákona č. 131/2002 Z. z. o vysokých školách v znení neskorších predpisov.</t>
  </si>
  <si>
    <t>vložený riadok č.4, upravený text a vzťah v R1</t>
  </si>
  <si>
    <r>
      <t xml:space="preserve">- školné  (účet 649 001, </t>
    </r>
    <r>
      <rPr>
        <sz val="12"/>
        <color indexed="10"/>
        <rFont val="Times New Roman"/>
        <family val="1"/>
      </rPr>
      <t>649 002 a 649 020</t>
    </r>
    <r>
      <rPr>
        <sz val="12"/>
        <rFont val="Times New Roman"/>
        <family val="1"/>
      </rPr>
      <t xml:space="preserve">)                                                     </t>
    </r>
  </si>
  <si>
    <r>
      <t xml:space="preserve">- výnosy zo školného za  štúdium v externej forme štúdia </t>
    </r>
    <r>
      <rPr>
        <sz val="12"/>
        <color indexed="10"/>
        <rFont val="Times New Roman"/>
        <family val="1"/>
      </rPr>
      <t>(§92 ods. 4)</t>
    </r>
    <r>
      <rPr>
        <sz val="12"/>
        <rFont val="Times New Roman"/>
        <family val="1"/>
      </rPr>
      <t xml:space="preserve"> zákona</t>
    </r>
    <r>
      <rPr>
        <sz val="12"/>
        <color indexed="60"/>
        <rFont val="Times New Roman"/>
        <family val="1"/>
      </rPr>
      <t xml:space="preserve"> </t>
    </r>
    <r>
      <rPr>
        <sz val="12"/>
        <color indexed="10"/>
        <rFont val="Times New Roman"/>
        <family val="1"/>
      </rPr>
      <t xml:space="preserve">(účet  649020) </t>
    </r>
  </si>
  <si>
    <t>zmenený text v riadku 21,
vložený riadok č.47a</t>
  </si>
  <si>
    <r>
      <t>T3_R21_SA (SC) = T4_R1_SA (SB),
T3_R22_SA (SC) = T4_</t>
    </r>
    <r>
      <rPr>
        <sz val="12"/>
        <color indexed="10"/>
        <rFont val="Times New Roman"/>
        <family val="1"/>
      </rPr>
      <t>R5_</t>
    </r>
    <r>
      <rPr>
        <sz val="12"/>
        <rFont val="Times New Roman"/>
        <family val="1"/>
      </rPr>
      <t>SA (SB)</t>
    </r>
  </si>
  <si>
    <r>
      <t xml:space="preserve">Výnosy sú kontrolované na údaje z výkazníctva - výkaz ziskov a strát, časť </t>
    </r>
    <r>
      <rPr>
        <b/>
        <sz val="12"/>
        <rFont val="Times New Roman"/>
        <family val="1"/>
      </rPr>
      <t>výnosy</t>
    </r>
    <r>
      <rPr>
        <sz val="12"/>
        <rFont val="Times New Roman"/>
        <family val="1"/>
      </rPr>
      <t xml:space="preserve">. 
Údaje v T3 z roku 2010  a údaje z roku 2011 sa uvádzajú v eurách s presnosťou na dve desatinné miestá ( </t>
    </r>
    <r>
      <rPr>
        <i/>
        <sz val="12"/>
        <color indexed="10"/>
        <rFont val="Times New Roman"/>
        <family val="1"/>
      </rPr>
      <t>pričom zobrazenie tabuliek je nastavené na Eur)</t>
    </r>
    <r>
      <rPr>
        <sz val="12"/>
        <rFont val="Times New Roman"/>
        <family val="1"/>
      </rPr>
      <t>. 
Výnosy zo školného, resp. z poplatkov  spojených so štúdiom za hlavnú činnosť v T3_R21, R22 sa taktiež kontrolujú na T4_R1_SB a T4_</t>
    </r>
    <r>
      <rPr>
        <sz val="12"/>
        <color indexed="10"/>
        <rFont val="Times New Roman"/>
        <family val="1"/>
      </rPr>
      <t>R5</t>
    </r>
    <r>
      <rPr>
        <sz val="12"/>
        <rFont val="Times New Roman"/>
        <family val="1"/>
      </rPr>
      <t>_SB.</t>
    </r>
  </si>
  <si>
    <t>V prípade, že časť dotácie škola posúva na zmluvné zariadenia, uveďe to do poznámky pod tabuľkou</t>
  </si>
  <si>
    <r>
      <t>T4_R1_SA (SB) = T3_R21_SA (SC),
T4_</t>
    </r>
    <r>
      <rPr>
        <sz val="12"/>
        <color indexed="10"/>
        <rFont val="Times New Roman"/>
        <family val="1"/>
      </rPr>
      <t>R5</t>
    </r>
    <r>
      <rPr>
        <sz val="12"/>
        <rFont val="Times New Roman"/>
        <family val="1"/>
      </rPr>
      <t>_SA (SB) = T3_R22_SA (SC) 
T4_</t>
    </r>
    <r>
      <rPr>
        <sz val="12"/>
        <color indexed="10"/>
        <rFont val="Times New Roman"/>
        <family val="1"/>
      </rPr>
      <t>R11</t>
    </r>
    <r>
      <rPr>
        <sz val="12"/>
        <rFont val="Times New Roman"/>
        <family val="1"/>
      </rPr>
      <t>_SA (SB) =   T13_R9_SE (SF)</t>
    </r>
  </si>
  <si>
    <r>
      <t>Údaje v T4 sú kontrolované na údaje z T3, a to na výnosy z hlavnej činnosti - školné (T3_R21), poplatky spojené so štúdiom (T3_R22). 
Údaj  v</t>
    </r>
    <r>
      <rPr>
        <sz val="12"/>
        <color indexed="10"/>
        <rFont val="Times New Roman"/>
        <family val="1"/>
      </rPr>
      <t xml:space="preserve"> R11 </t>
    </r>
    <r>
      <rPr>
        <sz val="12"/>
        <rFont val="Times New Roman"/>
        <family val="1"/>
      </rPr>
      <t xml:space="preserve">- návrh na prídel do štipendijného fondu musí byť minimálne vo výške vykazovanom na riadku </t>
    </r>
    <r>
      <rPr>
        <sz val="12"/>
        <color indexed="10"/>
        <rFont val="Times New Roman"/>
        <family val="1"/>
      </rPr>
      <t>R10</t>
    </r>
    <r>
      <rPr>
        <sz val="12"/>
        <rFont val="Times New Roman"/>
        <family val="1"/>
      </rPr>
      <t xml:space="preserve"> - základ pre prídel do štipendijného fondu.</t>
    </r>
  </si>
  <si>
    <t>MK SR: Umenie na Slovensku v historických a kultúrnych súvislostiach</t>
  </si>
  <si>
    <t>Mesto Trnava: Studia historica Tyrnaviensia XIII. Cesty za poznaním stredoveku - tlač</t>
  </si>
  <si>
    <t>Mesto Trnava: História a poslanie filozofie na Trnavskej univerzite - tlač zborníka</t>
  </si>
  <si>
    <t>2c</t>
  </si>
  <si>
    <t>Mesto Trnava: Gabriel Heveneši a jeho dielo Životopisy svätcov - tlač diela</t>
  </si>
  <si>
    <t>1c</t>
  </si>
  <si>
    <t>Mesto Trnava: Modelové úlohy s prvkami projektového vyučovania a konštruktivizmu na vyučovanie AJ na 1. st. ZŠ</t>
  </si>
  <si>
    <t>Mesto Trnava: Eliminácia mýlnych predstáv používaním živých organizmov a modelov na hodinách biológie</t>
  </si>
  <si>
    <t>Mesto Trnava: Vplyv rozvoja učebných stratégií na výučbu nemeckého jazyka na základných školách</t>
  </si>
  <si>
    <t>Mesto Trnava: Mapovanie drevín lesoparku "Kamenný mlyn pri Trnave"</t>
  </si>
  <si>
    <t xml:space="preserve">Mesto Trnava: "Eva Luka - Havranjel" - tlač a vydanie poézie </t>
  </si>
  <si>
    <t>Mesto Trnava: Katalóg k výstave Batik v Západnom krídle - vydanie skladačky k výstave študentov KPVU na PdF TU</t>
  </si>
  <si>
    <t>2d</t>
  </si>
  <si>
    <t>2e</t>
  </si>
  <si>
    <t>2f</t>
  </si>
  <si>
    <t>2g</t>
  </si>
  <si>
    <t>2h</t>
  </si>
  <si>
    <t>2i</t>
  </si>
  <si>
    <t xml:space="preserve">7. Rámcový program Veda a spoločnosť - 2010-1 projekt "Pri-sci-net" - Vytváranie siete školiteľov prírodovedného vzdelávania pre profesionálny rozvoj učiteľov vo výskumne ladenej koncepcii </t>
  </si>
  <si>
    <t>1d</t>
  </si>
  <si>
    <t>1e</t>
  </si>
  <si>
    <t>1f</t>
  </si>
  <si>
    <t>mesto TT - Medzinárodná konferencia: Jazyková kompetencia ako súčasť celoživotného vzdelávania</t>
  </si>
  <si>
    <t>mesto TT - Medzinárodná konferencia: Komunikácia s pacientmi s postihnutím sluchu</t>
  </si>
  <si>
    <t>2j</t>
  </si>
  <si>
    <t>2k</t>
  </si>
  <si>
    <t>Rapid - Risk assessment from policy to impact dimension RAPID</t>
  </si>
  <si>
    <t>ČK Viedeň - Zdravotná inklúzia</t>
  </si>
  <si>
    <t>4c</t>
  </si>
  <si>
    <t>4d</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</si>
  <si>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</si>
  <si>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</si>
  <si>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</si>
  <si>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</si>
  <si>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</si>
  <si>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</si>
  <si>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</si>
  <si>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</si>
  <si>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</si>
  <si>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</si>
  <si>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</si>
  <si>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</si>
  <si>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</si>
  <si>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</si>
  <si>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</si>
  <si>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</si>
  <si>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</si>
  <si>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</si>
  <si>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</si>
  <si>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</si>
  <si>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</si>
  <si>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</si>
  <si>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</si>
  <si>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</si>
  <si>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</si>
  <si>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</si>
  <si>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</si>
  <si>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</si>
  <si>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</si>
  <si>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</si>
  <si>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</si>
  <si>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</si>
  <si>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</si>
  <si>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</si>
  <si>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</si>
  <si>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</si>
  <si>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</si>
  <si>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</si>
  <si>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</si>
  <si>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</si>
  <si>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</si>
  <si>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</si>
  <si>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</si>
  <si>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</si>
  <si>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</si>
  <si>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</si>
  <si>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</si>
  <si>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</si>
  <si>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</si>
  <si>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</si>
  <si>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</si>
  <si>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</si>
  <si>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</si>
  <si>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</si>
  <si>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</si>
  <si>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</si>
  <si>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</si>
  <si>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</si>
  <si>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</si>
  <si>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</si>
  <si>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</si>
  <si>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</si>
  <si>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</si>
  <si>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</si>
  <si>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</si>
  <si>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</si>
  <si>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</si>
  <si>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Brutto</t>
  </si>
  <si>
    <t>Korekcia</t>
  </si>
  <si>
    <t>Netto</t>
  </si>
  <si>
    <t>Predch. účt. obdobie</t>
  </si>
  <si>
    <t>Strana aktív</t>
  </si>
  <si>
    <t>Tabuľka č. 24: Súvaha - Strana aktív</t>
  </si>
  <si>
    <t xml:space="preserve">   Oceniteľné práva 014-(074+091AÚ)</t>
  </si>
  <si>
    <t>061</t>
  </si>
  <si>
    <t>062</t>
  </si>
  <si>
    <t>063</t>
  </si>
  <si>
    <t>064</t>
  </si>
  <si>
    <t>065</t>
  </si>
  <si>
    <t>066</t>
  </si>
  <si>
    <t>067</t>
  </si>
  <si>
    <t>068</t>
  </si>
  <si>
    <t>069</t>
  </si>
  <si>
    <t>070</t>
  </si>
  <si>
    <t>071</t>
  </si>
  <si>
    <t>072</t>
  </si>
  <si>
    <t>073</t>
  </si>
  <si>
    <t>074</t>
  </si>
  <si>
    <t>075</t>
  </si>
  <si>
    <t>076</t>
  </si>
  <si>
    <t>077</t>
  </si>
  <si>
    <t>078</t>
  </si>
  <si>
    <t>079</t>
  </si>
  <si>
    <t>080</t>
  </si>
  <si>
    <t>081</t>
  </si>
  <si>
    <t xml:space="preserve"> 0,- eur na účte univerzity vo VÚB č. 1802478158/0200, 0,- eur na čísle účtu TF 1802170057/0200 a -0,05 eur na čísle účtu FZSP 2938733255/0200 (omylom VÚB strhla poplatok 0,05 eur, ktorý bol vrátený v januári 2012)</t>
  </si>
  <si>
    <t>Uvedie sa počet osobomesiacov, v ktorých bolo doktorandom poskytované štipendium. 
Napríklad: Ak doktorand poberal štipendium 12 mesiacov (celý rok), prispeje do tohto súčtu číslom 12. Nový doktorand, ktorý začal poberať štipendium od 1. septembra 2011, prispeje do tohto súčtu číslom 4. 
V stĺpci B sa uvedú údaje dotýkajúce sa interných doktorandov na miestach pridelených z MŠVVaŠ SR, teda financovaných z účelovej dotácie. 
V stĺpci D budú údaje zodpovedajúce interným doktorandom financovaným z iných zdrojov vysokej školy.</t>
  </si>
  <si>
    <r>
      <t>Uvedie sa</t>
    </r>
    <r>
      <rPr>
        <sz val="12"/>
        <color indexed="10"/>
        <rFont val="Times New Roman"/>
        <family val="1"/>
      </rPr>
      <t xml:space="preserve"> projektovaná </t>
    </r>
    <r>
      <rPr>
        <sz val="12"/>
        <rFont val="Times New Roman"/>
        <family val="1"/>
      </rPr>
      <t>lôžková kapacita ŠD, nie počet ubytovaných študentov v danom roku.</t>
    </r>
  </si>
  <si>
    <t>Tabuľka č. 12 poskytuje informácie o štruktúre a objeme výdavkov, ktoré verejná vysoká škola  použila na obstaranie a technické zhodnotenie dlhodobého majetku v roku 2011.</t>
  </si>
  <si>
    <t>Údaje vychádzajú z platného analytického členenia účtov   na rok 2011.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</si>
  <si>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t>Údaje vychádzajú z platného analytického členenia účtov  na rok 2011.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</si>
  <si>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t>Účtovné obdobie</t>
  </si>
  <si>
    <t>Zásoby   súčet r. 031 až 036</t>
  </si>
  <si>
    <t>Materiál (112 + 119) - (191)</t>
  </si>
  <si>
    <t>Nedokončená výroba a polotovary vlastnej výroby (121 + 122) - (192 + 193)</t>
  </si>
  <si>
    <t>Výrobky  (123) - (194)</t>
  </si>
  <si>
    <t>Zvieratá  (124) - (195)</t>
  </si>
  <si>
    <t>Tovar  (132 +139) - (196)</t>
  </si>
  <si>
    <t>Poskytnuté prevádzkové preddavky  (314) - (391 AÚ)</t>
  </si>
  <si>
    <t>Pohľadávky z obchodného styku (311 AÚ až 314 AÚ) - 391 AÚ) okrem r.035</t>
  </si>
  <si>
    <t>Ostatné pohľadávky (315 AÚ -391 AÚ)</t>
  </si>
  <si>
    <t>Pohľadávky voči účastníkom združení  (358 AÚ) - (391 AÚ)</t>
  </si>
  <si>
    <t>Pohľadávky z obchodného styku  (311 AÚ až 314 AÚ) - 391 AÚ)</t>
  </si>
  <si>
    <t>Zúčtovanie so SP a zdravotnými poisťovňami (336)</t>
  </si>
  <si>
    <t>Daňové pohľadávky  (341 až 345)</t>
  </si>
  <si>
    <t>Pohľadávky z dôvodu finančných vzťahov k ŠR (346+348)</t>
  </si>
  <si>
    <t>Spojovací účet pri združení (396-391 AÚ)</t>
  </si>
  <si>
    <t>4.</t>
  </si>
  <si>
    <t>Pokladnica  (211 +213)</t>
  </si>
  <si>
    <t>Bankové účty  (221 +261)</t>
  </si>
  <si>
    <t>Bankové účty s dobou viazanosti dlhšou ako 1 rok (221AÚ)</t>
  </si>
  <si>
    <t>Obstaranie krátkodobého finančného majetku (259-291AÚ)</t>
  </si>
  <si>
    <t>C. ČASOVÉ ROZLÍŠENIE SPOLU                   r. 058 a r. 059</t>
  </si>
  <si>
    <t>Náklady budúcich období  (381)</t>
  </si>
  <si>
    <t>Príjmy budúcich období  (385)</t>
  </si>
  <si>
    <t>Strana pasív</t>
  </si>
  <si>
    <t>Oceňovacie rozdiely z precenenia majetku a záväzkov    (414)</t>
  </si>
  <si>
    <t>Oceňovacie rozdiely z precenenia kapitálových účastín   (415)</t>
  </si>
  <si>
    <t>Nevysporiadaný výsledok hospodárenia minulých rokov (+,- 428)</t>
  </si>
  <si>
    <t>Výsledok hospodárenia za účtovné obdobie r. 060-(r.062+068+072+074+101)</t>
  </si>
  <si>
    <t>993</t>
  </si>
  <si>
    <t>Rezervy r.076 až 078</t>
  </si>
  <si>
    <t>Krátkodobé záväzky  r.088 až 096</t>
  </si>
  <si>
    <t>Záväzky z obchodného styku   (321 až 326) okrem 323</t>
  </si>
  <si>
    <t>Bežné bankové úvery      (231 + 232 + 461 AÚ)</t>
  </si>
  <si>
    <r>
      <t xml:space="preserve">Ostatné záväzky  </t>
    </r>
    <r>
      <rPr>
        <sz val="9"/>
        <rFont val="Times New Roman"/>
        <family val="1"/>
      </rPr>
      <t>(379 + 373 AÚ +474 AÚ + 479 AÚ)</t>
    </r>
  </si>
  <si>
    <r>
      <t xml:space="preserve">Ostatné dlhodobé záväzky </t>
    </r>
    <r>
      <rPr>
        <sz val="9"/>
        <rFont val="Times New Roman"/>
        <family val="1"/>
      </rPr>
      <t xml:space="preserve"> (373 AÚ+ 479 AÚ)</t>
    </r>
  </si>
  <si>
    <t>T22_V1</t>
  </si>
  <si>
    <t>T23_V1</t>
  </si>
  <si>
    <t>T24_V1</t>
  </si>
  <si>
    <t>T25_V1</t>
  </si>
  <si>
    <t>Tabuľka 22</t>
  </si>
  <si>
    <t>Tabuľka 23</t>
  </si>
  <si>
    <t>Tabuľka 25</t>
  </si>
  <si>
    <t>Peňažné fondy tvorené podľa osobitného predpisu     (412)</t>
  </si>
  <si>
    <t>Fondy tvorené zo zisku    r.069 až 071</t>
  </si>
  <si>
    <t>Rezervný fond                          (421)</t>
  </si>
  <si>
    <t>Ostatné fondy                          (427)</t>
  </si>
  <si>
    <t>Fondy tvorené zo zisku            (423)</t>
  </si>
  <si>
    <t>Rezervy zákonné                      (451AÚ)</t>
  </si>
  <si>
    <r>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na riešenie projektov APVV pre spoluriešiteľov projektu, kde hlavným riešiteľom je iná právnická osoba ako VVŠ. 
</t>
    </r>
    <r>
      <rPr>
        <strike/>
        <sz val="12"/>
        <rFont val="Times New Roman"/>
        <family val="1"/>
      </rPr>
      <t>3. dotácie Úradu vlády SR na projekty, riešené v rámci Finančného mechanizmu EHP a Nórskeho finančného mechanizmu</t>
    </r>
  </si>
  <si>
    <r>
      <t xml:space="preserve">V riadku 3 uvedie vysoká škola celkový objem ostatných príjmov z domácich zdrojov majúcich charakter dotácií. V riadkoch 3a ... rozpíše podrobnejšie jednotlivé druhy týchto príjmov.
</t>
    </r>
    <r>
      <rPr>
        <sz val="12"/>
        <color indexed="10"/>
        <rFont val="Times New Roman"/>
        <family val="1"/>
      </rPr>
      <t>Patrí sem aj dotácia z Úradu vlády SR na projekty riešené v rámci Finančného mechanizmu EHP a Nórskeho finančného mechanizmu.</t>
    </r>
  </si>
  <si>
    <r>
      <t xml:space="preserve">V riadku 4 uvedie vysoká škola celkový objem príjmov </t>
    </r>
    <r>
      <rPr>
        <b/>
        <sz val="12"/>
        <rFont val="Times New Roman"/>
        <family val="1"/>
      </rPr>
      <t xml:space="preserve">zo zahraničných zdrojov </t>
    </r>
    <r>
      <rPr>
        <b/>
        <sz val="12"/>
        <color indexed="10"/>
        <rFont val="Times New Roman"/>
        <family val="1"/>
      </rPr>
      <t xml:space="preserve">(zo zahraničných účtov) </t>
    </r>
    <r>
      <rPr>
        <sz val="12"/>
        <rFont val="Times New Roman"/>
        <family val="1"/>
      </rPr>
      <t>majúcich charakter dotácií. V riadkoch 4a ... rozpíše podrobnejšie jednotlivé druhy týchto príjmov. Príklady:
1. príjmy zo zahraničných grantov v rámci 7. RP
2. príjmy na riešenie výskumných projektov v rámci programu COST
3. príjmy v rámci spolupráce s inými zahraničnými univerzitami</t>
    </r>
  </si>
  <si>
    <t>T11_R10</t>
  </si>
  <si>
    <t>T11_R10a</t>
  </si>
  <si>
    <t>T11_R13</t>
  </si>
  <si>
    <r>
      <t xml:space="preserve">Bežná a kapitálová dotácia je kontrolovaná na </t>
    </r>
    <r>
      <rPr>
        <sz val="12"/>
        <color indexed="10"/>
        <rFont val="Times New Roman"/>
        <family val="1"/>
      </rPr>
      <t>Zmluvu o poskytnutí  dotácií  zo štátneho rozpočtu prostredníctvom kapitoly MŠVVaŠ (ďalej len "dotačná zmluva") na  programe  077 na rok 2011 a jej dodatky.</t>
    </r>
  </si>
  <si>
    <r>
      <rPr>
        <strike/>
        <sz val="12"/>
        <rFont val="Times New Roman"/>
        <family val="1"/>
      </rPr>
      <t>T1_R15_SA = T14_R17_SD, 
T1_R15_SB = T15_R11_SC,</t>
    </r>
    <r>
      <rPr>
        <sz val="12"/>
        <rFont val="Times New Roman"/>
        <family val="1"/>
      </rPr>
      <t xml:space="preserve">
T1_R15_SB ≤ T11_R10_SB,
T1_R12_SA = T8_R5_SC
T1_R13_SA = T20_R2_SB </t>
    </r>
  </si>
  <si>
    <r>
      <t xml:space="preserve">Bežná a kapitálová dotácia z programu 077 je kontrolovaná na "dotačnú zmluvu" na rok 2011 a jej dodatky. 
Dotácie na kapitálové výdavky sa kontrolujú aj na T11, sociálne a motivačné štipendiá na T8 a T20.  
</t>
    </r>
    <r>
      <rPr>
        <b/>
        <u val="single"/>
        <strike/>
        <sz val="12"/>
        <rFont val="Times New Roman"/>
        <family val="1"/>
      </rPr>
      <t>Neuvádza sa tu dotácia z iných programov ani dotácia zo štrukturálnych fondov EÚ.</t>
    </r>
  </si>
  <si>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</si>
  <si>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</si>
  <si>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</si>
  <si>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</si>
  <si>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</si>
  <si>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</si>
  <si>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</si>
  <si>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</si>
  <si>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</si>
  <si>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</si>
  <si>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</si>
  <si>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</si>
  <si>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</si>
  <si>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</si>
  <si>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</si>
  <si>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</si>
  <si>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</si>
  <si>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</si>
  <si>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</si>
  <si>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</si>
  <si>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</si>
  <si>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</si>
  <si>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</si>
  <si>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</si>
  <si>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</si>
  <si>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</si>
  <si>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</si>
  <si>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</si>
  <si>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</si>
  <si>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</si>
  <si>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</si>
  <si>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</si>
  <si>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</si>
  <si>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</si>
  <si>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</si>
  <si>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</si>
  <si>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</si>
  <si>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</si>
  <si>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</si>
  <si>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</si>
  <si>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</si>
  <si>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</si>
  <si>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</si>
  <si>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</si>
  <si>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</si>
  <si>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</si>
  <si>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</si>
  <si>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</si>
  <si>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</si>
  <si>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</si>
  <si>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</si>
  <si>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</si>
  <si>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</si>
  <si>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</si>
  <si>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</si>
  <si>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</si>
  <si>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</si>
  <si>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Tvorba a zúčt. zk. oprav. pol.</t>
  </si>
  <si>
    <t>33</t>
  </si>
  <si>
    <t>Poskytnuté príspevky org. zlož.</t>
  </si>
  <si>
    <t>34</t>
  </si>
  <si>
    <t>Poskyt. príspevky iným účt. jednot.</t>
  </si>
  <si>
    <t>35</t>
  </si>
  <si>
    <t>Poskytnuté príspevky fyz. osobám</t>
  </si>
  <si>
    <t>36</t>
  </si>
  <si>
    <t>Poskyt. príspevky z verejnej zbierky</t>
  </si>
  <si>
    <t>37</t>
  </si>
  <si>
    <t>38</t>
  </si>
  <si>
    <t>Kontrolné číslo r. 01 až r. 38</t>
  </si>
  <si>
    <t>995</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</si>
  <si>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</si>
  <si>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</si>
  <si>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</si>
  <si>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</si>
  <si>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</si>
  <si>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</si>
  <si>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</si>
  <si>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</si>
  <si>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</si>
  <si>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</si>
  <si>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</si>
  <si>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</si>
  <si>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</si>
  <si>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</si>
  <si>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</si>
  <si>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</si>
  <si>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</si>
  <si>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</si>
  <si>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</si>
  <si>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</si>
  <si>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</si>
  <si>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</si>
  <si>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</si>
  <si>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</si>
  <si>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</si>
  <si>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</si>
  <si>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</si>
  <si>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</si>
  <si>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</si>
  <si>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</si>
  <si>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</si>
  <si>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</si>
  <si>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</si>
  <si>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</si>
  <si>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</si>
  <si>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</si>
  <si>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</si>
  <si>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</si>
  <si>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</si>
  <si>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</si>
  <si>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</si>
  <si>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</si>
  <si>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</si>
  <si>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</si>
  <si>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</si>
  <si>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</si>
  <si>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</si>
  <si>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</si>
  <si>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r>
      <t xml:space="preserve"> Údaje </t>
    </r>
    <r>
      <rPr>
        <b/>
        <sz val="12"/>
        <rFont val="Times New Roman"/>
        <family val="1"/>
      </rPr>
      <t>o počte podaných jedlách</t>
    </r>
    <r>
      <rPr>
        <sz val="12"/>
        <rFont val="Times New Roman"/>
        <family val="1"/>
      </rPr>
      <t xml:space="preserve"> v R12 sa kontrolujú na štatistické výkazy MŠVVaŠ SR 2011 (2010). Uvádzajú sa </t>
    </r>
    <r>
      <rPr>
        <b/>
        <sz val="12"/>
        <rFont val="Times New Roman"/>
        <family val="1"/>
      </rPr>
      <t xml:space="preserve">jedlá vydané študentom vo vlastných jedálňach aj v zmluvných zariadeniach </t>
    </r>
    <r>
      <rPr>
        <sz val="12"/>
        <rFont val="Times New Roman"/>
        <family val="1"/>
      </rPr>
      <t>(všetky jedlá na ktoré sa poskytuje dotácia). Neakceptujú sa žiadne typy iných stravovacích poukazov (gastrolístky).</t>
    </r>
  </si>
  <si>
    <r>
      <rPr>
        <strike/>
        <sz val="12"/>
        <rFont val="Times New Roman"/>
        <family val="1"/>
      </rPr>
      <t>T12_R15_SA = T15_R17_SD</t>
    </r>
    <r>
      <rPr>
        <sz val="12"/>
        <rFont val="Times New Roman"/>
        <family val="1"/>
      </rPr>
      <t xml:space="preserve"> 
T12_R15_SF = výkazníctvo 2011, kategória 700, všetky zdroje</t>
    </r>
  </si>
  <si>
    <r>
      <rPr>
        <strike/>
        <sz val="12"/>
        <rFont val="Times New Roman"/>
        <family val="1"/>
      </rPr>
      <t>Hodnota v T12_R15_SA sa musí rovnať údaju v T15_R21_SD (ide o výdavky v r. 2011 bez rozdielu či boli realizované z kapitálovej dotácie roku 2011 alebo zo zostatku kapitálovej dotácie z predchádzajúcich rokov).</t>
    </r>
    <r>
      <rPr>
        <sz val="12"/>
        <rFont val="Times New Roman"/>
        <family val="1"/>
      </rPr>
      <t xml:space="preserve">
Údaje v R15, SF - celkové výdavky na obstaranie a technické zhodnotenie majetku sa musia rovnať hodnotám, vykazovaným vo výkaze "Príjmy a výdavky" v kategórii 700 za všetky zdroje (štátny rozpočet, vlastné zdroje, prostriedky EÚ, finančný mechanizmus EHP a Nórsky finančný mechanizmus...) a  za roky 2010 a 2011 spolu. Ak tieto udaje nie sú v súlade, je potrebné v poznámke vysvetliť dôvod. </t>
    </r>
  </si>
  <si>
    <r>
      <t xml:space="preserve">Údaje v T18_R1 sú kontrolované na  rozpis bežnej a kapitálovej dotácie na programe 06K v roku 2011 poskytnuté vysokým školám mimo "dotačnej zmluvy" prostredníctvom  APVV resp. SVaT. 
Údaje v T18_R7 a R8 sú kontrolované na rozpis bežnej dotácie na podrograme 05T 08 a prvku 021 02 03 v roku 2011, poskytnuté vysokým školám mimo "dotačnej zmluvy" prostredníctvom sekcie medzinárodnej spolupráce.
</t>
    </r>
    <r>
      <rPr>
        <strike/>
        <sz val="12"/>
        <rFont val="Times New Roman"/>
        <family val="1"/>
      </rPr>
      <t xml:space="preserve">Údaje o čerpaní týchto dotácií v roku 2010 sú súčasťou analýzy  v  T14 a T15 a sú zaradené do príslušných podprogramov, prvkov. </t>
    </r>
  </si>
  <si>
    <t>T11_V2</t>
  </si>
  <si>
    <t>T11_V3</t>
  </si>
  <si>
    <t>T11_V4</t>
  </si>
  <si>
    <t>T11_V5</t>
  </si>
  <si>
    <t>T9_R6_SA (SB) = "dotačná zmluva" 2011 (2010)_účelové prostriedky na študentské domovy</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</si>
  <si>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</si>
  <si>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</si>
  <si>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Tabuľka č. 3 poskytuje informácie o celkovom objeme a štruktúre výnosov  verejnej vysokej školy v rokoch 2009 a 2010. Osobitne sa uvedie prehľad o výnosoch v hlavnej činnosti a osobitne prehľad o výnosoch v podnikateľskej  činnosti.</t>
  </si>
  <si>
    <t>V stĺpci F uvedie vysoká škola osobitne zo stĺpca E objem nákladov na mzdy krytých z kapitoly MŠVVaŠ SR poskytnutých prostredníctvom dotačnej zmluvy.</t>
  </si>
  <si>
    <t>V stĺpci D sa uvedú náklady na štipendiá doktorandov, ktorí nie sú na miestach pridelených MŠVVaŠ SR, a ktorých štipendiá vysoká škola financovala z iných zdrojov.</t>
  </si>
  <si>
    <t>V stĺpci SA, resp. SC sa uvedú príjmy z dotácie na sociálne štipendiá poskytnuté prostredníctvom  kapitoly MŠVVaŠ SR na základe dotačnej zmluvy v danom kalendárnom roku.</t>
  </si>
  <si>
    <t>T6_R1..R6, R7, R9, R13, R14, R16, R17 = Škol 2-04 za 2010, 
T6_R15a.. = dotačná zmluva na 2010, špecifiká</t>
  </si>
  <si>
    <r>
      <t xml:space="preserve">Stavy fondov k 1.1. a k 31.12.2010 za </t>
    </r>
    <r>
      <rPr>
        <b/>
        <sz val="12"/>
        <rFont val="Times New Roman"/>
        <family val="1"/>
      </rPr>
      <t>všetky fondy spolu</t>
    </r>
    <r>
      <rPr>
        <sz val="12"/>
        <rFont val="Times New Roman"/>
        <family val="1"/>
      </rPr>
      <t xml:space="preserve"> sa kontrolujú na výkazníctvo, súvaha - časť Pasíva, riadky 064 + 065 + 069 + 071 "netto" 
Stavy fondov k 1.1.sa rovnajú stavom fondov k 31.12. predchádzajúceho roka.</t>
    </r>
  </si>
  <si>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v riadku 0123 štatistického výkazu Škol (MŠ SR) 2-04).</t>
  </si>
  <si>
    <r>
      <t xml:space="preserve">3) uvádzajú sa </t>
    </r>
    <r>
      <rPr>
        <b/>
        <sz val="11"/>
        <rFont val="Times New Roman"/>
        <family val="1"/>
      </rPr>
      <t>jedlá vydané študentom len vo vlastnej jedálni</t>
    </r>
    <r>
      <rPr>
        <sz val="11"/>
        <rFont val="Times New Roman"/>
        <family val="1"/>
      </rPr>
      <t xml:space="preserve"> , na ktoré sa poskytuje dotácia</t>
    </r>
  </si>
  <si>
    <t>Tabuľka č. 5: Náklady verejnej vysokej školy v rokoch 2010 a 2011 (v Eur)</t>
  </si>
  <si>
    <t>Náklady na mzdy  poskytované z prostriedkov štátneho rozpočtu   (v Eur)</t>
  </si>
  <si>
    <t>Náklady na mzdy poskytované z dotácie MŠVVaŠ SR  (v Eur)</t>
  </si>
  <si>
    <t>Náklady na mzdy poskytované z iných zdrojov 
 (v Eur)</t>
  </si>
  <si>
    <t>Náklady na mzdy spolu
 (v Eur)</t>
  </si>
  <si>
    <t>Tabuľka č. 7: Náklady verejnej vysokej školy na štipendiá interných doktorandov v roku 2011 (v Eur)</t>
  </si>
  <si>
    <t>Finančné prostriedky  
 (v Eur)</t>
  </si>
  <si>
    <t>Náklady / Výnosy (v Eur)</t>
  </si>
  <si>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2010 a 2011 (v Eur)</t>
    </r>
  </si>
  <si>
    <t>Tabuľka č. 11: Zdroje verejnej vysokej školy na obstaranie a technické zhodnotenie dlhodobého  majetku v rokoch 2010 a 2011 (v Eur)</t>
  </si>
  <si>
    <t>Tabuľka č. 12: Výdavky verejnej vysokej školy na obstaranie a technické zhodnotenie dlhodobého majetku v roku 2011 (v Eur)</t>
  </si>
  <si>
    <t>Tabuľka č. 13: Stav a vývoj finančných fondov verejnej vysokej školy v rokoch 2010 a 2011 (v Eur)</t>
  </si>
  <si>
    <t>Tabuľka č. 16: Štruktúra a stav finančných prostriedkov na bankových účtoch verejnej vysokej školy
   k 31. decembru 2011 (v Eur)</t>
  </si>
  <si>
    <t>Tabuľka č. 19: Štipendiá z vlastných zdrojov podľa § 97 zákona v rokoch 2010 a 2011 (v Eur)</t>
  </si>
  <si>
    <t>Tabuľka č. 20: Motivačné štipendiá  v rokoch 2010 a 2011 
(v zmysle § 96  zákona ) (v Eur)</t>
  </si>
  <si>
    <t>Tabuľka č. 22: Výnosy verejnej vysokej školy v roku 2011 v oblasti sociálnej podpory študentov (v Eur)</t>
  </si>
  <si>
    <t>Tabuľka č .23:  Náklady verejnej vysokej školy  v roku 2011 v oblasti sociálnej podpory študentov (v Eur)</t>
  </si>
  <si>
    <r>
      <t xml:space="preserve">Príspevok na jedno jedlo zo štátneho rozpočtu bol v rokoch od 1.1.2011 do 31.8.2011 vo výške </t>
    </r>
    <r>
      <rPr>
        <sz val="12"/>
        <color indexed="10"/>
        <rFont val="Times New Roman"/>
        <family val="1"/>
      </rPr>
      <t xml:space="preserve"> 1 euro, a od 1.9.2011 do 31.12.2011 0,8 euro</t>
    </r>
    <r>
      <rPr>
        <sz val="12"/>
        <color indexed="8"/>
        <rFont val="Times New Roman"/>
        <family val="1"/>
      </rPr>
      <t xml:space="preserve">. </t>
    </r>
  </si>
  <si>
    <t>zmena názvu</t>
  </si>
  <si>
    <r>
      <t xml:space="preserve">súvaha k </t>
    </r>
    <r>
      <rPr>
        <sz val="12"/>
        <color indexed="10"/>
        <rFont val="Times New Roman"/>
        <family val="1"/>
      </rPr>
      <t>31.12.2011</t>
    </r>
    <r>
      <rPr>
        <sz val="12"/>
        <rFont val="Times New Roman"/>
        <family val="1"/>
      </rPr>
      <t xml:space="preserve"> - Strana aktív 
1. a 2. časť </t>
    </r>
  </si>
  <si>
    <r>
      <t xml:space="preserve">súvaha </t>
    </r>
    <r>
      <rPr>
        <sz val="12"/>
        <color indexed="10"/>
        <rFont val="Times New Roman"/>
        <family val="1"/>
      </rPr>
      <t xml:space="preserve"> k 31.12.2011</t>
    </r>
    <r>
      <rPr>
        <sz val="12"/>
        <rFont val="Times New Roman"/>
        <family val="1"/>
      </rPr>
      <t xml:space="preserve"> - Strana pasív</t>
    </r>
  </si>
  <si>
    <t>upravený text v T1_V1, v T7_V2, T17_V1, T18_V1, T21_V1</t>
  </si>
  <si>
    <t>zmena názvu, rozšírenie o ďalšie podprogramy</t>
  </si>
  <si>
    <r>
      <t xml:space="preserve">  - náklady na štipendiá vo výške 9. platovej triedy a 1. platového stupňa  
</t>
    </r>
    <r>
      <rPr>
        <sz val="12"/>
        <color indexed="10"/>
        <rFont val="Times New Roman"/>
        <family val="1"/>
      </rPr>
      <t xml:space="preserve">(účet 549001)  </t>
    </r>
    <r>
      <rPr>
        <sz val="12"/>
        <rFont val="Times New Roman"/>
        <family val="1"/>
      </rPr>
      <t>( v CRŠ kod 10 )</t>
    </r>
  </si>
  <si>
    <t xml:space="preserve">Príjmy verejnej vysokej školy  v roku 2011 majúce charakter dotácie okrem príjmov z dotácií  z  kapitoly MŠVVaŠ SR a okrem štrukturálnych fondov EÚ </t>
  </si>
  <si>
    <t>Výnosy verejnej vysokej školy v rokoch 2010 a 2011</t>
  </si>
  <si>
    <t>Výnosy verejnej vysokej školy zo školného a z poplatkov spojených so štúdiom v rokoch 2010 a 2011</t>
  </si>
  <si>
    <t>Náklady verejnej vysokej školy v rokoch 2010 a 2011</t>
  </si>
  <si>
    <t>Zamestnanci a náklady na mzdy verejnej vysokej školy v roku 2011</t>
  </si>
  <si>
    <t>Náklady verejnej vysokej školy na štipendiá interných doktorandov v roku 2011</t>
  </si>
  <si>
    <t>Údaje o systéme sociálnej podpory  - časť  sociálne štipendiá  (§ 96 zákona) za roky 2010 a 2011</t>
  </si>
  <si>
    <r>
      <t>Údaje o systéme sociálnej podpory  - časť výnosy a náklady</t>
    </r>
    <r>
      <rPr>
        <b/>
        <sz val="12"/>
        <rFont val="Times New Roman"/>
        <family val="1"/>
      </rPr>
      <t xml:space="preserve"> </t>
    </r>
    <r>
      <rPr>
        <sz val="12"/>
        <rFont val="Times New Roman"/>
        <family val="1"/>
      </rPr>
      <t>študentských domovov (bez zmluvných zariadení) za roky 2010 a 2011</t>
    </r>
    <r>
      <rPr>
        <b/>
        <sz val="12"/>
        <rFont val="Times New Roman"/>
        <family val="1"/>
      </rPr>
      <t xml:space="preserve"> </t>
    </r>
  </si>
  <si>
    <t>Zdroje verejnej vysokej školy na obstaranie a technické zhodnotenie dlhodobého  majetku v rokoch 2010 a 2011</t>
  </si>
  <si>
    <t>Výdavky verejnej vysokej školy na obstaranie a technické zhodnotenie dlhodobého majetku v roku 2011</t>
  </si>
  <si>
    <t>Stav a vývoj finančných fondov verejnej vysokej školy v rokoch 2010 a 2011</t>
  </si>
  <si>
    <t>Štipendiá z vlastných zdrojov podľa § 97 zákona v rokoch 2010 a 2011</t>
  </si>
  <si>
    <t xml:space="preserve">Motivačné štipendiá  v rokoch 2010 a 2011 (v zmysle § 96  zákona ) </t>
  </si>
  <si>
    <t>Štruktúra účtu 384 - výnosy budúcich období v rokoch 2010 a 2011</t>
  </si>
  <si>
    <t>Výnosy verejnej vysokej školy v roku 2011 v oblasti sociálnej podpory študentov</t>
  </si>
  <si>
    <t>Náklady verejnej vysokej školy  v roku 2011 v oblasti sociálnej podpory študentov</t>
  </si>
  <si>
    <r>
      <rPr>
        <b/>
        <sz val="12"/>
        <rFont val="Times New Roman"/>
        <family val="1"/>
      </rPr>
      <t xml:space="preserve">Minimálna výška prídelu </t>
    </r>
    <r>
      <rPr>
        <sz val="12"/>
        <rFont val="Times New Roman"/>
        <family val="1"/>
      </rPr>
      <t xml:space="preserve">do štipendijného fondu v roku 2010 a 2011 je </t>
    </r>
    <r>
      <rPr>
        <b/>
        <sz val="12"/>
        <color indexed="10"/>
        <rFont val="Times New Roman"/>
        <family val="1"/>
      </rPr>
      <t>20 %</t>
    </r>
    <r>
      <rPr>
        <b/>
        <sz val="12"/>
        <rFont val="Times New Roman"/>
        <family val="1"/>
      </rPr>
      <t xml:space="preserve"> </t>
    </r>
    <r>
      <rPr>
        <sz val="12"/>
        <rFont val="Times New Roman"/>
        <family val="1"/>
      </rPr>
      <t>príjmov zo školného.</t>
    </r>
  </si>
  <si>
    <t xml:space="preserve">Tabuľka č. 5 poskytuje informácie o celkovom objeme a štruktúre nákladov verejnej vysokej školy v rokoch 2010 a  2011. Osobitne sa uvedie prehľad o nákladoch v hlavnej činnosti a osobitne prehľad o nákladoch v podnikateľskej  činnosti. </t>
  </si>
  <si>
    <t>Údaje o lôžkovej kapacite v T9_R1 sa kontrolujú na štatistické výkazy MŠVVaŠ SR 2011 (2010).</t>
  </si>
  <si>
    <r>
      <t xml:space="preserve">Tabuľka č. 18 obsahuje informácie o celkovom objeme príjmov z dotácií poskytnutých verejnej vysokej škole z kapitoly MŠVVaŠ SR </t>
    </r>
    <r>
      <rPr>
        <b/>
        <sz val="12"/>
        <rFont val="Times New Roman"/>
        <family val="1"/>
      </rPr>
      <t xml:space="preserve"> </t>
    </r>
    <r>
      <rPr>
        <sz val="12"/>
        <rFont val="Times New Roman"/>
        <family val="1"/>
      </rPr>
      <t xml:space="preserve">mimo programu 077 t. j. mimo </t>
    </r>
    <r>
      <rPr>
        <b/>
        <sz val="12"/>
        <rFont val="Times New Roman"/>
        <family val="1"/>
      </rPr>
      <t xml:space="preserve"> </t>
    </r>
    <r>
      <rPr>
        <sz val="12"/>
        <rFont val="Times New Roman"/>
        <family val="1"/>
      </rPr>
      <t>Zmluvy o poskytnutí dotácie zo štátneho rozpočtu prostredníctvom rozpočtu MŠVVaŠ SR na rok 2011  a mimo príjmov z prostriedkov EÚ a to</t>
    </r>
    <r>
      <rPr>
        <b/>
        <sz val="12"/>
        <rFont val="Times New Roman"/>
        <family val="1"/>
      </rPr>
      <t>:</t>
    </r>
    <r>
      <rPr>
        <sz val="12"/>
        <rFont val="Times New Roman"/>
        <family val="1"/>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2011. 
</t>
    </r>
  </si>
  <si>
    <t>Obsah tabuľkovej prílohy výročnej správy o hospodárení verejnej vysokej školy za rok 2011</t>
  </si>
  <si>
    <t xml:space="preserve">Súvaha k 31. 12. 2011 - Strana aktív 1. časť </t>
  </si>
  <si>
    <t>Súvaha k 31. 12. 2011 - Strana aktív 2. časť</t>
  </si>
  <si>
    <t>Súvaha k 31. 12. 2011 - Strana pasív</t>
  </si>
  <si>
    <t>Zmeny tabuliek výročnej správy o hospodárení za rok 2011 v porovnaní s rokom 2010</t>
  </si>
  <si>
    <t>Vysvetlivky k tabuľkám výročnej správy o hospodárení verejnej vysokej školy za rok 2011</t>
  </si>
  <si>
    <t>Súvzťažnosti tabuliek výročnej správy o hospodárení verejnej vysokej školy za rok 2011</t>
  </si>
  <si>
    <t xml:space="preserve">Príjmy z dotácií verejnej vysokej škole zo štátneho rozpočtu z kapitoly MŠVVaŠ SR poskytnuté mimo programu 077 a mimo príjmov z prostriedkov EÚ (zo štrukturálnych fondov) v roku 2011 </t>
  </si>
  <si>
    <t>Príjmy verejnej vysokej školy z prostriedkov EÚ a z prostriedkov na ich spolufinancovanie zo štátneho rozpočtu z kapitoly MŠVVaŠ SR a z iných kapitol štátneho rozpočtu v roku 2011</t>
  </si>
  <si>
    <t xml:space="preserve">Štruktúra a stav finančných prostriedkov na bankových účtoch verejnej vysokej školy k 31. decembru 2011 </t>
  </si>
  <si>
    <r>
      <t>Uvedie sa objem prijatej kapitálovej dotácie z rozpočtu kapitoly MŠVVaŠ SR a z iných rozpočtových kapitol v roku 2011</t>
    </r>
    <r>
      <rPr>
        <sz val="12"/>
        <color indexed="10"/>
        <rFont val="Times New Roman"/>
        <family val="1"/>
      </rPr>
      <t xml:space="preserve"> zo zdroja 111 (kapitálová dotácia, ktorá bola verejnej vysokej škole poukázaná na účet (cash) v sledovanom období,  účet 346002 - strana DAL)</t>
    </r>
  </si>
  <si>
    <t>vložený R10a: Dotácia na kapitálové výdavky z prostriedkov EÚ (štrukturálnych fondov)</t>
  </si>
  <si>
    <r>
      <t xml:space="preserve">z </t>
    </r>
    <r>
      <rPr>
        <b/>
        <sz val="12"/>
        <color indexed="17"/>
        <rFont val="Times New Roman"/>
        <family val="1"/>
      </rPr>
      <t>neúčelovej</t>
    </r>
    <r>
      <rPr>
        <b/>
        <sz val="12"/>
        <color indexed="8"/>
        <rFont val="Times New Roman"/>
        <family val="1"/>
      </rPr>
      <t xml:space="preserve"> dotácie MŠVVaŠ SR</t>
    </r>
  </si>
  <si>
    <t>Počet osobomesiacov za rok 2011</t>
  </si>
  <si>
    <t>1) výška nákladov, vykazovaná k 31.12.2011 zohľadnuje aj úhradu štipendií doktorandov, ktoré verejná vysoká škola vyplatila v januári 2012 za december 2011</t>
  </si>
  <si>
    <t>F=A+E</t>
  </si>
  <si>
    <t>v hlavičkách boli zmenené (aktualizované) roky, tiež bolo doplnené v akej mene majú byť údaje vyplnené, t. z. údaje z roku 2010 tak ako aj  údaje z roku 2011 sú uvedené v eurách</t>
  </si>
  <si>
    <t>Nevyčerpaná účelová dotácia (+) / nedoplatok účelovej dotácie (-) za rok 2010</t>
  </si>
  <si>
    <t>Účelová dotácia na štipendiá doktorandov poskytnutá v rámci dotačnej zmluvy v priebehu roka 2011</t>
  </si>
  <si>
    <t>A=B+C+D</t>
  </si>
  <si>
    <t>Tabuľka č. 7 poskytuje informácie o  počte interných doktorandov, o nákladoch vysokej školy na štipendiá doktorandov a o ich krytí výnosmi (z poskytnutých  účelových a neúčelových dotácií MŠVVaŠ SR, resp. z ďalších zdrojov vysokej školy).</t>
  </si>
  <si>
    <t>Náklady na štipendiá ostatných interných doktorandov</t>
  </si>
  <si>
    <r>
      <t xml:space="preserve">Zvyšok prijatej kapitálovej dotácie </t>
    </r>
    <r>
      <rPr>
        <b/>
        <sz val="12"/>
        <color indexed="10"/>
        <rFont val="Times New Roman"/>
        <family val="1"/>
      </rPr>
      <t>zo štátneho rozpočtu</t>
    </r>
    <r>
      <rPr>
        <b/>
        <sz val="12"/>
        <rFont val="Times New Roman"/>
        <family val="1"/>
      </rPr>
      <t xml:space="preserve"> používanej na kompenzáciu odpisov majetku z nej obstaraného</t>
    </r>
  </si>
  <si>
    <r>
      <t xml:space="preserve">Zvyšok prijatej kapitálovej dotácie </t>
    </r>
    <r>
      <rPr>
        <b/>
        <sz val="10"/>
        <color indexed="10"/>
        <rFont val="Times New Roman"/>
        <family val="1"/>
      </rPr>
      <t>z prostriedkov EÚ (štrukturálnych fondov)</t>
    </r>
    <r>
      <rPr>
        <b/>
        <sz val="12"/>
        <rFont val="Times New Roman"/>
        <family val="1"/>
      </rPr>
      <t xml:space="preserve"> používanej na kompenzáciu odpisov majetku z nej obstaraného</t>
    </r>
  </si>
  <si>
    <t>F = A+B+C+D+E</t>
  </si>
  <si>
    <t>J</t>
  </si>
  <si>
    <t>K</t>
  </si>
  <si>
    <t>L=
G+H+I+J+K</t>
  </si>
  <si>
    <r>
      <rPr>
        <strike/>
        <sz val="12"/>
        <rFont val="Times New Roman"/>
        <family val="1"/>
      </rPr>
      <t>T7_R</t>
    </r>
    <r>
      <rPr>
        <strike/>
        <sz val="12"/>
        <color indexed="10"/>
        <rFont val="Times New Roman"/>
        <family val="1"/>
      </rPr>
      <t>11_</t>
    </r>
    <r>
      <rPr>
        <strike/>
        <sz val="12"/>
        <rFont val="Times New Roman"/>
        <family val="1"/>
      </rPr>
      <t>SB   ≤   T14_R</t>
    </r>
    <r>
      <rPr>
        <strike/>
        <sz val="12"/>
        <color indexed="10"/>
        <rFont val="Times New Roman"/>
        <family val="1"/>
      </rPr>
      <t>4</t>
    </r>
    <r>
      <rPr>
        <strike/>
        <sz val="12"/>
        <rFont val="Times New Roman"/>
        <family val="1"/>
      </rPr>
      <t>_SJ</t>
    </r>
  </si>
  <si>
    <r>
      <rPr>
        <strike/>
        <sz val="12"/>
        <rFont val="Times New Roman"/>
        <family val="1"/>
      </rPr>
      <t>Nevyčerpaná účelová dotácia za rok 2011  sa rovná resp. je menšia ako zostatok dotácie uvedený v T14_R</t>
    </r>
    <r>
      <rPr>
        <strike/>
        <sz val="12"/>
        <color indexed="10"/>
        <rFont val="Times New Roman"/>
        <family val="1"/>
      </rPr>
      <t>4</t>
    </r>
    <r>
      <rPr>
        <strike/>
        <sz val="12"/>
        <rFont val="Times New Roman"/>
        <family val="1"/>
      </rPr>
      <t>_SJ.</t>
    </r>
  </si>
  <si>
    <r>
      <t>T13_R4_SD = T5_R</t>
    </r>
    <r>
      <rPr>
        <sz val="12"/>
        <color indexed="10"/>
        <rFont val="Times New Roman"/>
        <family val="1"/>
      </rPr>
      <t>86</t>
    </r>
    <r>
      <rPr>
        <sz val="12"/>
        <rFont val="Times New Roman"/>
        <family val="1"/>
      </rPr>
      <t>_SC+SD</t>
    </r>
  </si>
  <si>
    <r>
      <t xml:space="preserve">Ak nie je uvedené inak, všetky údaje o výške finančných prostriedkov  z roku 2010 a 2011 sa uvádzajú </t>
    </r>
    <r>
      <rPr>
        <b/>
        <sz val="12"/>
        <rFont val="Times New Roman"/>
        <family val="1"/>
      </rPr>
      <t xml:space="preserve">v eurách </t>
    </r>
    <r>
      <rPr>
        <sz val="12"/>
        <rFont val="Times New Roman"/>
        <family val="1"/>
      </rPr>
      <t>s presnosťou na dve desatinné miesta. Dôvodom tohto pravidla je, aby pri sumarizácii nedochádzalo k väčším chybám zo zaokrúhľovania.</t>
    </r>
  </si>
  <si>
    <t xml:space="preserve"> - odpisy DN a HM nadobudnutého z kapitálových dotácií zo ŠR 
(účet 551 001, 551 100, 551 121, 551 123)</t>
  </si>
  <si>
    <t xml:space="preserve"> - odpisy ostatného DN a HM (účet 551 002, 551 200, 551221, 551 223, 551 400, 551 900, 551 923)</t>
  </si>
  <si>
    <r>
      <t xml:space="preserve"> - odpisy DN a HM nad</t>
    </r>
    <r>
      <rPr>
        <sz val="12"/>
        <rFont val="Times New Roman"/>
        <family val="1"/>
      </rPr>
      <t>obudnutého</t>
    </r>
    <r>
      <rPr>
        <sz val="12"/>
        <color indexed="10"/>
        <rFont val="Times New Roman"/>
        <family val="1"/>
      </rPr>
      <t xml:space="preserve"> </t>
    </r>
    <r>
      <rPr>
        <sz val="12"/>
        <rFont val="Times New Roman"/>
        <family val="1"/>
      </rPr>
      <t>z kapitálových dotácií z EÚ (zo štrukturálnych fondov) (účet 551 004, 551 300, 551 321, 551 323)</t>
    </r>
  </si>
  <si>
    <t xml:space="preserve">- iné analyticky sledované náklady (účty 518 003, 518 013, 518 015-018, 518 020-027, 518 040,518 041,) </t>
  </si>
  <si>
    <t>- iné analyticky sledované výnosy (účty 602 002-007, 602 012,602 099)</t>
  </si>
  <si>
    <t>- zahraničné cestovné  (účet 512 002, 512 003)</t>
  </si>
  <si>
    <t>Náklady na činnosť štud. jedální súvisiace so stravovaním študentov za kalendárny rok</t>
  </si>
  <si>
    <r>
      <t xml:space="preserve">Rozdiel výnosov a nákladov štud. jedální súvisiacich so stravovaním študentov  </t>
    </r>
    <r>
      <rPr>
        <sz val="12"/>
        <rFont val="Times New Roman"/>
        <family val="1"/>
      </rPr>
      <t>[R1-R9]</t>
    </r>
  </si>
  <si>
    <r>
      <t xml:space="preserve">  - počet vydaných jedál od 1.9.2011 do 31.12.2011   (príspevok 0,8 €) študentom vo vlastnývh stravovacích zariadeniach  </t>
    </r>
    <r>
      <rPr>
        <vertAlign val="superscript"/>
        <sz val="12"/>
        <rFont val="Times New Roman"/>
        <family val="1"/>
      </rPr>
      <t xml:space="preserve">3)   </t>
    </r>
  </si>
  <si>
    <r>
      <t xml:space="preserve">  - počet vydaných jedál od 1.9.2011 do 31.12.2011   (príspevok 0,8 €) študentom v zmluvných zariadeniach  </t>
    </r>
    <r>
      <rPr>
        <vertAlign val="superscript"/>
        <sz val="12"/>
        <rFont val="Times New Roman"/>
        <family val="1"/>
      </rPr>
      <t xml:space="preserve">4)   </t>
    </r>
  </si>
  <si>
    <t>T10_R12_SA</t>
  </si>
  <si>
    <t xml:space="preserve"> - prenos zostatku dotácie do nasledujúceho kalendárneho roku </t>
  </si>
  <si>
    <r>
      <t xml:space="preserve">Počet vydaných jedál študentom </t>
    </r>
    <r>
      <rPr>
        <vertAlign val="superscript"/>
        <sz val="12"/>
        <rFont val="Times New Roman"/>
        <family val="1"/>
      </rPr>
      <t xml:space="preserve"> </t>
    </r>
    <r>
      <rPr>
        <sz val="12"/>
        <rFont val="Times New Roman"/>
        <family val="1"/>
      </rPr>
      <t xml:space="preserve">v kalendárnom roku [R13+R14-R15+R16] </t>
    </r>
  </si>
  <si>
    <t>Manuálne vložte číslo zodpovedajúce počtu jedál (s nárokom na dotáciu) vydaných vo vlastných aj zmluvných zariadeniach v roku 2010 (číslo, kt. ste uviedli vo výročnej správe za rok 2010 v T10_R12_SB)</t>
  </si>
  <si>
    <t>T10_R14_SB a v R16_SB</t>
  </si>
  <si>
    <t>T10_R13_SB a v R15_SB</t>
  </si>
  <si>
    <t>výnosy verejnej vysokej školy v roku 2011 v oblasti sociálnej podpory študentov</t>
  </si>
  <si>
    <t>náklady verejnej vysokej školy  v roku 2011 v oblasti sociálnej podpory študentov</t>
  </si>
  <si>
    <t>T4_R11</t>
  </si>
  <si>
    <t>Návrh na prídel do štipendijného fondu na základe rozhodnutia VVŠ, ktorý sa musí rovnať minimálne objemu z riadku R10.</t>
  </si>
  <si>
    <r>
      <t xml:space="preserve">T13_R9_SF = </t>
    </r>
    <r>
      <rPr>
        <sz val="12"/>
        <color indexed="10"/>
        <rFont val="Times New Roman"/>
        <family val="1"/>
      </rPr>
      <t>T4_R11</t>
    </r>
    <r>
      <rPr>
        <sz val="12"/>
        <rFont val="Times New Roman"/>
        <family val="1"/>
      </rPr>
      <t>_SB</t>
    </r>
  </si>
  <si>
    <r>
      <t xml:space="preserve">Súvzťažnosť tvorby štipendijného fondu z výnosov zo školného v T13_R9_SF na </t>
    </r>
    <r>
      <rPr>
        <sz val="12"/>
        <color indexed="10"/>
        <rFont val="Times New Roman"/>
        <family val="1"/>
      </rPr>
      <t>T4_R11_</t>
    </r>
    <r>
      <rPr>
        <sz val="12"/>
        <rFont val="Times New Roman"/>
        <family val="1"/>
      </rPr>
      <t>SB.</t>
    </r>
  </si>
  <si>
    <r>
      <t xml:space="preserve">tabuľka bez zmien, </t>
    </r>
    <r>
      <rPr>
        <sz val="12"/>
        <color indexed="10"/>
        <rFont val="Times New Roman"/>
        <family val="1"/>
      </rPr>
      <t>doplnené vysvetlivky ohľadom riadkov R1 a R6</t>
    </r>
  </si>
  <si>
    <t xml:space="preserve">T13_R12_SF ≥T8_R6_SC + T20_R4_SB
</t>
  </si>
  <si>
    <t>V tomto riadku uvádzajte len  čerpanie sociálnych štipendií a motivačných štipendií z dotácie a z vlastných zdrojov. Táto hodnota musí byť započítaná v tvorbe fondu a tiež uvedená v T19_R1.</t>
  </si>
  <si>
    <r>
      <t xml:space="preserve">Tabuľka č. 21 poskytuje informácie o štruktúre účtu 384 - výnosy budúcich období. Bilancia je realizovaná v členení na zvyšok prijatej kapitálovej dotácie </t>
    </r>
    <r>
      <rPr>
        <b/>
        <sz val="12"/>
        <color indexed="10"/>
        <rFont val="Times New Roman"/>
        <family val="1"/>
      </rPr>
      <t xml:space="preserve">zo štátneho rozpočtu a z prostriedkov EÚ </t>
    </r>
    <r>
      <rPr>
        <b/>
        <sz val="12"/>
        <rFont val="Times New Roman"/>
        <family val="1"/>
      </rPr>
      <t>používanej na kompenzáciu odpisov majetku z nej obstaraného, nevyčerpanú bežnú dotáciu na aktivity budúcich období a na finančné prostriedky zo zahraničných projektov na budúce aktivity.</t>
    </r>
  </si>
  <si>
    <t>Tabuľka č. 17: Príjmy verejnej vysokej školy z prostriedkov EÚ a z prostriedkov na ich spolufinancovanie 
zo štátneho rozpočtu z kapitoly MŠVVaŠ SR a z iných kapitol štátneho rozpočtu v roku 2011
 (v Eur)</t>
  </si>
  <si>
    <r>
      <t>Tabuľka č. 18: Príjmy z dotácií verejnej vysokej škole zo štátneho rozpočtu z kapitoly MŠVVaŠ SR poskytnuté mimo programu 077 a mimo príjmov z prostriedkov EÚ (zo štrukturálnych fondov) v roku 2011</t>
    </r>
    <r>
      <rPr>
        <sz val="14"/>
        <rFont val="Times New Roman"/>
        <family val="1"/>
      </rPr>
      <t xml:space="preserve"> 
</t>
    </r>
    <r>
      <rPr>
        <b/>
        <sz val="14"/>
        <rFont val="Times New Roman"/>
        <family val="1"/>
      </rPr>
      <t xml:space="preserve"> (v Eur)</t>
    </r>
  </si>
  <si>
    <t>Tabuľka č. 24a: Súvaha k 31. 12. 2011 - Strana aktív 1. časť (v Eur)</t>
  </si>
  <si>
    <t>Tabuľka č. 24b: Súvaha k 31. 12. 2011 - Strana aktív 2. časť (v Eur)</t>
  </si>
  <si>
    <t>Tabuľka č. 25: Súvaha k 31.12. 2011 - Strana pasív (v Eur)</t>
  </si>
  <si>
    <t>Náklady na štipendiá interných doktorandov na miestach pridelených MŠVVaŠ SR</t>
  </si>
  <si>
    <t xml:space="preserve">  </t>
  </si>
  <si>
    <r>
      <t xml:space="preserve">- tvorba fondu z hospodárskeho výsledku (účet 413  111)  </t>
    </r>
    <r>
      <rPr>
        <vertAlign val="superscript"/>
        <sz val="12"/>
        <rFont val="Times New Roman"/>
        <family val="1"/>
      </rPr>
      <t xml:space="preserve">1) </t>
    </r>
  </si>
  <si>
    <t>- tvorba fondu prevodom z rezervného fondu (účet  413 114)</t>
  </si>
  <si>
    <t>- tvorba fondu z darov a z dedičstva (účet 413 112)</t>
  </si>
  <si>
    <t>- tvorba fondu z odpisov (účet 413 116)</t>
  </si>
  <si>
    <t>- tvorba fondu z výnosov z predaja majetku (účet 413 117)</t>
  </si>
  <si>
    <r>
      <t xml:space="preserve">- ostatná tvorba (účet 413 113) </t>
    </r>
    <r>
      <rPr>
        <vertAlign val="superscript"/>
        <sz val="12"/>
        <rFont val="Times New Roman"/>
        <family val="1"/>
      </rPr>
      <t xml:space="preserve">2) </t>
    </r>
  </si>
  <si>
    <t>92a</t>
  </si>
  <si>
    <t>1b</t>
  </si>
  <si>
    <t>2b</t>
  </si>
  <si>
    <t>3b</t>
  </si>
  <si>
    <t>4b</t>
  </si>
  <si>
    <t>Centrum spirituality</t>
  </si>
  <si>
    <t>15b</t>
  </si>
  <si>
    <t>Inštitút kresťanskej kultúry</t>
  </si>
  <si>
    <t>15c</t>
  </si>
  <si>
    <t>Okalianum</t>
  </si>
  <si>
    <t>15d</t>
  </si>
  <si>
    <t>Ústav biblických štúdií</t>
  </si>
  <si>
    <t xml:space="preserve">Názov verejnej vysokej školy: </t>
  </si>
  <si>
    <t xml:space="preserve">    - bežný účet na riešenie úloh vedy a
      výskumu  zo SR, resp.zahraničia </t>
  </si>
  <si>
    <t>T10_R10</t>
  </si>
  <si>
    <t>bez zmien</t>
  </si>
  <si>
    <t xml:space="preserve">  - náklady na štipendiá interných doktorandov pred dizertačnou skúškou 
(v zmysle § 54 ods. 18 písm. a) zákona spolu (SUM(R3:R4))</t>
  </si>
  <si>
    <t>Priemerný mesačný náklad na doktoranda</t>
  </si>
  <si>
    <t xml:space="preserve">  - Prvok 0AE 02 01</t>
  </si>
  <si>
    <t xml:space="preserve">  - Prvok 0AE 02 03</t>
  </si>
  <si>
    <t xml:space="preserve">  - Prvok 0AE 03 01</t>
  </si>
  <si>
    <r>
      <t xml:space="preserve">Podprogram 06G 06 </t>
    </r>
    <r>
      <rPr>
        <sz val="12"/>
        <rFont val="Times New Roman"/>
        <family val="1"/>
      </rPr>
      <t>[R7+R8]</t>
    </r>
  </si>
  <si>
    <t xml:space="preserve"> - Podprogram 06K 12            </t>
  </si>
  <si>
    <t>T9_R1_SC_SD</t>
  </si>
  <si>
    <t xml:space="preserve"> - Podprogram 06K 16           </t>
  </si>
  <si>
    <t xml:space="preserve">-  Podprogram 06K 0A </t>
  </si>
  <si>
    <t>8a</t>
  </si>
  <si>
    <r>
      <t xml:space="preserve">Program 06K </t>
    </r>
    <r>
      <rPr>
        <sz val="12"/>
        <rFont val="Times New Roman"/>
        <family val="1"/>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</si>
  <si>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</si>
  <si>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</si>
  <si>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</si>
  <si>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</si>
  <si>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</si>
  <si>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</si>
  <si>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</si>
  <si>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</si>
  <si>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</si>
  <si>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</si>
  <si>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</si>
  <si>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</si>
  <si>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</si>
  <si>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</si>
  <si>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</si>
  <si>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</si>
  <si>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</si>
  <si>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</si>
  <si>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</si>
  <si>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</si>
  <si>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</si>
  <si>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</si>
  <si>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</si>
  <si>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</si>
  <si>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</si>
  <si>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</si>
  <si>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</si>
  <si>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</si>
  <si>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</si>
  <si>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</si>
  <si>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</si>
  <si>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</si>
  <si>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</si>
  <si>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</si>
  <si>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</si>
  <si>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</si>
  <si>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</si>
  <si>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</si>
  <si>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</si>
  <si>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</si>
  <si>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</si>
  <si>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</si>
  <si>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</si>
  <si>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</si>
  <si>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</si>
  <si>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</si>
  <si>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</si>
  <si>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</si>
  <si>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</si>
  <si>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</si>
  <si>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</si>
  <si>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</si>
  <si>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</si>
  <si>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</si>
  <si>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V prípade zmluvného zariadenia sa uvádzajú len výnosy a náklady na stravovanie študentov, ktoré prechádzajú účtovníctvom vysokej školy.</t>
  </si>
  <si>
    <r>
      <t>Tvorba fondu reprodukcie z odpisov v roku 2011 sa rovná odpisom ostatného DN a HM za rok 2011 (</t>
    </r>
    <r>
      <rPr>
        <sz val="12"/>
        <color indexed="10"/>
        <rFont val="Times New Roman"/>
        <family val="1"/>
      </rPr>
      <t>T5_R86_SC+SD)</t>
    </r>
  </si>
  <si>
    <t xml:space="preserve">T21_R1_SF  = výkazníctvo 2011, súvaha, časť pasíva, riadok 103, predchádzajúce účtovné obdobie
T21_R1_SK = výkazníctvo 2011, súvaha, časť pasíva, riadok 103, bežné účtovné obdobie </t>
  </si>
  <si>
    <t xml:space="preserve">Celková hodnota účtu 384 za rok 2010 a 2011, uvedená v T21_SF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(2010), resp. SI (2011). 
Údaje za rok 2010 musia byť totožné s údajmi, ktoré VVŠ predložili k výsledkom hospodárenia VVŠ za rok 2010. </t>
  </si>
  <si>
    <t>T10_R12 = štatistické výkazy MŠVVaŠ SR 2011 (2010)</t>
  </si>
  <si>
    <t>10a</t>
  </si>
  <si>
    <t>G=A+B+C+D+E+F</t>
  </si>
  <si>
    <r>
      <t xml:space="preserve">Čerpanie kapitálovej dotácie v roku 2011
</t>
    </r>
    <r>
      <rPr>
        <b/>
        <sz val="12"/>
        <color indexed="10"/>
        <rFont val="Times New Roman"/>
        <family val="1"/>
      </rPr>
      <t>zo štátneho rozpočtu</t>
    </r>
  </si>
  <si>
    <r>
      <t xml:space="preserve">Čerpanie kapitálovej dotácie v roku 2011
</t>
    </r>
    <r>
      <rPr>
        <b/>
        <sz val="11"/>
        <color indexed="10"/>
        <rFont val="Times New Roman"/>
        <family val="1"/>
      </rPr>
      <t>z prostriedkov EÚ (štrukturálnych fondov)</t>
    </r>
  </si>
  <si>
    <t xml:space="preserve">Čerpanie bežnej dotácie v roku 2011 prostredníctvom fondu reprodukcie </t>
  </si>
  <si>
    <t xml:space="preserve">  - Prvok 0AA 01 02</t>
  </si>
  <si>
    <r>
      <t xml:space="preserve">Dotácie z iných kapitol spolu </t>
    </r>
    <r>
      <rPr>
        <sz val="12"/>
        <rFont val="Times New Roman"/>
        <family val="1"/>
      </rPr>
      <t>[SUM(R17a:R17...)]</t>
    </r>
  </si>
  <si>
    <r>
      <t xml:space="preserve">Dotácie </t>
    </r>
    <r>
      <rPr>
        <b/>
        <sz val="12"/>
        <color indexed="10"/>
        <rFont val="Times New Roman"/>
        <family val="1"/>
      </rPr>
      <t>z prostriedkov EÚ</t>
    </r>
    <r>
      <rPr>
        <b/>
        <sz val="12"/>
        <rFont val="Times New Roman"/>
        <family val="1"/>
      </rPr>
      <t xml:space="preserve"> spolu</t>
    </r>
    <r>
      <rPr>
        <sz val="12"/>
        <rFont val="Times New Roman"/>
        <family val="1"/>
      </rPr>
      <t xml:space="preserve"> [R16+R17]</t>
    </r>
  </si>
  <si>
    <r>
      <t>Príplatok za prácu v sťaženom a zdraviu škodlivom pracovnom prostredí - spolu 
(v CRŠ kod 14) -</t>
    </r>
    <r>
      <rPr>
        <b/>
        <sz val="12"/>
        <color indexed="17"/>
        <rFont val="Times New Roman"/>
        <family val="1"/>
      </rPr>
      <t xml:space="preserve"> </t>
    </r>
    <r>
      <rPr>
        <b/>
        <sz val="12"/>
        <color indexed="10"/>
        <rFont val="Times New Roman"/>
        <family val="1"/>
      </rPr>
      <t xml:space="preserve">z účelovej dotácie (SB) </t>
    </r>
    <r>
      <rPr>
        <b/>
        <u val="single"/>
        <sz val="12"/>
        <color indexed="10"/>
        <rFont val="Times New Roman"/>
        <family val="1"/>
      </rPr>
      <t>len</t>
    </r>
    <r>
      <rPr>
        <b/>
        <sz val="12"/>
        <color indexed="10"/>
        <rFont val="Times New Roman"/>
        <family val="1"/>
      </rPr>
      <t xml:space="preserve"> za január a február 2011</t>
    </r>
  </si>
  <si>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val="single"/>
        <sz val="12"/>
        <rFont val="Times New Roman"/>
        <family val="1"/>
      </rPr>
      <t>nie sú</t>
    </r>
    <r>
      <rPr>
        <b/>
        <sz val="12"/>
        <rFont val="Times New Roman"/>
        <family val="1"/>
      </rPr>
      <t xml:space="preserve"> súčasťou tejto zmluvy. </t>
    </r>
  </si>
  <si>
    <t xml:space="preserve">zmena nadpisu (upresnenie, že ide len o program 077) </t>
  </si>
  <si>
    <t xml:space="preserve">zmena nadpisu (upresnenie, že ide o dotácie mimo programu 077) </t>
  </si>
  <si>
    <t>Pozn.: Univerzita má výnosy na študentské domovy len na zmluvné zariadenia.</t>
  </si>
  <si>
    <t>číslo dotačného účtu univerzity 7000241041/8180</t>
  </si>
  <si>
    <t>––</t>
  </si>
  <si>
    <t>číslo účtu ŠJ  7000270299/8180</t>
  </si>
  <si>
    <t>Program Sokrates, číslo účtu univerzity 7000065551/8180</t>
  </si>
  <si>
    <t>číslo účtu univerzity  7000065543/8180</t>
  </si>
  <si>
    <t>číslo účtu univerzity  7000065519/8180</t>
  </si>
  <si>
    <t>z toho zostatok  z roku 2007: 20 902,47 eur, z roku 2009: 37 785,29 eur, z roku 2010: 3 293,80 eur a z roku 2011: 1 427 668,40 eur na účte univerzity číslo: 7000133024/8180</t>
  </si>
  <si>
    <t xml:space="preserve">342 551,70 eur na č. účtu FF: 7000241228/8180,           1 854 517,21 eur na č. účtu PdF: 7000241199/8180, 609 993,73 eur na č. účtu FZSP: 7000241201/8180, 140 569,25 eur na č. účtu TF: 7000241236/8180,                262 750,90 eur na č. účtu PF: 7000241244/8180,         985 623,14 na č. účtu RTU a TU: 7000065500/8180  </t>
  </si>
  <si>
    <r>
      <t xml:space="preserve">Tabuľka č. 21: Štruktúra účtu 384 </t>
    </r>
    <r>
      <rPr>
        <b/>
        <i/>
        <sz val="14"/>
        <rFont val="Times New Roman"/>
        <family val="1"/>
      </rPr>
      <t xml:space="preserve">- </t>
    </r>
    <r>
      <rPr>
        <b/>
        <sz val="14"/>
        <rFont val="Times New Roman"/>
        <family val="1"/>
      </rPr>
      <t>výnosy budúcich období</t>
    </r>
    <r>
      <rPr>
        <b/>
        <i/>
        <sz val="14"/>
        <rFont val="Times New Roman"/>
        <family val="1"/>
      </rPr>
      <t xml:space="preserve"> </t>
    </r>
    <r>
      <rPr>
        <b/>
        <sz val="14"/>
        <rFont val="Times New Roman"/>
        <family val="1"/>
      </rPr>
      <t>v rokoch 2010 a 2011 (v Eur)</t>
    </r>
  </si>
  <si>
    <r>
      <t xml:space="preserve">Podprogram 0AA 01  </t>
    </r>
    <r>
      <rPr>
        <sz val="12"/>
        <rFont val="Times New Roman"/>
        <family val="1"/>
      </rPr>
      <t>[=R19]</t>
    </r>
  </si>
  <si>
    <r>
      <t xml:space="preserve">Údaje v T17 sú kontrolované na hodnoty z výkazníctva, finančné prostriedky z EÚ (vrátane spolufinancovania zo štátneho rozpočtu), zabezpečované prostredníctvom MŠVVaŠ SR v roku 2011. </t>
    </r>
    <r>
      <rPr>
        <sz val="12"/>
        <rFont val="Times New Roman"/>
        <family val="1"/>
      </rPr>
      <t xml:space="preserve">
Neuvádza sa tu nevyčerpaná dotácia EÚ z roku 2010, ktorá  bola verejnej vysokej škole poskytnutá v 2011. </t>
    </r>
  </si>
  <si>
    <t>21a</t>
  </si>
  <si>
    <t>T17_R21</t>
  </si>
  <si>
    <t>upravený text v stĺpci "položka"  R13,14,15,16 
upravený vzťah v R12_SA_SB
upravený vzťah v R17_SA_SB
upravený vzťah v R18_SA_SB
doplnené vysvetlivky T10_R10 až T10_R16</t>
  </si>
  <si>
    <t>vložený riadok R8 - príplatok za prácu v sťaženom a zdraviu škodlivom pracovnom prostredí - spolu, (t.j. bez ohľadu na to k akej platovej triede bol poskytnutý) a len z účelovej dotácie (SB) len za január a február 2011</t>
  </si>
  <si>
    <r>
      <t xml:space="preserve">vložený stĺpec SB (ďalšie stĺpce premenované): </t>
    </r>
    <r>
      <rPr>
        <i/>
        <sz val="12"/>
        <color indexed="10"/>
        <rFont val="Times New Roman"/>
        <family val="1"/>
      </rPr>
      <t>z neúčelovej dotácie MŠVVaŠ SR</t>
    </r>
  </si>
  <si>
    <t>vložený SB a SG: Čerpanie kapitálovej dotácie v roku 2010 a v roku 2011 z prostriedkov EÚ (štrukturálnych fondov)</t>
  </si>
  <si>
    <t>T7_R12</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</si>
  <si>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</si>
  <si>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</si>
  <si>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</si>
  <si>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</si>
  <si>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</si>
  <si>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</si>
  <si>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</si>
  <si>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</si>
  <si>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</si>
  <si>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</si>
  <si>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</si>
  <si>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</si>
  <si>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</si>
  <si>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</si>
  <si>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</si>
  <si>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</si>
  <si>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</si>
  <si>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</si>
  <si>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</si>
  <si>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</si>
  <si>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</si>
  <si>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</si>
  <si>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</si>
  <si>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 xml:space="preserve"> Brutto
(v Eur)</t>
  </si>
  <si>
    <t>č. r.</t>
  </si>
  <si>
    <t>Bežné účtovné obdobie</t>
  </si>
  <si>
    <t>Bezprostredne predchádzajúce účtovné obdobie</t>
  </si>
  <si>
    <t>a</t>
  </si>
  <si>
    <t>b</t>
  </si>
  <si>
    <t>1.</t>
  </si>
  <si>
    <t>Nehmotné výsledky z vývojovej a obdob.činnosti 012 -(072 +091 AÚ)</t>
  </si>
  <si>
    <t>Software  013 - (073 + 091 AÚ)</t>
  </si>
  <si>
    <t>Oceniteľné práva  014 - (074 + 091 AÚ)</t>
  </si>
  <si>
    <t>Ostatný dlhodobý nehmotný majetok (018 + 019) - (078 + 079 + 091 AÚ)</t>
  </si>
  <si>
    <t>Poskytnuté preddavky na dlhodobý nehmotný majetok  (051) - (095 AÚ)</t>
  </si>
  <si>
    <t>2.</t>
  </si>
  <si>
    <t>Pozemky  (031)</t>
  </si>
  <si>
    <t>Umelecké diela a zbierky  (032)</t>
  </si>
  <si>
    <t>Stavby  (021) - (081 + 092 AÚ)</t>
  </si>
  <si>
    <t>Dopravné prostriedky  (023) - (083 + 092 AÚ)</t>
  </si>
  <si>
    <t>Pestovateľské celky trvalých porastov  (025) - (085 +092 AÚ)</t>
  </si>
  <si>
    <t>Základné stádo a ťažné zvieratá  (026) - (086 + 092 AÚ)</t>
  </si>
  <si>
    <t>Drobný dlhodobý hmotný majetok  (028) - (088 + 092 AÚ)</t>
  </si>
  <si>
    <t>Ostatný dlhodobý hmotný majetok  (029) - (089 + 092 AÚ)</t>
  </si>
  <si>
    <t>Obstaranie dlhodobého hmotného majetku  (042) - (094)</t>
  </si>
  <si>
    <t>Poskytnuté preddavky na dlhodobý hmot.majetok  (052) - (095 AÚ)</t>
  </si>
  <si>
    <t>3.</t>
  </si>
  <si>
    <t>Podielové cenné papiere a vklady v obchodných spoločnostiach v ovládanej osobe  (061)</t>
  </si>
  <si>
    <t>Podielové cenné papiere a vklady v obchodných spoločnostiach s podstatným vplyvom  (062)</t>
  </si>
  <si>
    <t>Pôžičky podnikom v skupine a ostatné pôžičky  (066 + 067) - (096 AÚ)</t>
  </si>
  <si>
    <t>Ostatný dlhodobý finančný majetok (069) okrem r.040</t>
  </si>
  <si>
    <t>Obstaranie dlhodobého finančného majetku  (043) - (096 AÚ)</t>
  </si>
  <si>
    <t>Poskytnuté preddavky na dlhodobý fin. majetok (053)</t>
  </si>
  <si>
    <r>
      <t xml:space="preserve">Údaje v tabuľke sú kontrolované na dotačné zmluvy na roky </t>
    </r>
    <r>
      <rPr>
        <sz val="12"/>
        <color indexed="10"/>
        <rFont val="Times New Roman"/>
        <family val="1"/>
      </rPr>
      <t>2010 a 2011</t>
    </r>
    <r>
      <rPr>
        <sz val="12"/>
        <rFont val="Times New Roman"/>
        <family val="1"/>
      </rPr>
      <t>.
Za rok 2010 sú údaje kontrolované na hodnoty vykazované aj vo výročných správach z roku 2010 a na poskytnutú účelovú dotáciu na sociálne štipendiá z databázy VVŠ v roku</t>
    </r>
    <r>
      <rPr>
        <sz val="12"/>
        <color indexed="10"/>
        <rFont val="Times New Roman"/>
        <family val="1"/>
      </rPr>
      <t xml:space="preserve"> 2011</t>
    </r>
    <r>
      <rPr>
        <sz val="12"/>
        <rFont val="Times New Roman"/>
        <family val="1"/>
      </rPr>
      <t>.
Údaje o výške dotácie majú súvzťažnosť na T1 (celková dotácia na sociálne štipendiá) a T13 (stav a vývoj štipendijného fondu).</t>
    </r>
  </si>
  <si>
    <r>
      <t xml:space="preserve">Uvedú sa </t>
    </r>
    <r>
      <rPr>
        <b/>
        <sz val="12"/>
        <color indexed="8"/>
        <rFont val="Times New Roman"/>
        <family val="1"/>
      </rPr>
      <t xml:space="preserve">len náklady na jedlá </t>
    </r>
    <r>
      <rPr>
        <sz val="12"/>
        <color indexed="8"/>
        <rFont val="Times New Roman"/>
        <family val="1"/>
      </rPr>
      <t xml:space="preserve">  vydané študentom  v kalendárnom roku  </t>
    </r>
    <r>
      <rPr>
        <b/>
        <sz val="12"/>
        <color indexed="8"/>
        <rFont val="Times New Roman"/>
        <family val="1"/>
      </rPr>
      <t xml:space="preserve"> vo vlastných jedálňach a  stravovacích zariadeniach</t>
    </r>
    <r>
      <rPr>
        <sz val="12"/>
        <color indexed="8"/>
        <rFont val="Times New Roman"/>
        <family val="1"/>
      </rPr>
      <t>.</t>
    </r>
  </si>
  <si>
    <r>
      <t xml:space="preserve">Tabuľka č. 25 poskytuje informácie o súvahe </t>
    </r>
    <r>
      <rPr>
        <b/>
        <sz val="12"/>
        <rFont val="Times New Roman"/>
        <family val="1"/>
      </rPr>
      <t>"Pasíva"</t>
    </r>
    <r>
      <rPr>
        <sz val="12"/>
        <rFont val="Times New Roman"/>
        <family val="1"/>
      </rPr>
      <t xml:space="preserve"> - sumár za VVŠ. </t>
    </r>
    <r>
      <rPr>
        <b/>
        <sz val="12"/>
        <rFont val="Times New Roman"/>
        <family val="1"/>
      </rPr>
      <t>Údaje  je potrebné uvádzať s presnosťou na dve desatinné miesta.</t>
    </r>
  </si>
  <si>
    <r>
      <t xml:space="preserve">Tabuľka č. 22 poskytuje informácie o výkaze ziskov a strát sumár za VVŠ </t>
    </r>
    <r>
      <rPr>
        <b/>
        <sz val="12"/>
        <rFont val="Times New Roman"/>
        <family val="1"/>
      </rPr>
      <t xml:space="preserve">za oblasť sociálnej podpory študentov </t>
    </r>
    <r>
      <rPr>
        <sz val="12"/>
        <rFont val="Times New Roman"/>
        <family val="1"/>
      </rPr>
      <t xml:space="preserve"> časť </t>
    </r>
    <r>
      <rPr>
        <b/>
        <sz val="12"/>
        <rFont val="Times New Roman"/>
        <family val="1"/>
      </rPr>
      <t xml:space="preserve">"Výnosy". </t>
    </r>
    <r>
      <rPr>
        <sz val="12"/>
        <rFont val="Times New Roman"/>
        <family val="1"/>
      </rPr>
      <t>Údaje  sa uvádzajú s presnosťou na dve desatinné miesta.</t>
    </r>
  </si>
  <si>
    <r>
      <t xml:space="preserve">Tabuľka č. 24a, 24b poskytuje informácie o súvahe  </t>
    </r>
    <r>
      <rPr>
        <b/>
        <sz val="12"/>
        <rFont val="Times New Roman"/>
        <family val="1"/>
      </rPr>
      <t>"Aktíva"</t>
    </r>
    <r>
      <rPr>
        <sz val="12"/>
        <rFont val="Times New Roman"/>
        <family val="1"/>
      </rPr>
      <t xml:space="preserve">- sumár za VVŠ. </t>
    </r>
    <r>
      <rPr>
        <b/>
        <sz val="12"/>
        <rFont val="Times New Roman"/>
        <family val="1"/>
      </rPr>
      <t>Údaje  je potrebné uvádzať s presnosťou na dve desatinné miesta</t>
    </r>
    <r>
      <rPr>
        <sz val="12"/>
        <rFont val="Times New Roman"/>
        <family val="1"/>
      </rPr>
      <t>.</t>
    </r>
  </si>
  <si>
    <t>V stĺpci B uvedie vysoká škola priemerný evidenčný prepočítaný počet zamestnancov za rok 2011 platených z dotácie MŠVVaŠ SR, t.j. z prostriedkov uvedených v stĺpci F.</t>
  </si>
  <si>
    <t xml:space="preserve">V stĺpci C uvedie vysoká škola priemerný evidenčný prepočítaný počet zamestnancov za rok 2011 platených z iných zdrojov, t. j.  z prostriedkov uvedených v stĺpci G. Príklad: Zamestnanci platení z podnikateľskej činnosti. </t>
  </si>
  <si>
    <t>Ostatné rezervy                        (459AÚ)</t>
  </si>
  <si>
    <t>Krátkodobé  rezervy                (323+451AÚ+459AÚ)</t>
  </si>
  <si>
    <t>Dlhodobé  záväzky                 r.080 až 086</t>
  </si>
  <si>
    <t>Záväzky zo sociálneho fondu     (472)</t>
  </si>
  <si>
    <t>Vydané dlhopisy                       (473)</t>
  </si>
  <si>
    <t>Záväzky z nájmu                       (474 AÚ)</t>
  </si>
  <si>
    <t>Dlhodobé prijaté preddavky      (475)</t>
  </si>
  <si>
    <t xml:space="preserve">Dlhodobé nevyfakturované dodávky       (476) </t>
  </si>
  <si>
    <t>Dlhodobé zmenky na úhradu                   (478)</t>
  </si>
  <si>
    <t>Záväzky voči zamestnancom    (331 +333)</t>
  </si>
  <si>
    <t>Zúčtovania so SP a zdravotnými poisťovňami         (336)</t>
  </si>
  <si>
    <t>Daňové záväzky                      (341 až 345)</t>
  </si>
  <si>
    <t>Záväzky z dôvodu finančných vzťahov k štátnemu rozpočtu a rozpočtom územnej j samosprávy       (346 +348)</t>
  </si>
  <si>
    <t>Záväzky voči účastníkom združení   (368)</t>
  </si>
  <si>
    <t>Spojovací účet pri združení   (396)</t>
  </si>
  <si>
    <t>Bankové výpomoci a pôžičky    r.098 až 100</t>
  </si>
  <si>
    <t>Dlhodobé bankové úvery      (461 AÚ)</t>
  </si>
  <si>
    <t>Prijaté krátkodobé finančné výpomoci (241 + 249)</t>
  </si>
  <si>
    <t>C. ČASOVÉ ROZLÍŠENIE SPOLU  r. 102 + 103</t>
  </si>
  <si>
    <t>Výdavky budúcich období       (383)</t>
  </si>
  <si>
    <t>Výnosy budúcich období       (384)</t>
  </si>
  <si>
    <t>Záväzky z upísaných nesplatených cenných papierov a vkladov (367)</t>
  </si>
  <si>
    <t>VLASTNÉ ZDROJE A CUDZIE ZDROJE SPOLU r.061+074+101</t>
  </si>
  <si>
    <t>B. Cudzie zdroje   r.075+079+087+097</t>
  </si>
  <si>
    <t>Dlhodobý hmotný majetok    r.010 až 020</t>
  </si>
  <si>
    <t>Obstaranie dlhodobého nehmotného majetku (041)-(093)</t>
  </si>
  <si>
    <t>A. VLASTNÉ ZDROJE KRYTIA MAJETKU SPOLU    r.062+068+072+073</t>
  </si>
  <si>
    <t>Tabuľka č. 6 poskytuje informácie o počte a štruktúre zamestnancov a objeme nákladov na mzdy verejnej vysokej školy (bez odvodov).</t>
  </si>
  <si>
    <t>A. NEOBEŽNÝ MAJETOK SPOLU r. 002 + 009 + 021</t>
  </si>
  <si>
    <t>Kontrolné číslo    r. 001 až 028</t>
  </si>
  <si>
    <t>B. OBEŽNÝ MAJETOK SPOLU r.030+037+042+051</t>
  </si>
  <si>
    <t xml:space="preserve"> MAJETOK SPOLU  r.001 + 029 +057</t>
  </si>
  <si>
    <t xml:space="preserve"> Kontrolné číslo   r. 029 až 060</t>
  </si>
  <si>
    <t>Finančné účty  r.052 až 056</t>
  </si>
  <si>
    <t>Dlhodobé pohľadávky    r.038 až 041</t>
  </si>
  <si>
    <t>Krátkodobé pohľadávky   r.043 až 050</t>
  </si>
  <si>
    <t>Dlhodobý nehmotný majetok   r.003 až 008</t>
  </si>
  <si>
    <t>Dlhodobý finančný majetok  r.022 až 028</t>
  </si>
  <si>
    <t>Číslo účtu</t>
  </si>
  <si>
    <t>Spotreba materiálu</t>
  </si>
  <si>
    <t>01</t>
  </si>
  <si>
    <t>Spotreba energie</t>
  </si>
  <si>
    <t>02</t>
  </si>
  <si>
    <t>Predaný tovar</t>
  </si>
  <si>
    <t>03</t>
  </si>
  <si>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</si>
  <si>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</si>
  <si>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</si>
  <si>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</si>
  <si>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r>
      <t>Výnosy zo školného</t>
    </r>
    <r>
      <rPr>
        <sz val="12"/>
        <rFont val="Times New Roman"/>
        <family val="1"/>
      </rPr>
      <t xml:space="preserve">  [R2+R3</t>
    </r>
    <r>
      <rPr>
        <sz val="12"/>
        <rFont val="Times New Roman"/>
        <family val="1"/>
      </rPr>
      <t xml:space="preserve"> </t>
    </r>
    <r>
      <rPr>
        <sz val="12"/>
        <color indexed="10"/>
        <rFont val="Times New Roman"/>
        <family val="1"/>
      </rPr>
      <t>+R4]</t>
    </r>
  </si>
  <si>
    <t>T21_R1_SA + T11_R10_SB - T5_R85_SC = T21_R1_SG</t>
  </si>
  <si>
    <r>
      <t>T21_R1_</t>
    </r>
    <r>
      <rPr>
        <b/>
        <sz val="12"/>
        <rFont val="Times New Roman"/>
        <family val="1"/>
      </rPr>
      <t>SA</t>
    </r>
    <r>
      <rPr>
        <sz val="12"/>
        <rFont val="Times New Roman"/>
        <family val="1"/>
      </rPr>
      <t xml:space="preserve"> + T11_R10_SB - T5_R85_SC = T21_R1_</t>
    </r>
    <r>
      <rPr>
        <b/>
        <sz val="12"/>
        <rFont val="Times New Roman"/>
        <family val="1"/>
      </rPr>
      <t>SG</t>
    </r>
  </si>
  <si>
    <r>
      <t>T21_R1_</t>
    </r>
    <r>
      <rPr>
        <b/>
        <sz val="12"/>
        <rFont val="Times New Roman"/>
        <family val="1"/>
      </rPr>
      <t>SB</t>
    </r>
    <r>
      <rPr>
        <sz val="12"/>
        <rFont val="Times New Roman"/>
        <family val="1"/>
      </rPr>
      <t xml:space="preserve"> + T11_R10a_SB - T5_R86a_SC = T21_R1_</t>
    </r>
    <r>
      <rPr>
        <b/>
        <sz val="12"/>
        <rFont val="Times New Roman"/>
        <family val="1"/>
      </rPr>
      <t>SH</t>
    </r>
  </si>
  <si>
    <t>T21_R1_SB + T11_R10a_SB - T5_R86a_SC = T21_R1_SH</t>
  </si>
  <si>
    <r>
      <t>V stĺpci S</t>
    </r>
    <r>
      <rPr>
        <sz val="12"/>
        <color indexed="10"/>
        <rFont val="Times New Roman"/>
        <family val="1"/>
      </rPr>
      <t>G</t>
    </r>
    <r>
      <rPr>
        <sz val="12"/>
        <rFont val="Times New Roman"/>
        <family val="1"/>
      </rPr>
      <t xml:space="preserve"> sa zvyšok prijatej kapitálovej dotácie, používanej na kompenzáciu odpisov za rok 2011  rovná súčtu zvyšku prijatej kapitálovej dotácie na kompenzáciu odpisov z roku 2010 (stĺpec SA) a výšky kapitálovej dotácie (2011) z </t>
    </r>
    <r>
      <rPr>
        <sz val="12"/>
        <color indexed="10"/>
        <rFont val="Times New Roman"/>
        <family val="1"/>
      </rPr>
      <t>T11_R10_SB</t>
    </r>
    <r>
      <rPr>
        <sz val="12"/>
        <rFont val="Times New Roman"/>
        <family val="1"/>
      </rPr>
      <t>, zníženému o odpisy, vykazované v T5_</t>
    </r>
    <r>
      <rPr>
        <sz val="12"/>
        <color indexed="10"/>
        <rFont val="Times New Roman"/>
        <family val="1"/>
      </rPr>
      <t>R85</t>
    </r>
    <r>
      <rPr>
        <sz val="12"/>
        <rFont val="Times New Roman"/>
        <family val="1"/>
      </rPr>
      <t xml:space="preserve">_SC. </t>
    </r>
  </si>
  <si>
    <r>
      <t>V stĺpci S</t>
    </r>
    <r>
      <rPr>
        <sz val="12"/>
        <color indexed="10"/>
        <rFont val="Times New Roman"/>
        <family val="1"/>
      </rPr>
      <t xml:space="preserve">H </t>
    </r>
    <r>
      <rPr>
        <sz val="12"/>
        <rFont val="Times New Roman"/>
        <family val="1"/>
      </rPr>
      <t xml:space="preserve">sa zvyšok prijatej kapitálovej dotácie, používanej na kompenzáciu odpisov za rok 2011  rovná súčtu zvyšku prijatej kapitálovej dotácie na kompenzáciu odpisov z roku 2010 (stĺpec SB) a výšky kapitálovej dotácie (2011) z </t>
    </r>
    <r>
      <rPr>
        <sz val="12"/>
        <color indexed="10"/>
        <rFont val="Times New Roman"/>
        <family val="1"/>
      </rPr>
      <t>T11_R10a_SB</t>
    </r>
    <r>
      <rPr>
        <sz val="12"/>
        <rFont val="Times New Roman"/>
        <family val="1"/>
      </rPr>
      <t>, zníženému o odpisy, vykazované v T5_</t>
    </r>
    <r>
      <rPr>
        <sz val="12"/>
        <color indexed="10"/>
        <rFont val="Times New Roman"/>
        <family val="1"/>
      </rPr>
      <t>R86a</t>
    </r>
    <r>
      <rPr>
        <sz val="12"/>
        <rFont val="Times New Roman"/>
        <family val="1"/>
      </rPr>
      <t xml:space="preserve">_SC. </t>
    </r>
  </si>
  <si>
    <r>
      <t>Nórsky a finančný mechanizmus patrí do R</t>
    </r>
    <r>
      <rPr>
        <i/>
        <sz val="12"/>
        <color indexed="10"/>
        <rFont val="Times New Roman"/>
        <family val="1"/>
      </rPr>
      <t>3 (ide o prostriedky poskytnuté Úradom vlády SR, na inom zdroji ako 111)</t>
    </r>
  </si>
  <si>
    <r>
      <t>Dotácie z kapitol štátneho rozpočtu okrem kapitoly MŠ SR</t>
    </r>
    <r>
      <rPr>
        <sz val="12"/>
        <rFont val="Times New Roman"/>
        <family val="1"/>
      </rPr>
      <t xml:space="preserve"> </t>
    </r>
    <r>
      <rPr>
        <sz val="12"/>
        <color indexed="10"/>
        <rFont val="Times New Roman"/>
        <family val="1"/>
      </rPr>
      <t xml:space="preserve">(na zdroji 111) </t>
    </r>
    <r>
      <rPr>
        <sz val="12"/>
        <rFont val="Times New Roman"/>
        <family val="1"/>
      </rPr>
      <t>[SUM(R1a:R1...)]</t>
    </r>
  </si>
  <si>
    <r>
      <t xml:space="preserve">Dotácia na kapitálové výdavky z prostriedkov EÚ (štrukturálnych fondov </t>
    </r>
    <r>
      <rPr>
        <b/>
        <sz val="12"/>
        <color indexed="10"/>
        <rFont val="Times New Roman"/>
        <family val="1"/>
      </rPr>
      <t>vrátane spolufinancovania)</t>
    </r>
  </si>
  <si>
    <t>T17_SC+SD,R22</t>
  </si>
  <si>
    <t>T2_SB,R2,R3,R4</t>
  </si>
  <si>
    <t>T1_SB; T2,R1;T18</t>
  </si>
  <si>
    <t>Čerpanie z iných zdrojov</t>
  </si>
  <si>
    <r>
      <t xml:space="preserve">V riadku 1 až 15 sa uvádzajú príjmy </t>
    </r>
    <r>
      <rPr>
        <sz val="12"/>
        <color indexed="10"/>
        <rFont val="Times New Roman"/>
        <family val="1"/>
      </rPr>
      <t xml:space="preserve">na programe 077 </t>
    </r>
    <r>
      <rPr>
        <sz val="12"/>
        <rFont val="Times New Roman"/>
        <family val="1"/>
      </rPr>
      <t>podľa programovej štruktúry na rok 2011.</t>
    </r>
  </si>
  <si>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</si>
  <si>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</si>
  <si>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</si>
  <si>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</si>
  <si>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</si>
  <si>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</si>
  <si>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</si>
  <si>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</si>
  <si>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</si>
  <si>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</si>
  <si>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</si>
  <si>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</si>
  <si>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</si>
  <si>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</si>
  <si>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</si>
  <si>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</si>
  <si>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</si>
  <si>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</si>
  <si>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</si>
  <si>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</si>
  <si>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</si>
  <si>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</si>
  <si>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</si>
  <si>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</si>
  <si>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</si>
  <si>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</si>
  <si>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</si>
  <si>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</si>
  <si>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</si>
  <si>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</si>
  <si>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</si>
  <si>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</si>
  <si>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Kontrolné číslo r. 39 až r. 78</t>
  </si>
  <si>
    <t>996</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</si>
  <si>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</si>
  <si>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</si>
  <si>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</si>
  <si>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</si>
  <si>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</si>
  <si>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V týchto riadkoch uvedie verejná vysoká škola všetky osobitne financované súčasti (špecifiká), každú na zvláštny riadok.</t>
  </si>
  <si>
    <t>Kontrolné číslo r.061 až 104</t>
  </si>
  <si>
    <t>Imanie a peňažné fondy r.063 až 067</t>
  </si>
  <si>
    <t>Základné imanie    (411)</t>
  </si>
  <si>
    <t>Fond reprodukcie   (413)</t>
  </si>
  <si>
    <t xml:space="preserve">  - náklady na štipendiá interných doktorandov po dizertačnej skúške 
(v zmysle § 54 ods. 18 písm. b) zákona spolu (SUM(R6:R7))</t>
  </si>
  <si>
    <t>Tabuľka 24a</t>
  </si>
  <si>
    <t>Tabuľka 24b</t>
  </si>
  <si>
    <t>- ostatné energie</t>
  </si>
  <si>
    <t>Súvzťažnosti</t>
  </si>
  <si>
    <t>Samostatné hnuteľné veci a súbory hnuteľných vecí  (022) - (082 + 092 AÚ)</t>
  </si>
  <si>
    <r>
      <t xml:space="preserve">2) všetky údaje o výnosoch a nákladoch  sa uvádzajú </t>
    </r>
    <r>
      <rPr>
        <sz val="11"/>
        <rFont val="Times New Roman"/>
        <family val="1"/>
      </rPr>
      <t>v Eur</t>
    </r>
  </si>
  <si>
    <r>
      <t xml:space="preserve">Príjem z dotácie na motivačné štipendiá z kapitoly MŠVVaŠ SR v kalendárnom roku </t>
    </r>
    <r>
      <rPr>
        <b/>
        <vertAlign val="superscript"/>
        <sz val="12"/>
        <rFont val="Times New Roman"/>
        <family val="1"/>
      </rPr>
      <t>1)</t>
    </r>
    <r>
      <rPr>
        <sz val="12"/>
        <rFont val="Times New Roman"/>
        <family val="1"/>
      </rPr>
      <t xml:space="preserve"> </t>
    </r>
  </si>
  <si>
    <r>
      <t>Náklady
hlavnej činnosti
2010</t>
    </r>
    <r>
      <rPr>
        <b/>
        <sz val="12"/>
        <color indexed="10"/>
        <rFont val="Times New Roman"/>
        <family val="1"/>
      </rPr>
      <t xml:space="preserve"> </t>
    </r>
    <r>
      <rPr>
        <sz val="10"/>
        <rFont val="Times New Roman"/>
        <family val="1"/>
      </rPr>
      <t>(v Eur)</t>
    </r>
  </si>
  <si>
    <t>Zamestnanci platení z dotácie MŠVVaŠ SR</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</si>
  <si>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t>
    </r>
    <r>
      <rPr>
        <sz val="12"/>
        <color indexed="10"/>
        <rFont val="Times New Roman"/>
        <family val="1"/>
      </rPr>
      <t xml:space="preserve">(zo zahraničných účtov) </t>
    </r>
    <r>
      <rPr>
        <sz val="12"/>
        <rFont val="Times New Roman"/>
        <family val="1"/>
      </rPr>
      <t xml:space="preserve">a k nim príslušné hodnoty. 
Neuvádzajú sa tu dotácie, ktoré VVŠ obdržala zo štrukturálnych fondov prostredníctvom iných kapitol štátneho rozpočtu, napr. MPSVaR SR (tieto údaje patria do T17) a dotácie </t>
    </r>
    <r>
      <rPr>
        <b/>
        <sz val="12"/>
        <rFont val="Times New Roman"/>
        <family val="1"/>
      </rPr>
      <t xml:space="preserve">z APVV pre hlavného riešiteľa (údaje patria do T18). Do tejto tabuľky sa uvádzajú len dotácie z APVV pre spoluriešiteľa, ak hlavným riešiteľom je iná právnická osoba ako VVŠ. </t>
    </r>
    <r>
      <rPr>
        <b/>
        <sz val="12"/>
        <color indexed="10"/>
        <rFont val="Times New Roman"/>
        <family val="1"/>
      </rPr>
      <t>Nepatria sem prostriedky na zahraničné mobility na 05T 08 a 021 02 03.</t>
    </r>
  </si>
  <si>
    <r>
      <t xml:space="preserve">Uvedie sa dotácia z </t>
    </r>
    <r>
      <rPr>
        <b/>
        <sz val="12"/>
        <rFont val="Times New Roman"/>
        <family val="1"/>
      </rPr>
      <t xml:space="preserve">Úradu vlády SR </t>
    </r>
    <r>
      <rPr>
        <b/>
        <sz val="12"/>
        <color indexed="10"/>
        <rFont val="Times New Roman"/>
        <family val="1"/>
      </rPr>
      <t xml:space="preserve">(na R3) </t>
    </r>
    <r>
      <rPr>
        <sz val="12"/>
        <rFont val="Times New Roman"/>
        <family val="1"/>
      </rPr>
      <t xml:space="preserve">, poskytnutá na riešenie projektov v rámci </t>
    </r>
    <r>
      <rPr>
        <b/>
        <sz val="12"/>
        <rFont val="Times New Roman"/>
        <family val="1"/>
      </rPr>
      <t>Finančného mechanizmu EHP</t>
    </r>
    <r>
      <rPr>
        <sz val="12"/>
        <rFont val="Times New Roman"/>
        <family val="1"/>
      </rPr>
      <t xml:space="preserve"> a </t>
    </r>
    <r>
      <rPr>
        <b/>
        <sz val="12"/>
        <rFont val="Times New Roman"/>
        <family val="1"/>
      </rPr>
      <t>Nórskeho finančného mechanizmu</t>
    </r>
    <r>
      <rPr>
        <sz val="12"/>
        <rFont val="Times New Roman"/>
        <family val="1"/>
      </rPr>
      <t>. Údaje budú kontrolované na hodnoty z výkazníctva - bežné a kapitálové výdavky evidované na zdrojoch 11E1, 11E3 a 121.</t>
    </r>
  </si>
  <si>
    <t>T2_R3</t>
  </si>
  <si>
    <r>
      <t xml:space="preserve">T11_R2_SA (SB) = T13_R2_SC (SD),
</t>
    </r>
    <r>
      <rPr>
        <strike/>
        <sz val="12"/>
        <rFont val="Times New Roman"/>
        <family val="1"/>
      </rPr>
      <t>T11_R10_SB ≥ T15_R17_SC</t>
    </r>
  </si>
  <si>
    <r>
      <t xml:space="preserve">Údaje v T11_R2 - tvorba fondu reprodukcie za roky 2010 a 2011 sa musia rovnať údajom v T13_R2_SC (SD). 
</t>
    </r>
    <r>
      <rPr>
        <strike/>
        <sz val="12"/>
        <rFont val="Times New Roman"/>
        <family val="1"/>
      </rPr>
      <t>Súvzťažnosť údajov z T11_R10 s tabuľkou T15 (výška kapitálovej dotácie).</t>
    </r>
    <r>
      <rPr>
        <sz val="12"/>
        <rFont val="Times New Roman"/>
        <family val="1"/>
      </rPr>
      <t xml:space="preserve"> </t>
    </r>
  </si>
  <si>
    <r>
      <t xml:space="preserve">V T11_R10 sa uvádzajú kapitálové výdavky prijaté (cash) </t>
    </r>
    <r>
      <rPr>
        <sz val="12"/>
        <color indexed="10"/>
        <rFont val="Times New Roman"/>
        <family val="1"/>
      </rPr>
      <t>zo zdroja 111.</t>
    </r>
    <r>
      <rPr>
        <sz val="12"/>
        <rFont val="Times New Roman"/>
        <family val="1"/>
      </rPr>
      <t xml:space="preserve"> </t>
    </r>
    <r>
      <rPr>
        <sz val="12"/>
        <color indexed="10"/>
        <rFont val="Times New Roman"/>
        <family val="1"/>
      </rPr>
      <t>Ide o dotácie z programu 077 (T1_SB_R15), z iných kapitol štátneho rozpočtu (T2_SB_R1), z kapitoly MŠVVaŠ mimo programu 077 a mimo prostriedkov z EÚ (T18_SB_R9)</t>
    </r>
    <r>
      <rPr>
        <sz val="12"/>
        <rFont val="Times New Roman"/>
        <family val="1"/>
      </rPr>
      <t>.
 Výšku kapitálovej dotácie z iných kapitol žiadame osobitne uviesť do poznámky.</t>
    </r>
  </si>
  <si>
    <t>T11_SB_R10 = T1_SB_R15+T2_SB_R1
+T18_SB_R9</t>
  </si>
  <si>
    <t>T11_SB_R10a = T17_SC+SD_R21a</t>
  </si>
  <si>
    <t>V T11_R10a  sa uvádzajú kapitálové výdavky prijaté (cash) z prostriedkov EÚ (štrukturálnych fondov) vrátane spolufinancovania.</t>
  </si>
  <si>
    <t>T11_SB_R11</t>
  </si>
  <si>
    <r>
      <t xml:space="preserve">4) uvádzajú sa </t>
    </r>
    <r>
      <rPr>
        <b/>
        <sz val="11"/>
        <rFont val="Times New Roman"/>
        <family val="1"/>
      </rPr>
      <t>všetky jedlá vydané študentom v zmluvných zariadeniach</t>
    </r>
    <r>
      <rPr>
        <sz val="11"/>
        <rFont val="Times New Roman"/>
        <family val="1"/>
      </rPr>
      <t>, na ktoré sa poskytuje dotácia</t>
    </r>
  </si>
  <si>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vo vlastných jedálňach a  stravovacích zariadeniach</t>
    </r>
    <r>
      <rPr>
        <sz val="12"/>
        <color indexed="8"/>
        <rFont val="Times New Roman"/>
        <family val="1"/>
      </rPr>
      <t>.</t>
    </r>
  </si>
  <si>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 prenajatých stravovacích zariadeniach</t>
    </r>
    <r>
      <rPr>
        <sz val="12"/>
        <color indexed="8"/>
        <rFont val="Times New Roman"/>
        <family val="1"/>
      </rPr>
      <t>.</t>
    </r>
  </si>
  <si>
    <t>T13_R11_SE(SF)</t>
  </si>
  <si>
    <r>
      <t xml:space="preserve">Náklady na štipendiá interných doktorandov (R2+R5+R8) </t>
    </r>
    <r>
      <rPr>
        <b/>
        <vertAlign val="superscript"/>
        <sz val="12"/>
        <color indexed="8"/>
        <rFont val="Times New Roman"/>
        <family val="1"/>
      </rPr>
      <t>1)</t>
    </r>
  </si>
  <si>
    <t>T7_R8</t>
  </si>
  <si>
    <t>z účelovej dotácie MŠVVaŠ SR</t>
  </si>
  <si>
    <t>Príjem z dotácie poskytnutej na sociálne štipendiá v rámci dotačnej zmluvy z kapitoly MŠVVaŠ k 31.12.</t>
  </si>
  <si>
    <t xml:space="preserve">Nevyčerpaná dotácia (+) / nedoplatok dotácie (-) k 31. 12. predchádzajúceho roka  
[R4_SC = R6_SA]                         </t>
  </si>
  <si>
    <t>T1_R1:R15</t>
  </si>
  <si>
    <r>
      <t xml:space="preserve">Uvádza sa </t>
    </r>
    <r>
      <rPr>
        <b/>
        <sz val="12"/>
        <rFont val="Times New Roman"/>
        <family val="1"/>
      </rPr>
      <t>skutočne poskytnutá</t>
    </r>
    <r>
      <rPr>
        <sz val="12"/>
        <rFont val="Times New Roman"/>
        <family val="1"/>
      </rPr>
      <t xml:space="preserve"> dotácia na sociálne a motivačné štipendiá a </t>
    </r>
    <r>
      <rPr>
        <b/>
        <sz val="12"/>
        <rFont val="Times New Roman"/>
        <family val="1"/>
      </rPr>
      <t>nie nárok</t>
    </r>
    <r>
      <rPr>
        <sz val="12"/>
        <rFont val="Times New Roman"/>
        <family val="1"/>
      </rPr>
      <t xml:space="preserve"> vyplývajúci z potreby štipendií podľa zákona.</t>
    </r>
  </si>
  <si>
    <t>Vysoká škola uvedie v samostatnom riadku objem príplatkov za prácu v sťaženom a zdraviu škodlivom prostredí spolu, teda bez ohľadu na to podľa akej platovej triedy je tento príplatok k štipendiu študentovi vyplácaný. Tento objem sa pripočíta do celkových nákladov na štipendiá.</t>
  </si>
  <si>
    <t>V stĺpci B škola  uvedie náklady na štipendiá doktorandov, ktoré mala na doktorandov na miestach pridelených ministerstvom školstva,vedy,výskumu a športu z účelovej dotácie  podľa § 54 ods. 18 písm. a) a b) zákona č. 131/2002 Z. z. o vysokých školách v znení neskorších predpisov.</t>
  </si>
  <si>
    <t>T7_R11</t>
  </si>
  <si>
    <t>Vysvetlivky k tabuľkám výročnej správy o hospodárení verejných vysokých škôl za rok 2011</t>
  </si>
  <si>
    <t>Súvzťažnosti tabuliek výročnej správy o hospodárení verejných vysokých škôl za rok 2011</t>
  </si>
  <si>
    <t>Priemerný evidenčný prepočítaný počet zamestnancov za rok 2011</t>
  </si>
  <si>
    <t>Stav účtu k 31.12.2011</t>
  </si>
  <si>
    <r>
      <t>Výnosy
v hlavnej činnosti
2010</t>
    </r>
    <r>
      <rPr>
        <b/>
        <sz val="12"/>
        <color indexed="10"/>
        <rFont val="Times New Roman"/>
        <family val="1"/>
      </rPr>
      <t xml:space="preserve"> </t>
    </r>
    <r>
      <rPr>
        <sz val="10"/>
        <rFont val="Times New Roman"/>
        <family val="1"/>
      </rPr>
      <t>(v Eur)</t>
    </r>
  </si>
  <si>
    <r>
      <t>Výnosy
hlavnej činnosti
2011</t>
    </r>
    <r>
      <rPr>
        <sz val="12"/>
        <color indexed="10"/>
        <rFont val="Times New Roman"/>
        <family val="1"/>
      </rPr>
      <t xml:space="preserve"> </t>
    </r>
    <r>
      <rPr>
        <sz val="10"/>
        <rFont val="Times New Roman"/>
        <family val="1"/>
      </rPr>
      <t>(v Eur)</t>
    </r>
  </si>
  <si>
    <r>
      <t>Rozdiel 2011-2010</t>
    </r>
    <r>
      <rPr>
        <sz val="12"/>
        <color indexed="10"/>
        <rFont val="Times New Roman"/>
        <family val="1"/>
      </rPr>
      <t xml:space="preserve"> </t>
    </r>
    <r>
      <rPr>
        <sz val="10"/>
        <rFont val="Times New Roman"/>
        <family val="1"/>
      </rPr>
      <t>(v Eur)</t>
    </r>
  </si>
  <si>
    <r>
      <t>Náklady
hlavnej činnosti
2011</t>
    </r>
    <r>
      <rPr>
        <b/>
        <sz val="12"/>
        <color indexed="10"/>
        <rFont val="Times New Roman"/>
        <family val="1"/>
      </rPr>
      <t xml:space="preserve"> </t>
    </r>
    <r>
      <rPr>
        <sz val="10"/>
        <rFont val="Times New Roman"/>
        <family val="1"/>
      </rPr>
      <t>(v Eur)</t>
    </r>
  </si>
  <si>
    <t>T8_R5_SA (SC) = "dotačná zmluva" na rok 2010 (2011), podprogram 077 15 01 - účelové prostriedky na sociálne štipendiá</t>
  </si>
  <si>
    <t>T19_R1_SC + T20_R3_SB + T8_R1_SC  = T13_R11_SF</t>
  </si>
  <si>
    <t>Tabuľka 24a,b</t>
  </si>
  <si>
    <t>zmena: dotácia z Úradu vlády SR na projekty riešené v rámci Finančného mechanizmu EHP a Nórskeho finančného mechanizmu patrí do R3 (predtým do R1)</t>
  </si>
  <si>
    <t>vložený SB: Čerpanie kapitálovej dotácie v roku 2011 z prostriedkov EÚ (štrukturálnych fondov)</t>
  </si>
  <si>
    <r>
      <t>Uvedie sa nevyčerpaná účelová dotácia (+) resp. nedoplatok účelovej dotácie (-) na štipendiá  doktorandov za rok 201</t>
    </r>
    <r>
      <rPr>
        <sz val="12"/>
        <color indexed="10"/>
        <rFont val="Times New Roman"/>
        <family val="1"/>
      </rPr>
      <t>1</t>
    </r>
    <r>
      <rPr>
        <sz val="12"/>
        <rFont val="Times New Roman"/>
        <family val="1"/>
      </rPr>
      <t>. Nevyčerpaná účelová dotácia znamená, že vysoká škola obdržala vyššiu dotáciu ako boli jej náklady na štipendiá doktorandov, vrátane výplaty štipendií v januári 201</t>
    </r>
    <r>
      <rPr>
        <sz val="12"/>
        <color indexed="10"/>
        <rFont val="Times New Roman"/>
        <family val="1"/>
      </rPr>
      <t>2</t>
    </r>
    <r>
      <rPr>
        <sz val="12"/>
        <rFont val="Times New Roman"/>
        <family val="1"/>
      </rPr>
      <t xml:space="preserve"> za december 201</t>
    </r>
    <r>
      <rPr>
        <sz val="12"/>
        <color indexed="10"/>
        <rFont val="Times New Roman"/>
        <family val="1"/>
      </rPr>
      <t>1</t>
    </r>
    <r>
      <rPr>
        <sz val="12"/>
        <rFont val="Times New Roman"/>
        <family val="1"/>
      </rPr>
      <t xml:space="preserve"> a príplatkov za prácu v sťaženom a zdraviu škodlivom prostredí za január a február. O objem nevyčerpanej účelovej dotácie za rok 2011 sa kráti účelová dotácia na štipendiá doktorandov v roku 2012. </t>
    </r>
  </si>
  <si>
    <t xml:space="preserve">z iných zdrojov VVŠ </t>
  </si>
  <si>
    <t>Tabuľka č. 6: Zamestnanci a náklady na mzdy verejnej vysokej školy v roku 2011</t>
  </si>
  <si>
    <t>Tabuľka č. 8: Údaje o systéme sociálnej podpory - časť  sociálne štipendiá  (§ 96 zákona) 
za roky 2010 a 2011</t>
  </si>
  <si>
    <r>
      <t>Tabuľka č. 9: Údaje o systéme sociálnej podpory  - časť výnosy a náklady</t>
    </r>
    <r>
      <rPr>
        <b/>
        <vertAlign val="superscript"/>
        <sz val="14"/>
        <rFont val="Times New Roman"/>
        <family val="1"/>
      </rPr>
      <t>1)</t>
    </r>
    <r>
      <rPr>
        <b/>
        <sz val="14"/>
        <rFont val="Times New Roman"/>
        <family val="1"/>
      </rPr>
      <t xml:space="preserve"> študentských domovov 
(bez zmluvných zariadení) za roky 2010 a 2011</t>
    </r>
  </si>
  <si>
    <r>
      <t xml:space="preserve">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2011  na programe 077 </t>
    </r>
    <r>
      <rPr>
        <b/>
        <sz val="14"/>
        <rFont val="Times New Roman"/>
        <family val="1"/>
      </rPr>
      <t xml:space="preserve">(v Eur) </t>
    </r>
  </si>
  <si>
    <t>Tabuľka č. 2: Príjmy verejnej vysokej školy  v roku 2011 majúce charakter dotácie okrem príjmov z dotácií 
 z  kapitoly MŠVVaŠ SR a okrem  prostriedkov EÚ  (štrukturálnych  fondov) (v Eur)</t>
  </si>
  <si>
    <t>Tabuľka č. 3: Výnosy verejnej vysokej školy v rokoch 2010 a 2011 (v Eur)</t>
  </si>
  <si>
    <t>Tabuľka č. 4: Výnosy verejnej vysokej školy zo školného a z poplatkov spojených so štúdiom  
v rokoch 2010 a 2011 (v Eur)</t>
  </si>
  <si>
    <t>T13_R1_SI(SJ) = výkazníctvo súvaha, časť Pasíva,  
riadky 064 + 065 + 069 + 071 
(k 1. 1.)
T13_R12_SI(SJ) = výkazníctvo súvaha, časť Pasíva,  
riadky 064 + 065 + 069 + 071 
(k 31. 12.)</t>
  </si>
  <si>
    <t>T10_R7_SA (SB) = dotačná zmluva 2011 (2010)_účelová dotácia na študentské jedálne</t>
  </si>
  <si>
    <t>Údaje v T9_R6_SB sú kontrolované na dotačnú zmluvu z roku 2011 - finančné prostriedky na ŠD a na rozpis dotácií na rok 2011.  
Za rok 2010 sú údaje v SA kontrolované na hodnoty vykázané vo výročných správach z roku 2010.</t>
  </si>
  <si>
    <t>Údaje v R7_SA (SB) sú kontrolované na  dotačné zmluvy a na účelovú dotáciu na rok 2011, 2010 v zmysle databázy VVŠ.</t>
  </si>
  <si>
    <t>T9_R1 = štatistické výkazy MŠVVaŠ SR 2011 (2010)</t>
  </si>
  <si>
    <t>T1 = dotačná zmluva na 2011</t>
  </si>
  <si>
    <r>
      <t xml:space="preserve">Náklady sú kontrolované na údaje z výkazníctva - výkaz ziskov a strát, časť </t>
    </r>
    <r>
      <rPr>
        <b/>
        <sz val="12"/>
        <rFont val="Times New Roman"/>
        <family val="1"/>
      </rPr>
      <t>náklady</t>
    </r>
    <r>
      <rPr>
        <sz val="12"/>
        <rFont val="Times New Roman"/>
        <family val="1"/>
      </rPr>
      <t xml:space="preserve">.  
Obdobne ako  pri T3 sa  údaje  z roku 2010 a údaje z roku 2011 sa uvádzajú v eurách.
Za oblasť miezd sú údaje za rok 2011 - účet 521 (R55) kontrolované na výkazníctvo, časť náklady a údaje v T5_R56_(SC + SD)  na T6_R18_SH. </t>
    </r>
    <r>
      <rPr>
        <u val="single"/>
        <sz val="12"/>
        <rFont val="Times New Roman"/>
        <family val="1"/>
      </rPr>
      <t>Rozdiel medzi údajom v T6_R18_SH a údajmi v T5_R56_SC+SD (Mzdy) môže o.i. tvoriť výška nákladov za nevyčerpané dovolenky.</t>
    </r>
    <r>
      <rPr>
        <sz val="12"/>
        <rFont val="Times New Roman"/>
        <family val="1"/>
      </rPr>
      <t xml:space="preserve">
Štipendiá doktorandov z T5_R77_SC sa kontrolujú na údaje z T7_R1_SE. 
Prospechové štipendiá z vlastných zdrojov z T5_R81_SC sa kontrolujú na údaje v T19_R2_SC. </t>
    </r>
  </si>
  <si>
    <r>
      <t>Údaje v riadkoch R1:R6, R7, R9, R13, R14, R16, R17  sú kontrolované s údajmi v štatistickom výkaze Škol (MŠ SR) 2-04 za rok 2011. 
Údaje v riadkoch 15a ... (špecifiká) sú kontrolované na rozpis dotácie v roku 2011.</t>
    </r>
    <r>
      <rPr>
        <b/>
        <sz val="12"/>
        <color indexed="12"/>
        <rFont val="Times New Roman"/>
        <family val="1"/>
      </rPr>
      <t xml:space="preserve"> </t>
    </r>
    <r>
      <rPr>
        <u val="single"/>
        <sz val="12"/>
        <rFont val="Times New Roman"/>
        <family val="1"/>
      </rPr>
      <t>Rozdiel medzi údajom v T6_R18_SH a údajmi v T5_R56_SC+SD (Mzdy) je potrebné vyčísliť s komentárom uviesť v poznámke pod tabuľkou T6.</t>
    </r>
  </si>
  <si>
    <t>Všeobecná poznámka č. 2</t>
  </si>
  <si>
    <r>
      <t>v prípade vykazovania veľkého objemu finančných prostriedkov v tabuľkách s riadkami "</t>
    </r>
    <r>
      <rPr>
        <sz val="12"/>
        <color indexed="30"/>
        <rFont val="Times New Roman"/>
        <family val="1"/>
      </rPr>
      <t>iné</t>
    </r>
    <r>
      <rPr>
        <sz val="12"/>
        <color indexed="10"/>
        <rFont val="Times New Roman"/>
        <family val="1"/>
      </rPr>
      <t>", "</t>
    </r>
    <r>
      <rPr>
        <sz val="12"/>
        <color indexed="30"/>
        <rFont val="Times New Roman"/>
        <family val="1"/>
      </rPr>
      <t>ostatné</t>
    </r>
    <r>
      <rPr>
        <sz val="12"/>
        <color indexed="10"/>
        <rFont val="Times New Roman"/>
        <family val="1"/>
      </rPr>
      <t xml:space="preserve">" ministerstvo </t>
    </r>
    <r>
      <rPr>
        <b/>
        <u val="single"/>
        <sz val="12"/>
        <color indexed="10"/>
        <rFont val="Times New Roman"/>
        <family val="1"/>
      </rPr>
      <t>požaduje</t>
    </r>
    <r>
      <rPr>
        <sz val="12"/>
        <color indexed="10"/>
        <rFont val="Times New Roman"/>
        <family val="1"/>
      </rPr>
      <t xml:space="preserve"> tento objem komentovať v poznámke pod tabuľkou, resp. vedľa príslušného riadku</t>
    </r>
  </si>
  <si>
    <t>Všeobecná poznámka č. 1</t>
  </si>
  <si>
    <t>doktorandi a doktorandské štipendiá</t>
  </si>
  <si>
    <r>
      <t xml:space="preserve">  - náklady na časť štipendia prevyšujúce 9. platovú triedu a 1. platový stupeň 
</t>
    </r>
    <r>
      <rPr>
        <sz val="12"/>
        <color indexed="10"/>
        <rFont val="Times New Roman"/>
        <family val="1"/>
      </rPr>
      <t>(účet 549016)</t>
    </r>
  </si>
  <si>
    <r>
      <t xml:space="preserve">  - náklady na štipendiá vo výške 10. platovej triedy a 1. platového stupňa 
</t>
    </r>
    <r>
      <rPr>
        <sz val="12"/>
        <color indexed="10"/>
        <rFont val="Times New Roman"/>
        <family val="1"/>
      </rPr>
      <t xml:space="preserve">(účet 549001)   </t>
    </r>
    <r>
      <rPr>
        <sz val="12"/>
        <rFont val="Times New Roman"/>
        <family val="1"/>
      </rPr>
      <t>( v CRŠ kod 11 )</t>
    </r>
  </si>
  <si>
    <r>
      <t xml:space="preserve">  - náklady na časť štipendia prevyšujúce 10. platovú triedu a 1. platový stupeň  
</t>
    </r>
    <r>
      <rPr>
        <sz val="12"/>
        <color indexed="10"/>
        <rFont val="Times New Roman"/>
        <family val="1"/>
      </rPr>
      <t>(účet 549017)</t>
    </r>
  </si>
  <si>
    <r>
      <t xml:space="preserve">Pre účely výpočtu počtu zamestnancov bola použitá metóda </t>
    </r>
    <r>
      <rPr>
        <sz val="12"/>
        <color indexed="8"/>
        <rFont val="Tahoma"/>
        <family val="2"/>
      </rPr>
      <t xml:space="preserve">- </t>
    </r>
    <r>
      <rPr>
        <b/>
        <sz val="10"/>
        <color indexed="8"/>
        <rFont val="Tahoma"/>
        <family val="2"/>
      </rPr>
      <t>Priemerný evidenčný počet zamestnancov - prepočítaný počet</t>
    </r>
    <r>
      <rPr>
        <sz val="10"/>
        <color indexed="8"/>
        <rFont val="Tahoma"/>
        <family val="2"/>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</si>
  <si>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Tabuľka č. 17 obsahuje informácie o celkovom objeme príjmov z dotácií, poskytnutých verejnej vysokej škole v roku 2011 z prostriedkov EÚ (štrukturálnych fondov), vrátane spolufinancovania zo štátneho rozpočtu. Osobitne sa sledujú dotácie, poskytnuté z  MŠVVaŠ SR a osobitne dotácie z iných kapitol štátneho rozpočtu. </t>
  </si>
  <si>
    <r>
      <t>V rámcii  dotácie z kapitoly MŠVVaŠ SR uvedie vysoká škola dotáciu na programoch 06G - Ľudské zdroje, 0AE - Operačný program výskum a vývoj</t>
    </r>
    <r>
      <rPr>
        <sz val="12"/>
        <rFont val="Times New Roman"/>
        <family val="1"/>
      </rPr>
      <t xml:space="preserve"> a 0AA - Operačný program vzdelávanie</t>
    </r>
    <r>
      <rPr>
        <sz val="12"/>
        <rFont val="Times New Roman"/>
        <family val="1"/>
      </rPr>
      <t>.</t>
    </r>
  </si>
  <si>
    <t xml:space="preserve">Ak VVŠ obdržala finančné prostriedky aj z inej kapitoly štátneho rozpočtu, uvádzajú sa osobitne. Tieto dotácie sa evidujú na zdrojoch podľa platnej rozpočtovej klasifikácie na rok 2011 a nie sú súčasťou dotácií, vykazovaných v T2_R1.  </t>
  </si>
  <si>
    <r>
      <t xml:space="preserve">Tabuľka č. 23 poskytuje informácie o výkaze ziskov a strát sumár za VVŠ </t>
    </r>
    <r>
      <rPr>
        <b/>
        <sz val="12"/>
        <rFont val="Times New Roman"/>
        <family val="1"/>
      </rPr>
      <t>za oblasť sociálnej podpory študentov</t>
    </r>
    <r>
      <rPr>
        <sz val="12"/>
        <rFont val="Times New Roman"/>
        <family val="1"/>
      </rPr>
      <t xml:space="preserve">  časť</t>
    </r>
    <r>
      <rPr>
        <b/>
        <sz val="12"/>
        <rFont val="Times New Roman"/>
        <family val="1"/>
      </rPr>
      <t xml:space="preserve"> "Náklady". </t>
    </r>
    <r>
      <rPr>
        <sz val="12"/>
        <rFont val="Times New Roman"/>
        <family val="1"/>
      </rPr>
      <t>Údaje sa uvádzajú s presnosťou na dve desatinné miesta.</t>
    </r>
  </si>
  <si>
    <t xml:space="preserve">Nevyčerpaná účelová dotácia (+) / nedoplatok účelovej dotácie (-) za rok 2011 </t>
  </si>
  <si>
    <t>47a</t>
  </si>
  <si>
    <t>Príspevok z podielu zaplatenej dane (účet 665)</t>
  </si>
  <si>
    <t>vložený riadok</t>
  </si>
  <si>
    <t>- iné analyticky sledované náklady (účty 501 005-006, 501 013-018, 501 077)</t>
  </si>
  <si>
    <r>
      <t>501 013 -</t>
    </r>
    <r>
      <rPr>
        <sz val="12"/>
        <color indexed="10"/>
        <rFont val="Times New Roman"/>
        <family val="1"/>
      </rPr>
      <t xml:space="preserve"> 018</t>
    </r>
  </si>
  <si>
    <t>upravený riadok</t>
  </si>
  <si>
    <t>86a</t>
  </si>
  <si>
    <t>Vnútroorganizačné prevody (účtovná skupina 57)</t>
  </si>
  <si>
    <t>Projektovaná lôžková kapacita študentského domova k 31. 12. kalendárneho roka (v počte miest)</t>
  </si>
  <si>
    <t>T9_R6_SA_AB</t>
  </si>
  <si>
    <r>
      <t xml:space="preserve">Štipendiá z vlastných zdrojov vysokej školy (§ 97 zákona) spolu </t>
    </r>
    <r>
      <rPr>
        <sz val="12"/>
        <rFont val="Times New Roman"/>
        <family val="1"/>
      </rPr>
      <t xml:space="preserve">[R2+R5+R8+R11] </t>
    </r>
  </si>
  <si>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</si>
  <si>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</si>
  <si>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r>
      <t xml:space="preserve">  - počet vydaných jedál od 1.1.2011 do 31.8.2011   (príspevok 1 €) študentom vo vlastnývh stravovacích zariadeniach  </t>
    </r>
    <r>
      <rPr>
        <vertAlign val="superscript"/>
        <sz val="12"/>
        <rFont val="Times New Roman"/>
        <family val="1"/>
      </rPr>
      <t xml:space="preserve">3)   </t>
    </r>
  </si>
  <si>
    <r>
      <t xml:space="preserve">  - počet vydaných jedál od 1.1.2011 do 31.8.2011   (príspevok 1 €) študentom v zmluvných  zariadeniach  </t>
    </r>
    <r>
      <rPr>
        <vertAlign val="superscript"/>
        <sz val="12"/>
        <rFont val="Times New Roman"/>
        <family val="1"/>
      </rPr>
      <t xml:space="preserve">4)   </t>
    </r>
  </si>
  <si>
    <r>
      <t xml:space="preserve">Nárok na príspevok zo štátneho rozpočtu na jedlá podľa metodiky </t>
    </r>
    <r>
      <rPr>
        <sz val="12"/>
        <rFont val="Times New Roman"/>
        <family val="1"/>
      </rPr>
      <t xml:space="preserve"> [R13+ R14+R15+R16]</t>
    </r>
    <r>
      <rPr>
        <sz val="12"/>
        <color indexed="10"/>
        <rFont val="Times New Roman"/>
        <family val="1"/>
      </rPr>
      <t xml:space="preserve"> </t>
    </r>
    <r>
      <rPr>
        <sz val="12"/>
        <rFont val="Times New Roman"/>
        <family val="1"/>
      </rPr>
      <t xml:space="preserve">                                      </t>
    </r>
  </si>
  <si>
    <r>
      <t>Priemerné náklady  na jedlo študenta v Eur [</t>
    </r>
    <r>
      <rPr>
        <sz val="12"/>
        <rFont val="Times New Roman"/>
        <family val="1"/>
      </rPr>
      <t>R10</t>
    </r>
    <r>
      <rPr>
        <sz val="12"/>
        <rFont val="Times New Roman"/>
        <family val="1"/>
      </rPr>
      <t>/(R13+R15)]</t>
    </r>
  </si>
  <si>
    <r>
      <t xml:space="preserve">Uvedie sa objem prijatej kapitálovej dotácie </t>
    </r>
    <r>
      <rPr>
        <sz val="12"/>
        <color indexed="10"/>
        <rFont val="Times New Roman"/>
        <family val="1"/>
      </rPr>
      <t xml:space="preserve">z prostriedkov EÚ </t>
    </r>
    <r>
      <rPr>
        <sz val="12"/>
        <color indexed="10"/>
        <rFont val="Times New Roman"/>
        <family val="1"/>
      </rPr>
      <t>vrátane spolufinancovania (účet 346005 – 346008 strana DAL,  zdroje 1151, 1152, 11S1, 11S2, 11T1, 11T2, (všetky zdroje EŠF na ktorých VVŠ účtuje, aj všetky analytické účty) okrem 11E1, 11E3 a 121 – viď riadok 13)</t>
    </r>
  </si>
  <si>
    <t xml:space="preserve">                                                                                                                                                                                                                                                                                                                                                                                                                                                                                                                                                                                                                                                                                                                                                                                                                                                                                                                                                                                                                                                                                                                                                                                                                                                                                                                                                                                                                                                                                                                                                                                                                                                                                                                                                                                                                                                                                                                                                                                                                                                                                                                                                                                                                                                                                                                                                                                                                                                                                                                                                                                                                                                                                                                                                                                                                                                                                                                                                                                                                                                                                                                                                                                                                                                                                                                                                                                                                                                                                                                                                                                                                                                                                                                                                                                                                                                                                                                                                                                                                                                                                                                                                                                                                                                                                                                                                                                                                                                                                                                                                                                          </t>
  </si>
  <si>
    <t>Rozdiel v riadku 52 v podnikateľskej činnosti v porovnaní s „Výkazom ziskov a strát“ predstavuje účtovná skupina 67.</t>
  </si>
  <si>
    <t>Riadok 11 v roku 2010 nesúhlasí s tabuľkou č. 13, nakoľko bol vytvorený  v roku 2009 prídel do štipendijného fondu zo základu pre jeho tvorbu o 1 600,- Eur vyšší a tento rozdiel bol znížený v roku 2010 (nesprávne bol vytvorený fond aj z účtu 649002). Návrh na prídel do štipendijného fondu je vyšší o 15 294,25 Eur oproti základu pre prídel do štipendijného fondu z dôvodu vlastnej tvorby fondu na fakultách naviac.</t>
  </si>
  <si>
    <t>Riadok 11 v roku 2011 návrh na prídel do štipendijného fondu je vyšší o 36 540 Eur oproti základu pre prídel do štipendijného fondu z dôvodu vlastnej tvorby fondu na fakultách naviac.</t>
  </si>
  <si>
    <t>Opatrenie na nápravu: Doúčtovanie tvorby za rok 2009 v roku 2010 jeho znížením o 1 600 Eur.  Opatrenie splnené</t>
  </si>
  <si>
    <t>V riadku 56 sú zvýšené náklady za rok 2011 oproti tabuľke č.6 o rozdiel zostatku nevyčerpaných dovoleniek rokov 2010 a 2011 v  čiastke 55 370,27 Eur a o nedoplatok na dani daňovému úradu za rok 2002 vo výške 4,01 Eur.</t>
  </si>
  <si>
    <t>Rozdiel v riadku 94 v podnikateľskej činnosti v porovnaní s „Výkazom ziskov a strát“ predstavuje účtovná skupina 57.</t>
  </si>
  <si>
    <t>Na účte 570 a 670 je  zaúčtovaný odvod z výnosov dosiahnutých z podnikateľskej činnosti, ktorú odvádzajú fakulty univerzity rektorátu v zmysle vnútroorganizačnej smernice o podnikateľskej činnosti. Tento odvod účtujú fakulty na účet 570 a rektorát ho účtuje ako príjem na účet 670.</t>
  </si>
  <si>
    <t>Rozdiel mzdových nákladov a účtu 521 v tabuľke 5 predstavuje rozdiel zostatku nevyčerpaných dovoleniek rokov 2010 a 2011 zvýšením nákladov v čiastke 55 370,27 Eur a o nedoplatok na dani daňovému úradu za rok 2002 vo výške 4,01 Eur.</t>
  </si>
  <si>
    <t>Stĺpec A riadky 10 a 10a boli údaje oproti výročnej správe za rok 2010 upravené podľa požiadavky MŠ SR, kde spolufinancovanie zo ŠR bolo vo výročnej správe za rok 2011 vo výške 536 337,42 presunuté z r. 10 do r. 10a.</t>
  </si>
  <si>
    <t>Vo výkaze FIN1-04 na zdrojoch 1317, 1319, 131A a 111 predstavujú kapitálové výdavky 630 974,49 Eur, z toho 33 961,21 Eur predstavuje čerpanie prostredníctvom fondu reprodukcie a na zdroji 11S2 predstavujú kapitálové výdavky 336 640,- Eur, z toho 346,94 Eur predstavuje čerpanie prostredníctvom fondu reprodukcie (stĺpec A a C tabuľky). Na zdroji 11S1 predstavujú kapitálové výdavky 2 861 438,53 Eur, z toho 2 949,- Eur predstavuje čerpanie prostredníctvom fondu reprodukcie (stĺpec B a C tabuľky).</t>
  </si>
  <si>
    <t>Riadok 9 stĺpec E nesúhlasí s tabuľkou č. 4 nakoľko bol vytvorený  v roku 2009 prídel do štipendijného fondu zo základu pre jeho tvorbu o 1 600,- Eur vyšší a tento rozdiel bol znížený v roku 2010.</t>
  </si>
  <si>
    <t>Opatrenie na nápravu: Doúčtovanie tvorby za rok 2009 v roku 2010 jeho znížením o 1 600 Eur.  Opatrenie splnené</t>
  </si>
  <si>
    <t>V riadku 11 stĺpec E je uvedené aj čerpanie štipendijného fondu na doktorandov vo výške 34 650,45 Eur.</t>
  </si>
  <si>
    <t>T21_R1_SB + T11_R10a_SB – T5_R86a_SC = 7 948 080,47 Eur, táto suma je znížená o predpis chýbajúcej kapitálovej dotácie na neuhradené faktúry projektov štrukturálnych fondov z prostriedkov EÚ a spolufinancovania zo štátneho rozpočtu z roku 2010 vo výške -1 297 068,94 Eur a zároveň zvýšená o predpis chýbajúcej kapitálovej dotácie na neuhradené faktúry projektov štrukturálnych fondov z prostriedkov EÚ a spolufinancovania zo štátneho rozpočtu za rok 2011 vo výške +487 041,79 Eur, v roku 2011 bola preúčtovaná aj časť kapitálovej dotácie na projekty štrukturálnych fondov pridelenej v roku 2010 na spolufinancovanie zo štátneho rozpočtu z účtu 384110 na účet 384140 vo výške +536 337,42 a suma vo výške +372 332,14 predstavuje odpisy za rok 2011 zo štrukturálnych fondov z prostriedkov spolufinancovania zo štátneho rozpočtu, ktoré univerzita sleduje v majetku ako hlavná činnosť dotačná a tá je uvedená na riadku 85 tabuľky č. 5 (výsledok po sčítaní a odčítaní je 8 046 722,88 a súhlasí s T21_R1_SH).</t>
  </si>
  <si>
    <t xml:space="preserve">T21_R1_SA + T11_R10_SB – T5_R85_SC = T21_R1_SG = 11 255 855,15 Eur, v roku 2011 bola preúčtovaná časť kapitálovej dotácie na projekty štrukturálnych fondov pridelenej v roku 2010 na spolufinancovanie zo štátneho rozpočtu z účtu 384110 na účet 384140 vo výške -536 337,42 a suma vo výške -372 332,14 predstavuje odpisy za rok 2011 zo štrukturálnych fondov z prostriedkov spolufinancovania zo štátneho rozpočtu, ktoré univerzita sleduje v majetku ako hlavná činnosť dotačná a tá je uvedená na riadku 85 tabuľky č. 5 (výsledok po odčítaní je 10 347 185,59 a súhlasí s T21_R1_SG).
</t>
  </si>
  <si>
    <t xml:space="preserve">Rozdiel na ÚHK 691 v roku 2011 v porovnaní s T1_R11 predstavuje časové rozlíšenie výnosov v celkovej výške -34 505,15 Eur nasledovne:
a) na stravovaní študentov a doktorandov sú znížené výnosy o chýbajúcu dotáciu za rok 2010 vo výške  -4 967,07 Eur a zároveň sú znížené výnosy o zostatok výnosov z roku 2011 vo výške  -10 272,13 Eur 
b) na zmluvné zariadenia študentských domovov sú navýšené výnosy o zostatok z roku 2010 vo výške +36 063,30 Eur a zároveň znížené výnosy o zostatok dotácie z roku 2011 vo výške -53 570,31 Eur,
c) na šport, kultúru a UPC sú navýšené výnosy o zostatok z roku 2010 vo výške +7 628,55 Eur a zároveň znížené výnosy o zostatok dotácie z roku 2011 vo výške  -9 387,49 Eur.
</t>
  </si>
  <si>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</si>
  <si>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</si>
  <si>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</si>
  <si>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</si>
  <si>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</si>
  <si>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</si>
  <si>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</si>
  <si>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</si>
  <si>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</si>
  <si>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</si>
  <si>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</si>
  <si>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</si>
  <si>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</si>
  <si>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r>
      <t>Úroky (účet 644)</t>
    </r>
    <r>
      <rPr>
        <sz val="12"/>
        <rFont val="Times New Roman"/>
        <family val="1"/>
      </rPr>
      <t xml:space="preserve"> [R17+R18]</t>
    </r>
  </si>
  <si>
    <r>
      <t>Iné ostatné výnosy (účet 649)</t>
    </r>
    <r>
      <rPr>
        <sz val="12"/>
        <rFont val="Times New Roman"/>
        <family val="1"/>
      </rPr>
      <t xml:space="preserve"> [SUM(R21:R33)]</t>
    </r>
  </si>
  <si>
    <t xml:space="preserve">- za prekročenie štandardnej dĺžky štúdia a súbežné štúdium (§ 92 ods. 5 a 6 zákona) (účet 649 001) </t>
  </si>
  <si>
    <t xml:space="preserve">- od cudzincov (§ 92 ods. 9 zákona)  (účet 649 002) </t>
  </si>
  <si>
    <t xml:space="preserve">- za prijímacie konanie (§ 92 ods. 10 zákona) (účet 649 003) </t>
  </si>
  <si>
    <t xml:space="preserve">- za rigorózne konanie (§ 92 ods. 11 zákona) (účet 649 004) </t>
  </si>
  <si>
    <t xml:space="preserve">- za vydanie diplomu za rigorózne konanie (§ 92 ods. 12 zákona)  (účet 649 005) </t>
  </si>
  <si>
    <t xml:space="preserve">- za vydanie dokladov o štúdiu a ich kópií (§ 92 ods. 13 zákona)  (účet 649 006) </t>
  </si>
  <si>
    <t xml:space="preserve">      - dohody o vykonaní práce - externí účitelia (účet 521 009)</t>
  </si>
  <si>
    <t xml:space="preserve">      - dohody o vykonaní práce, dohody o pracovnej činnosti
        (účet 521 010)</t>
  </si>
  <si>
    <t xml:space="preserve"> - OON [SUM(R58:R60)]</t>
  </si>
  <si>
    <t>Zákonné sociálne náklady (účet 527) [SUM(R64:R69)]</t>
  </si>
  <si>
    <r>
      <t>Ostatné náklady (účtová skupina 54)</t>
    </r>
    <r>
      <rPr>
        <sz val="12"/>
        <rFont val="Times New Roman"/>
        <family val="1"/>
      </rPr>
      <t xml:space="preserve"> [R75+ R76]</t>
    </r>
  </si>
  <si>
    <t>- Iné ostatné  náklady (účet 549) [SUM(R77:R83)]</t>
  </si>
  <si>
    <t>Odpisy, predaný majetok a opravné položky (účtová skupina 55) [SUM(R85:R91)]</t>
  </si>
  <si>
    <r>
      <t xml:space="preserve">Spolu </t>
    </r>
    <r>
      <rPr>
        <sz val="12"/>
        <rFont val="Times New Roman"/>
        <family val="1"/>
      </rPr>
      <t>[R1+R14+R21+R22+R27+R35+R38+R39+R55+SUM (R61:R63) +SUM (R70:R74)+R84+R92+R93]</t>
    </r>
  </si>
  <si>
    <t>T5_R56_SC+SD &gt;=&lt; T6_R18_SH
T5_R77_SC = T7_R1_SE
T5_R81_SC = T19_R2_SC</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</si>
  <si>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</si>
  <si>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</si>
  <si>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</si>
  <si>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</si>
  <si>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</si>
  <si>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</si>
  <si>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</si>
  <si>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</si>
  <si>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</si>
  <si>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</si>
  <si>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</si>
  <si>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</si>
  <si>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</si>
  <si>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r>
      <t>Opravy a udržiavanie (účet 511)</t>
    </r>
    <r>
      <rPr>
        <sz val="12"/>
        <rFont val="Times New Roman"/>
        <family val="1"/>
      </rPr>
      <t xml:space="preserve"> [SUM(R28:R34)]</t>
    </r>
  </si>
  <si>
    <t xml:space="preserve">Ostatné sociálne poistenia (účet 525) </t>
  </si>
  <si>
    <t xml:space="preserve">  - Prvok 06G 05 01</t>
  </si>
  <si>
    <t xml:space="preserve">  - Prvok 06G 05 02</t>
  </si>
  <si>
    <t xml:space="preserve">  - Prvok 06G 05 04</t>
  </si>
  <si>
    <t xml:space="preserve">  - Prvok 06G 06 01</t>
  </si>
  <si>
    <t>T7_SD</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</si>
  <si>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</si>
  <si>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</si>
  <si>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</si>
  <si>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</si>
  <si>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</si>
  <si>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</si>
  <si>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</si>
  <si>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</si>
  <si>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</si>
  <si>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</si>
  <si>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</si>
  <si>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</si>
  <si>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</si>
  <si>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T7_SC</t>
  </si>
  <si>
    <t xml:space="preserve">Ostatné sociálne náklady (účet 528)  </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</si>
  <si>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</si>
  <si>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T13_V3</t>
  </si>
  <si>
    <t>T13_V5</t>
  </si>
  <si>
    <t>T13_V4</t>
  </si>
  <si>
    <t>T13_V6</t>
  </si>
  <si>
    <t>T16_R17</t>
  </si>
  <si>
    <t>Kontrola</t>
  </si>
  <si>
    <t>Poznámky</t>
  </si>
  <si>
    <t>T1_V2</t>
  </si>
  <si>
    <t>T13_R13 = vybrané účty T16</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</si>
  <si>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</si>
  <si>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</si>
  <si>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</si>
  <si>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</si>
  <si>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</si>
  <si>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</si>
  <si>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</si>
  <si>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</si>
  <si>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</si>
  <si>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</si>
  <si>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</si>
  <si>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</si>
  <si>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</si>
  <si>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</si>
  <si>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</si>
  <si>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</si>
  <si>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</si>
  <si>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</si>
  <si>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</si>
  <si>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Tabuľka č. 20 poskytuje informácie  o príjmoch a výdavkoch vysokej školy na motivačné štipendiá a o počte študentov, ktorí ich poberajú v zmysle § 96  zákona.</t>
  </si>
  <si>
    <t>T2_R1</t>
  </si>
  <si>
    <t>Tabuľka 17</t>
  </si>
  <si>
    <r>
      <t xml:space="preserve">- na sociálnu podporu </t>
    </r>
    <r>
      <rPr>
        <sz val="12"/>
        <rFont val="Times New Roman"/>
        <family val="1"/>
      </rPr>
      <t>[R12+R13]</t>
    </r>
  </si>
  <si>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</si>
  <si>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</si>
  <si>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</si>
  <si>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</si>
  <si>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</si>
  <si>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rPr>
      <t xml:space="preserve">žltou farbou </t>
    </r>
    <r>
      <rPr>
        <sz val="12"/>
        <rFont val="Times New Roman"/>
        <family val="1"/>
      </rPr>
      <t xml:space="preserve">a vysoká škola </t>
    </r>
    <r>
      <rPr>
        <b/>
        <sz val="12"/>
        <rFont val="Times New Roman"/>
        <family val="1"/>
      </rPr>
      <t>ich nevyplňuje. Polia, ktoré je potrebné vyplniť, sú označené zelenou farbou. Polia, v ktorých nemôže byť žiadny údaj, sú označené X.</t>
    </r>
  </si>
  <si>
    <t>T16_R2:R14</t>
  </si>
  <si>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</si>
  <si>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</si>
  <si>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</si>
  <si>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</si>
  <si>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</si>
  <si>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r>
      <t xml:space="preserve">Počet študentov poberajúcich  štipendiá z vlastných zdrojov </t>
    </r>
    <r>
      <rPr>
        <b/>
        <vertAlign val="superscript"/>
        <sz val="12"/>
        <rFont val="Times New Roman"/>
        <family val="1"/>
      </rPr>
      <t>2</t>
    </r>
    <r>
      <rPr>
        <b/>
        <sz val="12"/>
        <rFont val="Times New Roman"/>
        <family val="1"/>
      </rPr>
      <t xml:space="preserve">) k 31.12. </t>
    </r>
  </si>
  <si>
    <t>finančné fondy</t>
  </si>
  <si>
    <t>stav bankových účtov</t>
  </si>
  <si>
    <t>štrukturálne fondy EÚ</t>
  </si>
  <si>
    <t>dotácie mimo dotačnej zmluvy a mimo dotácií zo štrukturálnych fondov EÚ</t>
  </si>
  <si>
    <t>T7_V2</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</si>
  <si>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</si>
  <si>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</si>
  <si>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</si>
  <si>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Tvorba fondu v kalendárnom roku spolu</t>
    </r>
    <r>
      <rPr>
        <sz val="12"/>
        <rFont val="Times New Roman"/>
        <family val="1"/>
      </rPr>
      <t xml:space="preserve"> SUM(R3:R10) </t>
    </r>
  </si>
  <si>
    <r>
      <t xml:space="preserve">- tvorba fondu z výsledku hospodárenia </t>
    </r>
    <r>
      <rPr>
        <vertAlign val="superscript"/>
        <sz val="12"/>
        <rFont val="Times New Roman"/>
        <family val="1"/>
      </rPr>
      <t>1)</t>
    </r>
  </si>
  <si>
    <r>
      <t xml:space="preserve">- tvorba fondu z dotácie </t>
    </r>
    <r>
      <rPr>
        <vertAlign val="superscript"/>
        <sz val="12"/>
        <rFont val="Times New Roman"/>
        <family val="1"/>
      </rPr>
      <t>2)</t>
    </r>
  </si>
  <si>
    <r>
      <t xml:space="preserve">- ostatná tvorba </t>
    </r>
    <r>
      <rPr>
        <vertAlign val="superscript"/>
        <sz val="12"/>
        <rFont val="Times New Roman"/>
        <family val="1"/>
      </rPr>
      <t>2)</t>
    </r>
  </si>
  <si>
    <r>
      <t xml:space="preserve">Krytie fondu finančnými prostriedkami na osobitnom bankovom účte </t>
    </r>
    <r>
      <rPr>
        <b/>
        <vertAlign val="superscript"/>
        <sz val="12"/>
        <rFont val="Times New Roman"/>
        <family val="1"/>
      </rPr>
      <t xml:space="preserve">3) </t>
    </r>
    <r>
      <rPr>
        <b/>
        <sz val="12"/>
        <rFont val="Times New Roman"/>
        <family val="1"/>
      </rPr>
      <t>k 31.12.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</si>
  <si>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</si>
  <si>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</si>
  <si>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</si>
  <si>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</si>
  <si>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</si>
  <si>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</si>
  <si>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</si>
  <si>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</si>
  <si>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</si>
  <si>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</si>
  <si>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</si>
  <si>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poplatky spojené so štúdiom (účet 649 003-006)</t>
  </si>
  <si>
    <t>- ďalšie vzdelávanie  (účet 649 007)</t>
  </si>
  <si>
    <t>- kvalifikačné skúšky  (účet 649 008)</t>
  </si>
  <si>
    <t>- dary (účet 649 009)</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</si>
  <si>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</si>
  <si>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</si>
  <si>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</si>
  <si>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</si>
  <si>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</si>
  <si>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</si>
  <si>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ostatné výnosy (účty 649 012, 649 018-021, 649 099)</t>
  </si>
  <si>
    <t>- štipendijného fondu (účet 656 200)</t>
  </si>
  <si>
    <t>- knihy, časopisy a noviny  (účet 501 001)</t>
  </si>
  <si>
    <t>- chemikálie a ostatný materiál pre zabezpečenie experimentálnej výučby  (účet 501 002)</t>
  </si>
  <si>
    <t>- kancelárske potreby a materiál   (účet 501 003)</t>
  </si>
  <si>
    <t>- papier  (účet 501 004)</t>
  </si>
  <si>
    <t>- pohonné hmoty a ostatný materiál na dopravu  (účet 501 007)</t>
  </si>
  <si>
    <t>- čistiace, hygienické a dezinfekčné potreby (účet 501 008)</t>
  </si>
  <si>
    <t>- stavebný, vodoinštalačný a elektroinštalačný materiál
 (účet 501 009)</t>
  </si>
  <si>
    <t>- potraviny (účet 501 010)</t>
  </si>
  <si>
    <t>- DHM - prístroje a zariadenia laboratórií, výpočtová technika  (účet 501 011)</t>
  </si>
  <si>
    <t>- DHM - nábytok (účet 501 012)</t>
  </si>
  <si>
    <t>- ostatný materiál (účet 501 099)</t>
  </si>
  <si>
    <t>- elektrická energia (účet 502 001)</t>
  </si>
  <si>
    <t>- tepelná energia  (účet 502 002)</t>
  </si>
  <si>
    <t>- vodné a stočné  (účet 502 003)</t>
  </si>
  <si>
    <t>- plyn  (účet 502 004)</t>
  </si>
  <si>
    <t>- palivá  (účet 502 005)</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</si>
  <si>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</si>
  <si>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</si>
  <si>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</si>
  <si>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</si>
  <si>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za umeleckú alebo športovú činnosť </t>
    </r>
    <r>
      <rPr>
        <sz val="12"/>
        <rFont val="Times New Roman"/>
        <family val="1"/>
      </rPr>
      <t xml:space="preserve">[R9+R10]  </t>
    </r>
    <r>
      <rPr>
        <b/>
        <sz val="12"/>
        <rFont val="Times New Roman"/>
        <family val="1"/>
      </rPr>
      <t xml:space="preserve">                                                     </t>
    </r>
  </si>
  <si>
    <r>
      <t xml:space="preserve">- prospechové </t>
    </r>
    <r>
      <rPr>
        <sz val="12"/>
        <rFont val="Times New Roman"/>
        <family val="1"/>
      </rPr>
      <t xml:space="preserve">[R3+R4] </t>
    </r>
  </si>
  <si>
    <r>
      <t xml:space="preserve">-  za dosiahnutie vynikajúceho výsledku v oblasti štúdia </t>
    </r>
    <r>
      <rPr>
        <sz val="12"/>
        <rFont val="Times New Roman"/>
        <family val="1"/>
      </rPr>
      <t xml:space="preserve">[R6+R7] </t>
    </r>
  </si>
  <si>
    <t xml:space="preserve">2)  v riadku 5 sa uvedie celkový (fyzický) počet študentov, ktorým bolo vyplatené motivačné štipendium v kalendárnom roku </t>
  </si>
  <si>
    <t>- údržba a opravy meracej techniky, telovýchovných  zariadení ...(účet 511 005)</t>
  </si>
  <si>
    <t>- iné analyticky sledované náklady (účet 511 006-008)</t>
  </si>
  <si>
    <t>- ostatná údržba a opravy (účet 511 099)</t>
  </si>
  <si>
    <t>- domáce cestovné  (účet 512 001)</t>
  </si>
  <si>
    <t>- prenájom zariadení (účet 518 002)</t>
  </si>
  <si>
    <t>- prenájom priestorov  (účet 518 001)</t>
  </si>
  <si>
    <t>- vložné na konferencie  (účet 518 004)</t>
  </si>
  <si>
    <t>- ďalšie vzdelávanie zamestnancov  (účet 518 005)</t>
  </si>
  <si>
    <t>- telefón, fax  (účet 518 006)</t>
  </si>
  <si>
    <t>- počítačové siete a prenosy údajov  (účet 518 007)</t>
  </si>
  <si>
    <t>- poštovné  (účet 518 008)</t>
  </si>
  <si>
    <t>- odvoz odpadu  (účet 518 009)</t>
  </si>
  <si>
    <t>- revízie zariadení (účet 518 010)</t>
  </si>
  <si>
    <t>- čistenie verejných priestranstiev (účet 518 011)</t>
  </si>
  <si>
    <t>- dopravné služby (účet 518 012)</t>
  </si>
  <si>
    <t>- ostatné služby (účet 518 099)</t>
  </si>
  <si>
    <t xml:space="preserve"> - MZDY (účty 521 001-008, 521 012)</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</si>
  <si>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</si>
  <si>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</si>
  <si>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</si>
  <si>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</si>
  <si>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</si>
  <si>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</si>
  <si>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</si>
  <si>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 xml:space="preserve"> - štipendiá z vlastných zdrojov - prospechové (549 007)</t>
  </si>
  <si>
    <t xml:space="preserve"> - iné analyticky sledované náklady (účet 549 005-006, 549 008-012)</t>
  </si>
  <si>
    <t>T11_R11</t>
  </si>
  <si>
    <t>R11_R8</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</si>
  <si>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</si>
  <si>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</si>
  <si>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</si>
  <si>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</si>
  <si>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rPr>
      <t>1)</t>
    </r>
  </si>
  <si>
    <t>T13_R2_SC (SD) = T11_R2_SA (SB) 
T13_R8_SF ≥ T8_R5_SC + T20_R2_SB 
T13_R13_SD = T16_R13_SB
T13_R13_SF = T16_R10_SB</t>
  </si>
  <si>
    <t>Výnosy z dlhodobého finančného majetku (účet 652)</t>
  </si>
  <si>
    <t>Prijaté príspevky od iných organizácií (účet 662)</t>
  </si>
  <si>
    <t>Vnútroorganizačné prevody výnosov (účtová skupina 67)</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</si>
  <si>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</si>
  <si>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</si>
  <si>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</si>
  <si>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</si>
  <si>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</si>
  <si>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</si>
  <si>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</si>
  <si>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</si>
  <si>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</si>
  <si>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</si>
  <si>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</si>
  <si>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</si>
  <si>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</si>
  <si>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</si>
  <si>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</si>
  <si>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</si>
  <si>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</si>
  <si>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T4_R10</t>
  </si>
  <si>
    <t>T17_V2</t>
  </si>
  <si>
    <t>T17_V1</t>
  </si>
  <si>
    <r>
      <t xml:space="preserve">Spolu </t>
    </r>
    <r>
      <rPr>
        <sz val="12"/>
        <rFont val="Times New Roman"/>
        <family val="1"/>
      </rPr>
      <t>[R1+R6+SUM(R11:R16)+R19+R20+SUM(R34:R39)+SUM(R44:49)]</t>
    </r>
  </si>
  <si>
    <r>
      <t>Tržby z predaja služieb (účet 602)</t>
    </r>
    <r>
      <rPr>
        <sz val="12"/>
        <rFont val="Times New Roman"/>
        <family val="1"/>
      </rPr>
      <t xml:space="preserve"> [SUM(R7:R10)]</t>
    </r>
  </si>
  <si>
    <t xml:space="preserve"> - ostatné náklady z účtovej skupiny 55 (účty 552, 553, 554, 557, 558, 559)</t>
  </si>
  <si>
    <r>
      <t xml:space="preserve">Výnosy z použitia fondov (účet 656) [SUM(R40:R43)]  </t>
    </r>
    <r>
      <rPr>
        <b/>
        <vertAlign val="superscript"/>
        <sz val="12"/>
        <rFont val="Times New Roman"/>
        <family val="1"/>
      </rPr>
      <t xml:space="preserve"> 1)</t>
    </r>
  </si>
  <si>
    <t>- zúčtovanie dotácie zo ŠR na DN a HM vo výške odpisov</t>
  </si>
  <si>
    <t>- ostatných fondov (účet 656 300, 656 500)</t>
  </si>
  <si>
    <t xml:space="preserve">- náklady na tvorbu rezervného fondu (účet 556 100) </t>
  </si>
  <si>
    <t xml:space="preserve">- náklady na tvorbu štipendijného fondu (účet 556 200) </t>
  </si>
  <si>
    <t xml:space="preserve">- náklady na tvorbu fondu reprodukcie (účet 556 300) </t>
  </si>
  <si>
    <t xml:space="preserve">- náklady na tvorbu ostatných fondov (účty 556 300, 556 500) </t>
  </si>
  <si>
    <t xml:space="preserve">1) V R89-92 sa uvedú náklady účtované v súvislosti s tvorbou príslušného fondu. </t>
  </si>
  <si>
    <t xml:space="preserve"> - ostatné iné náklady (účet 549 099)</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</si>
  <si>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</si>
  <si>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</si>
  <si>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</si>
  <si>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</si>
  <si>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</si>
  <si>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</si>
  <si>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</si>
  <si>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</si>
  <si>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</si>
  <si>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</si>
  <si>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</si>
  <si>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</si>
  <si>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</si>
  <si>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</si>
  <si>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</si>
  <si>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r>
      <t xml:space="preserve">Podprogram 06G 05 </t>
    </r>
    <r>
      <rPr>
        <sz val="12"/>
        <rFont val="Times New Roman"/>
        <family val="1"/>
      </rPr>
      <t>[SUM(R2:R5)]</t>
    </r>
  </si>
  <si>
    <t xml:space="preserve">Čerpanie ostatných zdrojov prostredníctvom fondu reprodukcie </t>
  </si>
  <si>
    <t>Zákonné sociálne poistenie (účet 524)</t>
  </si>
  <si>
    <t>Zúčtovanie zákonných opravných položiek (účet 659)</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</si>
  <si>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</si>
  <si>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</si>
  <si>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</si>
  <si>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</si>
  <si>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</si>
  <si>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</si>
  <si>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</si>
  <si>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</si>
  <si>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</si>
  <si>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</si>
  <si>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r>
      <t>Nevyčerpaná dotácia (+) / nedoplatok dotácie (-) na motivačné štipendiá</t>
    </r>
    <r>
      <rPr>
        <b/>
        <vertAlign val="superscript"/>
        <sz val="12"/>
        <rFont val="Times New Roman"/>
        <family val="1"/>
      </rPr>
      <t>1)</t>
    </r>
    <r>
      <rPr>
        <b/>
        <sz val="12"/>
        <rFont val="Times New Roman"/>
        <family val="1"/>
      </rPr>
      <t xml:space="preserve"> k 31. 12. predchádzajúceho kalendárneho roka</t>
    </r>
    <r>
      <rPr>
        <sz val="12"/>
        <rFont val="Times New Roman"/>
        <family val="1"/>
      </rPr>
      <t xml:space="preserve">     </t>
    </r>
    <r>
      <rPr>
        <b/>
        <sz val="12"/>
        <rFont val="Times New Roman"/>
        <family val="1"/>
      </rPr>
      <t xml:space="preserve">     </t>
    </r>
  </si>
  <si>
    <r>
      <t>Výdavky na motivačné štipendiá</t>
    </r>
    <r>
      <rPr>
        <sz val="12"/>
        <rFont val="Times New Roman"/>
        <family val="1"/>
      </rPr>
      <t xml:space="preserve"> </t>
    </r>
    <r>
      <rPr>
        <b/>
        <sz val="12"/>
        <rFont val="Times New Roman"/>
        <family val="1"/>
      </rPr>
      <t xml:space="preserve">v kalendárnom roku </t>
    </r>
    <r>
      <rPr>
        <b/>
        <vertAlign val="superscript"/>
        <sz val="12"/>
        <rFont val="Times New Roman"/>
        <family val="1"/>
      </rPr>
      <t>1)</t>
    </r>
    <r>
      <rPr>
        <b/>
        <sz val="12"/>
        <rFont val="Times New Roman"/>
        <family val="1"/>
      </rPr>
      <t xml:space="preserve"> </t>
    </r>
    <r>
      <rPr>
        <sz val="12"/>
        <rFont val="Times New Roman"/>
        <family val="1"/>
      </rPr>
      <t xml:space="preserve"> </t>
    </r>
  </si>
  <si>
    <t>Tabuľka 8</t>
  </si>
  <si>
    <r>
      <t>Nevyčerpaná dotácia (+) / nedoplatok dotácie (-) k 31. 12. kalendárneho roka</t>
    </r>
    <r>
      <rPr>
        <b/>
        <vertAlign val="superscript"/>
        <sz val="12"/>
        <rFont val="Times New Roman"/>
        <family val="1"/>
      </rPr>
      <t xml:space="preserve">1) </t>
    </r>
    <r>
      <rPr>
        <b/>
        <sz val="12"/>
        <rFont val="Times New Roman"/>
        <family val="1"/>
      </rPr>
      <t xml:space="preserve"> </t>
    </r>
    <r>
      <rPr>
        <b/>
        <sz val="12"/>
        <rFont val="Times New Roman"/>
        <family val="1"/>
      </rPr>
      <t xml:space="preserve"> [R1+R2-R3]                       </t>
    </r>
  </si>
  <si>
    <r>
      <t xml:space="preserve">Počet študentov, ktorým bolo priznané motivačné štipendium </t>
    </r>
    <r>
      <rPr>
        <b/>
        <vertAlign val="superscript"/>
        <sz val="12"/>
        <rFont val="Times New Roman"/>
        <family val="1"/>
      </rPr>
      <t>2)</t>
    </r>
  </si>
  <si>
    <t>- zostatok nevyčerpanej dotácie (+)/ nedoplatok dotácie (-) z predchádzajúcich rokov [R6_SB=R8_SA]</t>
  </si>
  <si>
    <t>- dotačný účet</t>
  </si>
  <si>
    <t>- zostatkový účet</t>
  </si>
  <si>
    <t>- distribučný účet</t>
  </si>
  <si>
    <t>I=A+C+E+G</t>
  </si>
  <si>
    <t>J=B+D+F+H</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</si>
  <si>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</si>
  <si>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</si>
  <si>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</si>
  <si>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</si>
  <si>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</si>
  <si>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</si>
  <si>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</si>
  <si>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</si>
  <si>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</si>
  <si>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</si>
  <si>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</si>
  <si>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</si>
  <si>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</si>
  <si>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</si>
  <si>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</si>
  <si>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</si>
  <si>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</si>
  <si>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</si>
  <si>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</si>
  <si>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</si>
  <si>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</si>
  <si>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r>
      <t>Ostatné služby (účet 518)</t>
    </r>
    <r>
      <rPr>
        <sz val="12"/>
        <rFont val="Times New Roman"/>
        <family val="1"/>
      </rPr>
      <t xml:space="preserve"> [SUM(R40:R54)]</t>
    </r>
  </si>
  <si>
    <r>
      <t>Mzdové náklady (účet 521)</t>
    </r>
    <r>
      <rPr>
        <sz val="12"/>
        <rFont val="Times New Roman"/>
        <family val="1"/>
      </rPr>
      <t xml:space="preserve">  [SUM(R56:R57)]</t>
    </r>
  </si>
  <si>
    <t>T3_V2</t>
  </si>
  <si>
    <t>T5_V2</t>
  </si>
  <si>
    <t>T7_SB</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</si>
  <si>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</si>
  <si>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</si>
  <si>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</si>
  <si>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</si>
  <si>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</si>
  <si>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</si>
  <si>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</si>
  <si>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</si>
  <si>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</si>
  <si>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</si>
  <si>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</si>
  <si>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</si>
  <si>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</si>
  <si>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</si>
  <si>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</si>
  <si>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</si>
  <si>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</si>
  <si>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xml:space="preserve">- vysokoškolskí učitelia s funkčným zaradením "profesor"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</si>
  <si>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</si>
  <si>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</si>
  <si>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</si>
  <si>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</si>
  <si>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</si>
  <si>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</si>
  <si>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r>
      <t>- fondu reprodukcie (účet 656 400)</t>
    </r>
    <r>
      <rPr>
        <vertAlign val="superscript"/>
        <sz val="12"/>
        <rFont val="Times New Roman"/>
        <family val="1"/>
      </rPr>
      <t xml:space="preserve"> 2)</t>
    </r>
  </si>
  <si>
    <t xml:space="preserve">2)   Výnosy z Fondu reprodukcie možno účtovať len v súvislosti s krytím nákladov na vedenie príslušného bankového účtu a nákladov vyplývajúcich z kurzových strát
      v zmysle  16a ods. 8 zákona. </t>
  </si>
  <si>
    <t xml:space="preserve">1) V R40-43 sa uvádzajú výnosy z finančných fondov, ktoré slúžia na zvýšenie výnosovej časti rozpočtu VVŠ podľa § 16 ods. 8 písm. g) zákona č. 131/2002 Z. z. 
     o vysokých školách v znení neskorších predpisov. </t>
  </si>
  <si>
    <t>T5_R88-R91</t>
  </si>
  <si>
    <t>Údaje v T5 sú rozšírené o tvorbu fondov</t>
  </si>
  <si>
    <t xml:space="preserve">    - dohody o brigádnickej práci študentov (účet 521 011)</t>
  </si>
  <si>
    <t>T9_V2</t>
  </si>
  <si>
    <t>4a</t>
  </si>
  <si>
    <t>- Náklady účtovnej skupiny 54 okrem nákladov účtu 549 (účtovné skupiny 541 až 548)</t>
  </si>
  <si>
    <t xml:space="preserve">Základ pre prídel do štipendijného fondu </t>
  </si>
  <si>
    <t>Nákup strojov, prístrojov, zariadení, techniky a náradia [SUM(R5:R9)]</t>
  </si>
  <si>
    <t>1) uvádzajte prospechové a mimoriadné štipendiá spolu</t>
  </si>
  <si>
    <r>
      <t>Nevyčerpaná dotácia (+) / nedoplatok dotácie (-) k 31. 12. bežného roka</t>
    </r>
    <r>
      <rPr>
        <sz val="12"/>
        <rFont val="Times New Roman"/>
        <family val="1"/>
      </rPr>
      <t xml:space="preserve"> [R4+R5-R1]          </t>
    </r>
    <r>
      <rPr>
        <b/>
        <sz val="12"/>
        <rFont val="Times New Roman"/>
        <family val="1"/>
      </rPr>
      <t xml:space="preserve">               </t>
    </r>
  </si>
  <si>
    <r>
      <t xml:space="preserve">Priemerné štipendium na 1 študenta na mesiac </t>
    </r>
    <r>
      <rPr>
        <sz val="12"/>
        <rFont val="Times New Roman"/>
        <family val="1"/>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</si>
  <si>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</si>
  <si>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</si>
  <si>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</si>
  <si>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</si>
  <si>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</si>
  <si>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</si>
  <si>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</si>
  <si>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</si>
  <si>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</si>
  <si>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</si>
  <si>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</si>
  <si>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r>
      <t>Poskytnuté príspevky</t>
    </r>
    <r>
      <rPr>
        <sz val="12"/>
        <rFont val="Times New Roman"/>
        <family val="1"/>
      </rPr>
      <t xml:space="preserve"> </t>
    </r>
    <r>
      <rPr>
        <b/>
        <sz val="12"/>
        <rFont val="Times New Roman"/>
        <family val="1"/>
      </rPr>
      <t>(účtová skupina 56)</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</si>
  <si>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</si>
  <si>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</si>
  <si>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</si>
  <si>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</si>
  <si>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</si>
  <si>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</si>
  <si>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</si>
  <si>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T12_SD</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</si>
  <si>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</si>
  <si>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</si>
  <si>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</si>
  <si>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</si>
  <si>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</si>
  <si>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rPr>
      <t>[(R2</t>
    </r>
    <r>
      <rPr>
        <sz val="12"/>
        <rFont val="Times New Roman"/>
        <family val="1"/>
      </rPr>
      <t>/12]</t>
    </r>
  </si>
  <si>
    <t>V T13_R13 uvádzať krytie fondov len ak sú na fondy vytvorené osobitné bankové účty. 
Súvťažnosť vybraných účtov v R13 na údaje v T16 (účet štipendijného fondu, účet fondu reprodukcie).</t>
  </si>
  <si>
    <t xml:space="preserve">T18_V1 </t>
  </si>
  <si>
    <t xml:space="preserve">Počet študentov poberajúcich sociálne štipendium </t>
  </si>
  <si>
    <t xml:space="preserve">    - bežný účet pre študentské domovy</t>
  </si>
  <si>
    <t xml:space="preserve">    - bežný účet pre študentské jedálne</t>
  </si>
  <si>
    <t>Daň z príjmov (účtová skupina 59)</t>
  </si>
  <si>
    <t>- vysokoškolské podniky</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</si>
  <si>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</si>
  <si>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Výnos z dotácie zo štátneho rozpočtu na študentské domovy (bez zmluvných zariadení)</t>
  </si>
  <si>
    <r>
      <t>Výnosy</t>
    </r>
    <r>
      <rPr>
        <b/>
        <vertAlign val="superscript"/>
        <sz val="12"/>
        <rFont val="Times New Roman"/>
        <family val="1"/>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</si>
  <si>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</si>
  <si>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</si>
  <si>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rPr>
      <t>R6</t>
    </r>
    <r>
      <rPr>
        <sz val="12"/>
        <rFont val="Times New Roman"/>
        <family val="1"/>
      </rPr>
      <t>)]</t>
    </r>
  </si>
  <si>
    <r>
      <t>Administratívni zamestnanci spolu</t>
    </r>
    <r>
      <rPr>
        <sz val="12"/>
        <rFont val="Times New Roman"/>
        <family val="1"/>
      </rPr>
      <t xml:space="preserve"> [SUM(R10:R12)]                         </t>
    </r>
  </si>
  <si>
    <t>T21_V1</t>
  </si>
  <si>
    <t>Nákup budov a stavieb</t>
  </si>
  <si>
    <t>Poznámka</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</si>
  <si>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</si>
  <si>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</si>
  <si>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</si>
  <si>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</si>
  <si>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</si>
  <si>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</si>
  <si>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</si>
  <si>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</si>
  <si>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</si>
  <si>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</si>
  <si>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</si>
  <si>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</si>
  <si>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</si>
  <si>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</si>
  <si>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</si>
  <si>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</si>
  <si>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</si>
  <si>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</si>
  <si>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</si>
  <si>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</si>
  <si>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Spotreba materiálu (účet 501)</t>
    </r>
    <r>
      <rPr>
        <sz val="12"/>
        <rFont val="Times New Roman"/>
        <family val="1"/>
      </rPr>
      <t xml:space="preserve"> [SUM(R2:R13)]</t>
    </r>
  </si>
  <si>
    <r>
      <t>Spolu</t>
    </r>
    <r>
      <rPr>
        <sz val="12"/>
        <rFont val="Times New Roman"/>
        <family val="1"/>
      </rPr>
      <t xml:space="preserve"> [R1+R2+R3+R4]</t>
    </r>
  </si>
  <si>
    <t>Objem zdrojov</t>
  </si>
  <si>
    <t xml:space="preserve">Nákup ostatného dlhodobého majetku </t>
  </si>
  <si>
    <t>Ostatné fondy</t>
  </si>
  <si>
    <t>Účty mimo Štátnej pokladnice spolu</t>
  </si>
  <si>
    <t>Ak položke požadovanej v tabuľke zodpovedá podľa predpísanej analytickej evidencie na príslušnom syntetickom  účte  nejaký špecifikcký kód (napríklad kód ekonomickej klasfikácie), uvedie sa tento kód za názvom položky.</t>
  </si>
  <si>
    <t>Tabuľka 1</t>
  </si>
  <si>
    <t>Tabuľka č.19 poskytuje informácie o objeme a štruktúre štipendií  vyplácaných verejnou vysokou školou z vlastných zdrojov podľa § 97 zákona.</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</si>
  <si>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</si>
  <si>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</si>
  <si>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</si>
  <si>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</si>
  <si>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rPr>
      <t xml:space="preserve">Prvý stĺpec </t>
    </r>
    <r>
      <rPr>
        <sz val="12"/>
        <rFont val="Times New Roman"/>
        <family val="1"/>
      </rPr>
      <t xml:space="preserve">označený ako </t>
    </r>
    <r>
      <rPr>
        <b/>
        <sz val="12"/>
        <rFont val="Times New Roman"/>
        <family val="1"/>
      </rPr>
      <t xml:space="preserve">"Kód vysvetlivky" </t>
    </r>
    <r>
      <rPr>
        <sz val="12"/>
        <rFont val="Times New Roman"/>
        <family val="1"/>
      </rPr>
      <t xml:space="preserve">obsahuje označenie vysvetlivky, ktoré určuje, ku ktorej tabuľke a ku ktorej časti tabuľky sa vysvetlivka vzťahuje. Význam použitých kódov je illustrovaný na nasledovných príkladoch:
</t>
    </r>
    <r>
      <rPr>
        <b/>
        <sz val="12"/>
        <rFont val="Times New Roman"/>
        <family val="1"/>
      </rPr>
      <t>Príklad č. 1:</t>
    </r>
    <r>
      <rPr>
        <sz val="12"/>
        <rFont val="Times New Roman"/>
        <family val="1"/>
      </rPr>
      <t xml:space="preserve"> T1_R10 - vysvetlivka sa vzťahuje k tabuľke č.1, k riadku 10
</t>
    </r>
    <r>
      <rPr>
        <b/>
        <sz val="12"/>
        <rFont val="Times New Roman"/>
        <family val="1"/>
      </rPr>
      <t>Príklad č. 2:</t>
    </r>
    <r>
      <rPr>
        <sz val="12"/>
        <rFont val="Times New Roman"/>
        <family val="1"/>
      </rPr>
      <t xml:space="preserve"> T1_R4:R8 - vysvetlivka sa vzťahuje k tabuľke č. 1, k riadkom 4 až 8
</t>
    </r>
    <r>
      <rPr>
        <b/>
        <sz val="12"/>
        <rFont val="Times New Roman"/>
        <family val="1"/>
      </rPr>
      <t>Príklad č. 3:</t>
    </r>
    <r>
      <rPr>
        <sz val="12"/>
        <rFont val="Times New Roman"/>
        <family val="1"/>
      </rPr>
      <t xml:space="preserve"> T1_V1 - ide o všeobecnú vysvetlivku č. 1 k tabuľke č. 1
</t>
    </r>
    <r>
      <rPr>
        <b/>
        <sz val="12"/>
        <rFont val="Times New Roman"/>
        <family val="1"/>
      </rPr>
      <t xml:space="preserve">Príklad č. 4: </t>
    </r>
    <r>
      <rPr>
        <sz val="12"/>
        <rFont val="Times New Roman"/>
        <family val="1"/>
      </rPr>
      <t xml:space="preserve">T14_SA - vysvetlivka sa vzťahuje k tabuľke č. 14, k stĺpcu A
</t>
    </r>
    <r>
      <rPr>
        <b/>
        <sz val="12"/>
        <rFont val="Times New Roman"/>
        <family val="1"/>
      </rPr>
      <t>Príklad č. 5:</t>
    </r>
    <r>
      <rPr>
        <sz val="12"/>
        <rFont val="Times New Roman"/>
        <family val="1"/>
      </rPr>
      <t xml:space="preserve"> SPOL_1 - ide o vysvetlivku č. 1 platnú pre všetky tabuľky</t>
    </r>
  </si>
  <si>
    <t>X</t>
  </si>
  <si>
    <t>- tvorba fondu z odpisov</t>
  </si>
  <si>
    <t>- tvorba fondu prevodom z rezervného fondu</t>
  </si>
  <si>
    <t>- tvorba fondu z darov a z dedičstva</t>
  </si>
  <si>
    <t>1a</t>
  </si>
  <si>
    <t>2a</t>
  </si>
  <si>
    <t>(uviesť zoznam všetkých dotácií, každú na zvláštny riadok)</t>
  </si>
  <si>
    <t>3a</t>
  </si>
  <si>
    <r>
      <t>Výnosy z poplatkov spojených so štúdiom</t>
    </r>
    <r>
      <rPr>
        <sz val="12"/>
        <rFont val="Times New Roman"/>
        <family val="1"/>
      </rPr>
      <t xml:space="preserve"> [SUM(R5:R8)]</t>
    </r>
  </si>
  <si>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</si>
  <si>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</si>
  <si>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</si>
  <si>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</si>
  <si>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</si>
  <si>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</si>
  <si>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</si>
  <si>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</si>
  <si>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</si>
  <si>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</si>
  <si>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</si>
  <si>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</si>
  <si>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</si>
  <si>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</si>
  <si>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</si>
  <si>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Zmeny stavu zásob vlastnej výroby (účtová skupina 61)</t>
  </si>
  <si>
    <t>Aktivácia (účtová skupina 62)</t>
  </si>
  <si>
    <t>Pokuty a penále (účet 641+642)</t>
  </si>
  <si>
    <t>Platby za odpísané pohľadávky  (účet 643)</t>
  </si>
  <si>
    <t>Kurzové zisky  (účet 645)</t>
  </si>
  <si>
    <t>v tom:</t>
  </si>
  <si>
    <r>
      <t>Počet študentov poberajúcich sociálne štipendiá v osobomesiacoch</t>
    </r>
    <r>
      <rPr>
        <b/>
        <sz val="9"/>
        <rFont val="Times New Roman"/>
        <family val="1"/>
      </rPr>
      <t xml:space="preserve"> </t>
    </r>
    <r>
      <rPr>
        <b/>
        <vertAlign val="superscript"/>
        <sz val="14"/>
        <rFont val="Times New Roman"/>
        <family val="1"/>
      </rPr>
      <t>1)</t>
    </r>
  </si>
  <si>
    <r>
      <t xml:space="preserve">Počet študentov poberajúcich sociálne štipendiá k 31.12. </t>
    </r>
    <r>
      <rPr>
        <b/>
        <vertAlign val="superscript"/>
        <sz val="14"/>
        <rFont val="Times New Roman"/>
        <family val="1"/>
      </rPr>
      <t>2)</t>
    </r>
  </si>
  <si>
    <r>
      <t>Počet ubytovaných študentov (vrátane interných doktorandov)</t>
    </r>
    <r>
      <rPr>
        <b/>
        <vertAlign val="superscript"/>
        <sz val="14"/>
        <rFont val="Times New Roman"/>
        <family val="1"/>
      </rPr>
      <t>2)</t>
    </r>
    <r>
      <rPr>
        <b/>
        <sz val="14"/>
        <rFont val="Times New Roman"/>
        <family val="1"/>
      </rPr>
      <t xml:space="preserve"> </t>
    </r>
    <r>
      <rPr>
        <b/>
        <sz val="12"/>
        <rFont val="Times New Roman"/>
        <family val="1"/>
      </rPr>
      <t xml:space="preserve"> v osobomesiacoch</t>
    </r>
  </si>
  <si>
    <t>T6_V2</t>
  </si>
  <si>
    <t>Stav fondu k 1. 1. kalendárneho roku  v R1 sa  rovná stavu fondu k 31.12. predchádzajúceho roku v R11.</t>
  </si>
  <si>
    <t>T13_V1</t>
  </si>
  <si>
    <t>T13_R1</t>
  </si>
  <si>
    <t>T18_V1</t>
  </si>
  <si>
    <t>Tržby z predaja dlhodobého NM a HM (účet 651)</t>
  </si>
  <si>
    <t>Výnosy z precenenia cenných papierov (účet 657)</t>
  </si>
  <si>
    <r>
      <t>Spotreba energie (účet 502)</t>
    </r>
    <r>
      <rPr>
        <sz val="12"/>
        <rFont val="Times New Roman"/>
        <family val="1"/>
      </rPr>
      <t xml:space="preserve"> [SUM(R15:R20)]</t>
    </r>
  </si>
  <si>
    <r>
      <t>Predaný tovar (účet 504)</t>
    </r>
    <r>
      <rPr>
        <sz val="12"/>
        <rFont val="Times New Roman"/>
        <family val="1"/>
      </rPr>
      <t xml:space="preserve"> [SUM(R23:R26)]</t>
    </r>
  </si>
  <si>
    <r>
      <t>Cestovné (účet 512)</t>
    </r>
    <r>
      <rPr>
        <sz val="12"/>
        <rFont val="Times New Roman"/>
        <family val="1"/>
      </rPr>
      <t xml:space="preserve"> [SUM(R36:R37)]</t>
    </r>
  </si>
  <si>
    <t>- interiérové vybavenie  (713 001)</t>
  </si>
  <si>
    <t>- telekomunikačná technika  (713 003)</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</si>
  <si>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</si>
  <si>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</si>
  <si>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</si>
  <si>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</si>
  <si>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</si>
  <si>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</si>
  <si>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</si>
  <si>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</si>
  <si>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</si>
  <si>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</si>
  <si>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</si>
  <si>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</si>
  <si>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</si>
  <si>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</si>
  <si>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</si>
  <si>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</si>
  <si>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</si>
  <si>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</si>
  <si>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</si>
  <si>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</si>
  <si>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</si>
  <si>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</si>
  <si>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T10_R13, R14</t>
  </si>
  <si>
    <t xml:space="preserve">Výnos z dotácie zo štátneho rozpočtu na študentské jedálne v kalendárneho roku sa odvíja zo zostatku dotácie predchádzajúceho kalendárneho roka a účelovej dotácie daného kalendárneho roka zníženej o prenos zostatku do nasledujúceho kalendárneho roka, resp. zvýšenej o nárok na poskytnutie nedoplatku. </t>
  </si>
  <si>
    <t xml:space="preserve">V riadku 2 uvedie vysoká škola celkový objem príjmov z dotácií z rozpočtu obcí a VÚC. V riadkoch R2a ... rozpíše podrobnejšie jednotlivé druhy týchto dotácií, každú na zvláštny riadok.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</si>
  <si>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</si>
  <si>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</si>
  <si>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</si>
  <si>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</si>
  <si>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</si>
  <si>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</si>
  <si>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</si>
  <si>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</si>
  <si>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</si>
  <si>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</si>
  <si>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</si>
  <si>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</si>
  <si>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</si>
  <si>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</si>
  <si>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t>
  </si>
  <si>
    <t>Názov verejnej vysokej školy:  Trnavská univerzita so sídlom v Trnave</t>
  </si>
  <si>
    <t>Názov verejnej vysokej školy:  Trnavská univerzita so sídlom v Trnave
Názov fakulty:  ––</t>
  </si>
  <si>
    <t>bežný účet fakulty pre projekty cezhraničnej spolupráce SR-ČR 25 724,15 eur číslo 7000256497/8180,  účet univerzity (mzdový) 0,- eur číslo 7000287808/8180, účet univerzity na ŠF EÚ 0,- eur číslo 7000351603/8180, účty univerzity projektov programu 0AA0102 Správa a riadenie TU 107 304,20 eur číslo 7000369678/8180, Virtuálna univerzita          8 945,86 eur číslo 7000369686/8180 a Inovatívne vzdelávanie 129 812,31 eur číslo 7000369694/8180, účet fakulty projekt Leonardo da Vinci 7 385,25 eur číslo 7000400102/8180, účet fakulty projekt Slovak Aid                 4 157,16 eur číslo 7000361422/8180, účet fakulty projekt Slovak Aid  71 376,91 eur číslo 7000428228/8180, účet fakulty projekt Slovak Aid          70 411,05 eur číslo 7000428236/8180</t>
  </si>
  <si>
    <t>NEALOK: ERDF - Projekt cezhraničnej spolupráce: Diagnostika stavu znalostí a dovedností žákú v československé příhraniční oblasti se zaměřením na jejich rozvoj (Ministerstvo pôdohospodárstva a rozvoja vidieka)</t>
  </si>
  <si>
    <t>15e</t>
  </si>
  <si>
    <t>Zabezpečenie prevádzky špecif. prac. v Keni</t>
  </si>
  <si>
    <t>MZV SR: Slovak Aid - Rozvoj kapacít v ošetrovateľstve, pôrodnej asistencii a komunitnom zdravotníctve v špecifických podmienkach Južného sudánu</t>
  </si>
  <si>
    <t>MZV SR: Slovak Aid - Sociálno-zdravotnícka starostlivosť o podvýživené deti do 5. roku života a ich matky v regióne Kwale</t>
  </si>
  <si>
    <t>MZV SR: Slovak Aid - Posilnenie kontinuálnej starostlivosti o matku a dieťa pomocou viacstupňovej vzdelávacej intervencie v Južnom Sudáne</t>
  </si>
  <si>
    <t>Dotácia z rozpočtu MK SR: Mária Balážová, Blažej Baláž: Post-Geo-Text - Výstava v slovenskom inštitúte Berlín</t>
  </si>
  <si>
    <t>Ministerstvo kultúry SR-nákup knižničného fondu</t>
  </si>
  <si>
    <t>1g</t>
  </si>
  <si>
    <t>Ústav slov. litertúry SAV Bratislava: APVV-0085-10: Dejiny slovenskej literatúry po roku 1945</t>
  </si>
  <si>
    <r>
      <t>Erste Stiftung, Viedeň:</t>
    </r>
    <r>
      <rPr>
        <sz val="12"/>
        <rFont val="Times New Roman"/>
        <family val="1"/>
      </rPr>
      <t xml:space="preserve">   projekt:  </t>
    </r>
    <r>
      <rPr>
        <b/>
        <sz val="12"/>
        <rFont val="Times New Roman"/>
        <family val="1"/>
      </rPr>
      <t>"ERSTE STIFTUNG"</t>
    </r>
  </si>
  <si>
    <t>SAAIC-národná agentúra-program celoživ.vzdel.ERAZMUS v ak.roku 2010/11</t>
  </si>
  <si>
    <t>SAAIC-národná agentúra-program celoživ.vzdel.ERAZMUS v ak.roku 2011/12</t>
  </si>
  <si>
    <t>4e</t>
  </si>
  <si>
    <t>4f</t>
  </si>
  <si>
    <t>V riadku 11 stĺpec F je uvedené aj čerpanie štipendijného fondu na doktorandov vo výške 78 976,84 Eur a v roku 2012 univerzita prijme opatrenie, aby sa štipendiá doktorandov v roku 2012 nečerpali zo štipendijného fondu.</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</si>
</sst>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_ ;[Red]\-#,##0\ "/>
    <numFmt numFmtId="173" formatCode="#,##0.0"/>
    <numFmt numFmtId="174" formatCode="#,##0.000"/>
    <numFmt numFmtId="175" formatCode="0.0"/>
    <numFmt numFmtId="176" formatCode="0.000"/>
    <numFmt numFmtId="177" formatCode="0.0000"/>
    <numFmt numFmtId="178" formatCode="0.00000"/>
    <numFmt numFmtId="179" formatCode="#,##0.0000"/>
    <numFmt numFmtId="180" formatCode="#,##0.00000"/>
    <numFmt numFmtId="181" formatCode="#,##0.000_ ;[Red]\-#,##0.000\ "/>
    <numFmt numFmtId="182" formatCode="#,##0.0000_ ;[Red]\-#,##0.0000\ "/>
    <numFmt numFmtId="183" formatCode="0.0000000"/>
    <numFmt numFmtId="184" formatCode="0.000000"/>
    <numFmt numFmtId="185" formatCode="&quot;Áno&quot;;&quot;Áno&quot;;&quot;Nie&quot;"/>
    <numFmt numFmtId="186" formatCode="&quot;Pravda&quot;;&quot;Pravda&quot;;&quot;Nepravda&quot;"/>
    <numFmt numFmtId="187" formatCode="&quot;Zapnuté&quot;;&quot;Zapnuté&quot;;&quot;Vypnuté&quot;"/>
    <numFmt numFmtId="188" formatCode="#,##0.00\ &quot;SKK&quot;"/>
    <numFmt numFmtId="189" formatCode="#,##0.00_ ;[Red]\-#,##0.00\ "/>
    <numFmt numFmtId="190" formatCode="0.0%"/>
    <numFmt numFmtId="191" formatCode="#,##0.000000"/>
    <numFmt numFmtId="192" formatCode="_-* #,##0.000\ _S_k_-;\-* #,##0.000\ _S_k_-;_-* &quot;-&quot;??\ _S_k_-;_-@_-"/>
    <numFmt numFmtId="193" formatCode="_-* #,##0.0000\ _S_k_-;\-* #,##0.0000\ _S_k_-;_-* &quot;-&quot;??\ _S_k_-;_-@_-"/>
    <numFmt numFmtId="194" formatCode="_-* #,##0.00000\ _S_k_-;\-* #,##0.00000\ _S_k_-;_-* &quot;-&quot;??\ _S_k_-;_-@_-"/>
    <numFmt numFmtId="195" formatCode="_-* #,##0.0\ _S_k_-;\-* #,##0.0\ _S_k_-;_-* &quot;-&quot;??\ _S_k_-;_-@_-"/>
    <numFmt numFmtId="196" formatCode="_-* #,##0\ _S_k_-;\-* #,##0\ _S_k_-;_-* &quot;-&quot;??\ _S_k_-;_-@_-"/>
    <numFmt numFmtId="197" formatCode="#,##0.0_ ;[Red]\-#,##0.0\ "/>
    <numFmt numFmtId="198" formatCode="[$-41B]d\.\ mmmm\ yyyy"/>
    <numFmt numFmtId="199" formatCode="#,##0_ ;\-#,##0\ "/>
    <numFmt numFmtId="200" formatCode="\P\r\a\vd\a;&quot;Pravda&quot;;&quot;Nepravda&quot;"/>
    <numFmt numFmtId="201" formatCode="[$€-2]\ #\ ##,000_);[Red]\([$¥€-2]\ #\ ##,000\)"/>
  </numFmts>
  <fonts count="107">
    <font>
      <sz val="10"/>
      <name val="Arial"/>
      <family val="0"/>
    </font>
    <font>
      <b/>
      <sz val="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8"/>
      <name val="Arial"/>
      <family val="2"/>
    </font>
    <font>
      <sz val="12"/>
      <color indexed="10"/>
      <name val="Times New Roman"/>
      <family val="1"/>
    </font>
    <font>
      <i/>
      <sz val="12"/>
      <name val="Times New Roman"/>
      <family val="1"/>
    </font>
    <font>
      <b/>
      <i/>
      <sz val="12"/>
      <name val="Times New Roman"/>
      <family val="1"/>
    </font>
    <font>
      <b/>
      <u val="single"/>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name val="Arial CE"/>
      <family val="0"/>
    </font>
    <font>
      <sz val="8"/>
      <name val="Arial CE"/>
      <family val="0"/>
    </font>
    <font>
      <sz val="11"/>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i/>
      <sz val="14"/>
      <name val="Times New Roman"/>
      <family val="1"/>
    </font>
    <font>
      <sz val="10"/>
      <name val="Times New Roman"/>
      <family val="1"/>
    </font>
    <font>
      <b/>
      <sz val="12"/>
      <color indexed="12"/>
      <name val="Times New Roman"/>
      <family val="1"/>
    </font>
    <font>
      <u val="single"/>
      <sz val="12"/>
      <name val="Times New Roman"/>
      <family val="1"/>
    </font>
    <font>
      <b/>
      <sz val="9"/>
      <name val="Times New Roman"/>
      <family val="1"/>
    </font>
    <font>
      <u val="single"/>
      <sz val="12"/>
      <color indexed="12"/>
      <name val="Times New Roman"/>
      <family val="1"/>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b/>
      <sz val="12"/>
      <color indexed="10"/>
      <name val="Times New Roman"/>
      <family val="1"/>
    </font>
    <font>
      <i/>
      <sz val="12"/>
      <color indexed="10"/>
      <name val="Times New Roman"/>
      <family val="1"/>
    </font>
    <font>
      <b/>
      <vertAlign val="superscript"/>
      <sz val="12"/>
      <color indexed="8"/>
      <name val="Times New Roman"/>
      <family val="1"/>
    </font>
    <font>
      <sz val="12"/>
      <color indexed="8"/>
      <name val="Times New Roman"/>
      <family val="1"/>
    </font>
    <font>
      <b/>
      <sz val="12"/>
      <color indexed="8"/>
      <name val="Times New Roman"/>
      <family val="1"/>
    </font>
    <font>
      <sz val="9"/>
      <name val="Arial"/>
      <family val="2"/>
    </font>
    <font>
      <sz val="9"/>
      <name val="Times New Roman"/>
      <family val="1"/>
    </font>
    <font>
      <b/>
      <sz val="10"/>
      <name val="Times New Roman"/>
      <family val="1"/>
    </font>
    <font>
      <b/>
      <u val="single"/>
      <sz val="13"/>
      <name val="Times New Roman"/>
      <family val="1"/>
    </font>
    <font>
      <b/>
      <u val="single"/>
      <sz val="12"/>
      <color indexed="10"/>
      <name val="Times New Roman"/>
      <family val="1"/>
    </font>
    <font>
      <vertAlign val="superscript"/>
      <sz val="12"/>
      <color indexed="8"/>
      <name val="Times New Roman"/>
      <family val="1"/>
    </font>
    <font>
      <sz val="12"/>
      <color indexed="30"/>
      <name val="Times New Roman"/>
      <family val="1"/>
    </font>
    <font>
      <b/>
      <sz val="12"/>
      <color indexed="17"/>
      <name val="Times New Roman"/>
      <family val="1"/>
    </font>
    <font>
      <sz val="12"/>
      <color indexed="60"/>
      <name val="Times New Roman"/>
      <family val="1"/>
    </font>
    <font>
      <strike/>
      <sz val="12"/>
      <name val="Times New Roman"/>
      <family val="1"/>
    </font>
    <font>
      <strike/>
      <sz val="12"/>
      <color indexed="10"/>
      <name val="Times New Roman"/>
      <family val="1"/>
    </font>
    <font>
      <b/>
      <sz val="10"/>
      <color indexed="10"/>
      <name val="Times New Roman"/>
      <family val="1"/>
    </font>
    <font>
      <b/>
      <sz val="11"/>
      <color indexed="10"/>
      <name val="Times New Roman"/>
      <family val="1"/>
    </font>
    <font>
      <sz val="10"/>
      <color indexed="8"/>
      <name val="Tahoma"/>
      <family val="2"/>
    </font>
    <font>
      <sz val="12"/>
      <color indexed="8"/>
      <name val="Tahoma"/>
      <family val="2"/>
    </font>
    <font>
      <b/>
      <sz val="10"/>
      <color indexed="8"/>
      <name val="Tahoma"/>
      <family val="2"/>
    </font>
    <font>
      <b/>
      <u val="single"/>
      <strike/>
      <sz val="12"/>
      <name val="Times New Roman"/>
      <family val="1"/>
    </font>
    <font>
      <b/>
      <sz val="10"/>
      <name val="Arial"/>
      <family val="2"/>
    </font>
    <font>
      <sz val="14"/>
      <name val="Times New Roman"/>
      <family val="1"/>
    </font>
    <font>
      <sz val="9"/>
      <color indexed="8"/>
      <name val="Times New Roman"/>
      <family val="2"/>
    </font>
    <font>
      <b/>
      <sz val="10"/>
      <color indexed="12"/>
      <name val="Arial"/>
      <family val="2"/>
    </font>
    <font>
      <sz val="12"/>
      <name val="Arial"/>
      <family val="2"/>
    </font>
    <font>
      <sz val="12"/>
      <color indexed="12"/>
      <name val="Arial"/>
      <family val="2"/>
    </font>
    <font>
      <sz val="12"/>
      <color indexed="12"/>
      <name val="Times New Roman"/>
      <family val="1"/>
    </font>
    <font>
      <sz val="12"/>
      <color indexed="9"/>
      <name val="Times New Roman"/>
      <family val="2"/>
    </font>
    <font>
      <sz val="12"/>
      <color indexed="17"/>
      <name val="Times New Roman"/>
      <family val="2"/>
    </font>
    <font>
      <b/>
      <sz val="12"/>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52"/>
      <name val="Times New Roman"/>
      <family val="2"/>
    </font>
    <font>
      <sz val="12"/>
      <color indexed="62"/>
      <name val="Times New Roman"/>
      <family val="2"/>
    </font>
    <font>
      <b/>
      <sz val="12"/>
      <color indexed="52"/>
      <name val="Times New Roman"/>
      <family val="2"/>
    </font>
    <font>
      <b/>
      <sz val="12"/>
      <color indexed="63"/>
      <name val="Times New Roman"/>
      <family val="2"/>
    </font>
    <font>
      <i/>
      <sz val="12"/>
      <color indexed="23"/>
      <name val="Times New Roman"/>
      <family val="2"/>
    </font>
    <font>
      <sz val="12"/>
      <color indexed="20"/>
      <name val="Times New Roman"/>
      <family val="2"/>
    </font>
    <font>
      <sz val="12"/>
      <color theme="1"/>
      <name val="Times New Roman"/>
      <family val="2"/>
    </font>
    <font>
      <sz val="12"/>
      <color theme="0"/>
      <name val="Times New Roman"/>
      <family val="2"/>
    </font>
    <font>
      <sz val="12"/>
      <color rgb="FF006100"/>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A7D00"/>
      <name val="Times New Roman"/>
      <family val="2"/>
    </font>
    <font>
      <b/>
      <sz val="12"/>
      <color theme="1"/>
      <name val="Times New Roman"/>
      <family val="2"/>
    </font>
    <font>
      <sz val="12"/>
      <color rgb="FFFF0000"/>
      <name val="Times New Roman"/>
      <family val="2"/>
    </font>
    <font>
      <b/>
      <sz val="18"/>
      <color theme="3"/>
      <name val="Cambria"/>
      <family val="2"/>
    </font>
    <font>
      <sz val="12"/>
      <color rgb="FF3F3F76"/>
      <name val="Times New Roman"/>
      <family val="2"/>
    </font>
    <font>
      <b/>
      <sz val="12"/>
      <color rgb="FFFA7D00"/>
      <name val="Times New Roman"/>
      <family val="2"/>
    </font>
    <font>
      <b/>
      <sz val="12"/>
      <color rgb="FF3F3F3F"/>
      <name val="Times New Roman"/>
      <family val="2"/>
    </font>
    <font>
      <i/>
      <sz val="12"/>
      <color rgb="FF7F7F7F"/>
      <name val="Times New Roman"/>
      <family val="2"/>
    </font>
    <font>
      <sz val="12"/>
      <color rgb="FF9C0006"/>
      <name val="Times New Roman"/>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1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3"/>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color indexed="63"/>
      </top>
      <bottom style="medium"/>
    </border>
    <border>
      <left style="thin"/>
      <right style="thin"/>
      <top>
        <color indexed="63"/>
      </top>
      <bottom style="medium"/>
    </border>
    <border>
      <left>
        <color indexed="63"/>
      </left>
      <right style="medium"/>
      <top style="thin"/>
      <bottom style="thin"/>
    </border>
    <border>
      <left style="medium"/>
      <right style="thin"/>
      <top style="medium"/>
      <bottom style="medium"/>
    </border>
    <border>
      <left style="thin"/>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color indexed="63"/>
      </top>
      <bottom>
        <color indexed="63"/>
      </bottom>
    </border>
    <border>
      <left style="thin"/>
      <right style="medium"/>
      <top>
        <color indexed="63"/>
      </top>
      <bottom style="thin"/>
    </border>
    <border>
      <left style="thin"/>
      <right>
        <color indexed="63"/>
      </right>
      <top style="thin"/>
      <bottom>
        <color indexed="63"/>
      </bottom>
    </border>
    <border>
      <left style="thin"/>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thin"/>
      <right style="thin"/>
      <top>
        <color indexed="63"/>
      </top>
      <bottom style="thin"/>
    </border>
    <border>
      <left style="medium"/>
      <right>
        <color indexed="63"/>
      </right>
      <top style="thin"/>
      <bottom style="medium"/>
    </border>
    <border>
      <left style="thin"/>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thin"/>
      <right style="medium"/>
      <top style="medium"/>
      <bottom style="medium"/>
    </border>
    <border>
      <left>
        <color indexed="63"/>
      </left>
      <right style="thin"/>
      <top style="medium"/>
      <bottom style="medium"/>
    </border>
    <border>
      <left style="thin"/>
      <right>
        <color indexed="63"/>
      </right>
      <top style="thin"/>
      <bottom style="mediu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medium"/>
      <top>
        <color indexed="63"/>
      </top>
      <bottom style="medium"/>
    </border>
    <border>
      <left>
        <color indexed="63"/>
      </left>
      <right>
        <color indexed="63"/>
      </right>
      <top style="thin"/>
      <bottom style="thin"/>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thin"/>
      <bottom style="medium"/>
    </border>
    <border>
      <left>
        <color indexed="63"/>
      </left>
      <right style="medium"/>
      <top style="thin"/>
      <bottom style="medium"/>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medium"/>
      <top>
        <color indexed="63"/>
      </top>
      <bottom>
        <color indexed="63"/>
      </bottom>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1"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32" fillId="3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7" borderId="0" applyNumberFormat="0" applyBorder="0" applyAlignment="0" applyProtection="0"/>
    <xf numFmtId="0" fontId="33" fillId="9" borderId="0" applyNumberFormat="0" applyBorder="0" applyAlignment="0" applyProtection="0"/>
    <xf numFmtId="0" fontId="34" fillId="3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92" fillId="39" borderId="0" applyNumberFormat="0" applyBorder="0" applyAlignment="0" applyProtection="0"/>
    <xf numFmtId="0" fontId="35" fillId="0" borderId="0" applyNumberFormat="0" applyFill="0" applyBorder="0" applyAlignment="0" applyProtection="0"/>
    <xf numFmtId="0" fontId="36" fillId="10"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40" borderId="5" applyNumberFormat="0" applyAlignment="0" applyProtection="0"/>
    <xf numFmtId="0" fontId="41" fillId="13" borderId="1" applyNumberFormat="0" applyAlignment="0" applyProtection="0"/>
    <xf numFmtId="0" fontId="93" fillId="41" borderId="6" applyNumberFormat="0" applyAlignment="0" applyProtection="0"/>
    <xf numFmtId="0" fontId="42"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0" borderId="8" applyNumberFormat="0" applyFill="0" applyAlignment="0" applyProtection="0"/>
    <xf numFmtId="0" fontId="95" fillId="0" borderId="9" applyNumberFormat="0" applyFill="0" applyAlignment="0" applyProtection="0"/>
    <xf numFmtId="0" fontId="96" fillId="0" borderId="10" applyNumberFormat="0" applyFill="0" applyAlignment="0" applyProtection="0"/>
    <xf numFmtId="0" fontId="96" fillId="0" borderId="0" applyNumberFormat="0" applyFill="0" applyBorder="0" applyAlignment="0" applyProtection="0"/>
    <xf numFmtId="0" fontId="43" fillId="42" borderId="0" applyNumberFormat="0" applyBorder="0" applyAlignment="0" applyProtection="0"/>
    <xf numFmtId="0" fontId="97" fillId="43"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20" fillId="0" borderId="0">
      <alignment/>
      <protection/>
    </xf>
    <xf numFmtId="0" fontId="18" fillId="0" borderId="0">
      <alignment/>
      <protection/>
    </xf>
    <xf numFmtId="0" fontId="20" fillId="0" borderId="0">
      <alignment/>
      <protection/>
    </xf>
    <xf numFmtId="0" fontId="2" fillId="44" borderId="11" applyNumberFormat="0" applyFont="0" applyAlignment="0" applyProtection="0"/>
    <xf numFmtId="0" fontId="44" fillId="38" borderId="12"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5" borderId="13" applyNumberFormat="0" applyFont="0" applyAlignment="0" applyProtection="0"/>
    <xf numFmtId="0" fontId="98" fillId="0" borderId="14" applyNumberFormat="0" applyFill="0" applyAlignment="0" applyProtection="0"/>
    <xf numFmtId="4" fontId="11" fillId="42" borderId="15" applyNumberFormat="0" applyProtection="0">
      <alignment vertical="center"/>
    </xf>
    <xf numFmtId="4" fontId="12" fillId="42" borderId="15" applyNumberFormat="0" applyProtection="0">
      <alignment vertical="center"/>
    </xf>
    <xf numFmtId="4" fontId="11" fillId="42" borderId="15" applyNumberFormat="0" applyProtection="0">
      <alignment horizontal="left" vertical="center" indent="1"/>
    </xf>
    <xf numFmtId="0" fontId="11" fillId="42" borderId="15" applyNumberFormat="0" applyProtection="0">
      <alignment horizontal="left" vertical="top" indent="1"/>
    </xf>
    <xf numFmtId="4" fontId="13" fillId="9" borderId="15" applyNumberFormat="0" applyProtection="0">
      <alignment horizontal="right" vertical="center"/>
    </xf>
    <xf numFmtId="4" fontId="13" fillId="21" borderId="15" applyNumberFormat="0" applyProtection="0">
      <alignment horizontal="right" vertical="center"/>
    </xf>
    <xf numFmtId="4" fontId="13" fillId="35" borderId="15" applyNumberFormat="0" applyProtection="0">
      <alignment horizontal="right" vertical="center"/>
    </xf>
    <xf numFmtId="4" fontId="13" fillId="23" borderId="15" applyNumberFormat="0" applyProtection="0">
      <alignment horizontal="right" vertical="center"/>
    </xf>
    <xf numFmtId="4" fontId="13" fillId="33" borderId="15" applyNumberFormat="0" applyProtection="0">
      <alignment horizontal="right" vertical="center"/>
    </xf>
    <xf numFmtId="4" fontId="13" fillId="37" borderId="15" applyNumberFormat="0" applyProtection="0">
      <alignment horizontal="right" vertical="center"/>
    </xf>
    <xf numFmtId="4" fontId="13" fillId="36" borderId="15" applyNumberFormat="0" applyProtection="0">
      <alignment horizontal="right" vertical="center"/>
    </xf>
    <xf numFmtId="4" fontId="13" fillId="46" borderId="15" applyNumberFormat="0" applyProtection="0">
      <alignment horizontal="right" vertical="center"/>
    </xf>
    <xf numFmtId="4" fontId="13" fillId="22" borderId="15" applyNumberFormat="0" applyProtection="0">
      <alignment horizontal="right" vertical="center"/>
    </xf>
    <xf numFmtId="4" fontId="11" fillId="47" borderId="16" applyNumberFormat="0" applyProtection="0">
      <alignment horizontal="left" vertical="center" indent="1"/>
    </xf>
    <xf numFmtId="4" fontId="13" fillId="48" borderId="0" applyNumberFormat="0" applyProtection="0">
      <alignment horizontal="left" vertical="center" indent="1"/>
    </xf>
    <xf numFmtId="4" fontId="14" fillId="49" borderId="0" applyNumberFormat="0" applyProtection="0">
      <alignment horizontal="left" vertical="center" indent="1"/>
    </xf>
    <xf numFmtId="4" fontId="13" fillId="50" borderId="15" applyNumberFormat="0" applyProtection="0">
      <alignment horizontal="right" vertical="center"/>
    </xf>
    <xf numFmtId="4" fontId="13" fillId="48" borderId="0" applyNumberFormat="0" applyProtection="0">
      <alignment horizontal="left" vertical="center" indent="1"/>
    </xf>
    <xf numFmtId="4" fontId="13" fillId="50" borderId="0" applyNumberFormat="0" applyProtection="0">
      <alignment horizontal="left" vertical="center" indent="1"/>
    </xf>
    <xf numFmtId="0" fontId="0" fillId="49" borderId="15" applyNumberFormat="0" applyProtection="0">
      <alignment horizontal="left" vertical="center" indent="1"/>
    </xf>
    <xf numFmtId="0" fontId="0" fillId="49" borderId="15" applyNumberFormat="0" applyProtection="0">
      <alignment horizontal="left" vertical="top" indent="1"/>
    </xf>
    <xf numFmtId="0" fontId="0" fillId="50" borderId="15" applyNumberFormat="0" applyProtection="0">
      <alignment horizontal="left" vertical="center" indent="1"/>
    </xf>
    <xf numFmtId="0" fontId="0" fillId="50" borderId="15" applyNumberFormat="0" applyProtection="0">
      <alignment horizontal="left" vertical="top" indent="1"/>
    </xf>
    <xf numFmtId="0" fontId="0" fillId="20" borderId="15" applyNumberFormat="0" applyProtection="0">
      <alignment horizontal="left" vertical="center" indent="1"/>
    </xf>
    <xf numFmtId="0" fontId="0" fillId="20" borderId="15" applyNumberFormat="0" applyProtection="0">
      <alignment horizontal="left" vertical="top" indent="1"/>
    </xf>
    <xf numFmtId="0" fontId="0" fillId="48" borderId="15" applyNumberFormat="0" applyProtection="0">
      <alignment horizontal="left" vertical="center" indent="1"/>
    </xf>
    <xf numFmtId="0" fontId="0" fillId="48" borderId="15" applyNumberFormat="0" applyProtection="0">
      <alignment horizontal="left" vertical="top" indent="1"/>
    </xf>
    <xf numFmtId="4" fontId="11" fillId="50" borderId="0" applyNumberFormat="0" applyProtection="0">
      <alignment horizontal="left" vertical="center" indent="1"/>
    </xf>
    <xf numFmtId="4" fontId="13" fillId="44" borderId="15" applyNumberFormat="0" applyProtection="0">
      <alignment vertical="center"/>
    </xf>
    <xf numFmtId="4" fontId="15" fillId="44" borderId="15" applyNumberFormat="0" applyProtection="0">
      <alignment vertical="center"/>
    </xf>
    <xf numFmtId="4" fontId="13" fillId="44" borderId="15" applyNumberFormat="0" applyProtection="0">
      <alignment horizontal="left" vertical="center" indent="1"/>
    </xf>
    <xf numFmtId="0" fontId="13" fillId="44" borderId="15" applyNumberFormat="0" applyProtection="0">
      <alignment horizontal="left" vertical="top" indent="1"/>
    </xf>
    <xf numFmtId="4" fontId="13" fillId="48" borderId="15" applyNumberFormat="0" applyProtection="0">
      <alignment horizontal="right" vertical="center"/>
    </xf>
    <xf numFmtId="4" fontId="15" fillId="48" borderId="15" applyNumberFormat="0" applyProtection="0">
      <alignment horizontal="right" vertical="center"/>
    </xf>
    <xf numFmtId="4" fontId="13" fillId="50" borderId="15" applyNumberFormat="0" applyProtection="0">
      <alignment horizontal="left" vertical="center" indent="1"/>
    </xf>
    <xf numFmtId="0" fontId="13" fillId="50" borderId="15" applyNumberFormat="0" applyProtection="0">
      <alignment horizontal="left" vertical="top" indent="1"/>
    </xf>
    <xf numFmtId="4" fontId="16" fillId="51" borderId="0" applyNumberFormat="0" applyProtection="0">
      <alignment horizontal="left" vertical="center" indent="1"/>
    </xf>
    <xf numFmtId="4" fontId="17" fillId="48" borderId="15" applyNumberFormat="0" applyProtection="0">
      <alignment horizontal="right" vertical="center"/>
    </xf>
    <xf numFmtId="0" fontId="99" fillId="0" borderId="17" applyNumberFormat="0" applyFill="0" applyAlignment="0" applyProtection="0"/>
    <xf numFmtId="0" fontId="100" fillId="0" borderId="0" applyNumberFormat="0" applyFill="0" applyBorder="0" applyAlignment="0" applyProtection="0"/>
    <xf numFmtId="0" fontId="45" fillId="0" borderId="0" applyNumberFormat="0" applyFill="0" applyBorder="0" applyAlignment="0" applyProtection="0"/>
    <xf numFmtId="0" fontId="101" fillId="0" borderId="0" applyNumberFormat="0" applyFill="0" applyBorder="0" applyAlignment="0" applyProtection="0"/>
    <xf numFmtId="0" fontId="46" fillId="0" borderId="18" applyNumberFormat="0" applyFill="0" applyAlignment="0" applyProtection="0"/>
    <xf numFmtId="0" fontId="102" fillId="52" borderId="19" applyNumberFormat="0" applyAlignment="0" applyProtection="0"/>
    <xf numFmtId="0" fontId="103" fillId="53" borderId="19" applyNumberFormat="0" applyAlignment="0" applyProtection="0"/>
    <xf numFmtId="0" fontId="104" fillId="53" borderId="20" applyNumberFormat="0" applyAlignment="0" applyProtection="0"/>
    <xf numFmtId="0" fontId="105" fillId="0" borderId="0" applyNumberFormat="0" applyFill="0" applyBorder="0" applyAlignment="0" applyProtection="0"/>
    <xf numFmtId="0" fontId="47" fillId="0" borderId="0" applyNumberFormat="0" applyFill="0" applyBorder="0" applyAlignment="0" applyProtection="0"/>
    <xf numFmtId="0" fontId="106" fillId="54" borderId="0" applyNumberFormat="0" applyBorder="0" applyAlignment="0" applyProtection="0"/>
    <xf numFmtId="0" fontId="91" fillId="55" borderId="0" applyNumberFormat="0" applyBorder="0" applyAlignment="0" applyProtection="0"/>
    <xf numFmtId="0" fontId="91" fillId="56" borderId="0" applyNumberFormat="0" applyBorder="0" applyAlignment="0" applyProtection="0"/>
    <xf numFmtId="0" fontId="91" fillId="57" borderId="0" applyNumberFormat="0" applyBorder="0" applyAlignment="0" applyProtection="0"/>
    <xf numFmtId="0" fontId="91" fillId="58" borderId="0" applyNumberFormat="0" applyBorder="0" applyAlignment="0" applyProtection="0"/>
    <xf numFmtId="0" fontId="91" fillId="59" borderId="0" applyNumberFormat="0" applyBorder="0" applyAlignment="0" applyProtection="0"/>
    <xf numFmtId="0" fontId="91" fillId="60" borderId="0" applyNumberFormat="0" applyBorder="0" applyAlignment="0" applyProtection="0"/>
  </cellStyleXfs>
  <cellXfs count="84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21" xfId="0" applyFont="1" applyBorder="1" applyAlignment="1">
      <alignment horizontal="center" vertical="center"/>
    </xf>
    <xf numFmtId="0" fontId="1" fillId="0" borderId="0" xfId="0" applyFont="1" applyBorder="1" applyAlignment="1">
      <alignment horizontal="center" vertical="center"/>
    </xf>
    <xf numFmtId="49" fontId="2" fillId="0" borderId="0" xfId="0" applyNumberFormat="1" applyFont="1" applyAlignment="1">
      <alignment/>
    </xf>
    <xf numFmtId="0" fontId="3" fillId="0" borderId="0" xfId="0" applyFont="1" applyAlignment="1">
      <alignment horizontal="center" vertical="center" wrapText="1"/>
    </xf>
    <xf numFmtId="49" fontId="2" fillId="0" borderId="0" xfId="0" applyNumberFormat="1" applyFont="1" applyBorder="1" applyAlignment="1">
      <alignment/>
    </xf>
    <xf numFmtId="49" fontId="2" fillId="0" borderId="0" xfId="0" applyNumberFormat="1" applyFont="1" applyAlignment="1">
      <alignment horizontal="lef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22"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1" fillId="0" borderId="22"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left" vertical="center" wrapText="1"/>
    </xf>
    <xf numFmtId="49" fontId="2" fillId="0" borderId="22" xfId="0" applyNumberFormat="1" applyFont="1" applyBorder="1" applyAlignment="1">
      <alignment horizontal="left" vertical="center" wrapText="1" indent="1"/>
    </xf>
    <xf numFmtId="49" fontId="1" fillId="0" borderId="22" xfId="0" applyNumberFormat="1" applyFont="1" applyBorder="1" applyAlignment="1">
      <alignment vertical="top"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 fillId="0" borderId="23" xfId="0" applyFont="1" applyBorder="1" applyAlignment="1">
      <alignment horizontal="center" vertical="center" wrapText="1"/>
    </xf>
    <xf numFmtId="0" fontId="2" fillId="0" borderId="0" xfId="0" applyFont="1" applyAlignment="1">
      <alignment horizontal="left" vertical="center" wrapText="1"/>
    </xf>
    <xf numFmtId="0" fontId="2" fillId="0" borderId="22" xfId="0"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3" fontId="2" fillId="0" borderId="22" xfId="0" applyNumberFormat="1" applyFont="1" applyFill="1" applyBorder="1" applyAlignment="1">
      <alignment horizontal="center" wrapText="1"/>
    </xf>
    <xf numFmtId="0" fontId="2" fillId="0" borderId="24"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0" fontId="2" fillId="0" borderId="0" xfId="0" applyFont="1" applyFill="1" applyAlignment="1">
      <alignment/>
    </xf>
    <xf numFmtId="49" fontId="1" fillId="0" borderId="22" xfId="0" applyNumberFormat="1" applyFont="1" applyBorder="1" applyAlignment="1">
      <alignment horizontal="left" vertical="center" wrapText="1" indent="1"/>
    </xf>
    <xf numFmtId="49" fontId="2" fillId="0" borderId="22" xfId="0" applyNumberFormat="1" applyFont="1" applyFill="1" applyBorder="1" applyAlignment="1">
      <alignment horizontal="left" vertical="center" wrapText="1" indent="1"/>
    </xf>
    <xf numFmtId="49" fontId="1" fillId="0" borderId="26" xfId="0" applyNumberFormat="1" applyFont="1" applyBorder="1" applyAlignment="1">
      <alignment horizontal="left" vertical="center" wrapText="1" indent="1"/>
    </xf>
    <xf numFmtId="49" fontId="2" fillId="0" borderId="0" xfId="0" applyNumberFormat="1" applyFont="1" applyBorder="1" applyAlignment="1">
      <alignment horizontal="left" vertical="center" wrapText="1" indent="1"/>
    </xf>
    <xf numFmtId="49" fontId="2" fillId="0" borderId="0" xfId="0" applyNumberFormat="1" applyFont="1" applyAlignment="1">
      <alignment horizontal="left" vertical="center" wrapText="1" indent="1"/>
    </xf>
    <xf numFmtId="3" fontId="1" fillId="42" borderId="22" xfId="0" applyNumberFormat="1" applyFont="1" applyFill="1" applyBorder="1" applyAlignment="1">
      <alignment horizontal="right" vertical="center" wrapText="1" indent="1"/>
    </xf>
    <xf numFmtId="3" fontId="1" fillId="42" borderId="23" xfId="0" applyNumberFormat="1" applyFont="1" applyFill="1" applyBorder="1" applyAlignment="1">
      <alignment horizontal="right" vertical="center" wrapText="1" indent="1"/>
    </xf>
    <xf numFmtId="3" fontId="2" fillId="10" borderId="22" xfId="0" applyNumberFormat="1" applyFont="1" applyFill="1" applyBorder="1" applyAlignment="1">
      <alignment horizontal="right" vertical="center" wrapText="1" indent="1"/>
    </xf>
    <xf numFmtId="3" fontId="1" fillId="42" borderId="26" xfId="0" applyNumberFormat="1" applyFont="1" applyFill="1" applyBorder="1" applyAlignment="1" applyProtection="1">
      <alignment horizontal="right" vertical="center" wrapText="1" indent="1"/>
      <protection/>
    </xf>
    <xf numFmtId="3" fontId="1" fillId="42" borderId="27" xfId="0" applyNumberFormat="1" applyFont="1" applyFill="1" applyBorder="1" applyAlignment="1">
      <alignment horizontal="right" vertical="center" wrapText="1" indent="1"/>
    </xf>
    <xf numFmtId="0" fontId="1" fillId="0" borderId="22" xfId="0" applyFont="1" applyBorder="1" applyAlignment="1">
      <alignment horizontal="left" vertical="top" wrapText="1" indent="1"/>
    </xf>
    <xf numFmtId="0" fontId="2" fillId="0" borderId="22" xfId="0" applyFont="1" applyBorder="1" applyAlignment="1">
      <alignment horizontal="left" vertical="top" wrapText="1" indent="1"/>
    </xf>
    <xf numFmtId="0" fontId="1" fillId="0" borderId="26" xfId="0" applyFont="1" applyBorder="1" applyAlignment="1">
      <alignment horizontal="left" wrapText="1" indent="1"/>
    </xf>
    <xf numFmtId="0" fontId="2" fillId="0" borderId="0" xfId="0" applyFont="1" applyAlignment="1">
      <alignment horizontal="left" indent="1"/>
    </xf>
    <xf numFmtId="3" fontId="2" fillId="10" borderId="23" xfId="0" applyNumberFormat="1" applyFont="1" applyFill="1" applyBorder="1" applyAlignment="1">
      <alignment horizontal="right" vertical="center" wrapText="1" indent="1"/>
    </xf>
    <xf numFmtId="49" fontId="1" fillId="0" borderId="22" xfId="0" applyNumberFormat="1" applyFont="1" applyBorder="1" applyAlignment="1">
      <alignment horizontal="left" vertical="top" wrapText="1" indent="1"/>
    </xf>
    <xf numFmtId="49" fontId="2" fillId="0" borderId="22" xfId="0" applyNumberFormat="1" applyFont="1" applyBorder="1" applyAlignment="1">
      <alignment horizontal="left" vertical="top" wrapText="1" indent="1"/>
    </xf>
    <xf numFmtId="49" fontId="2" fillId="0" borderId="22" xfId="0" applyNumberFormat="1" applyFont="1" applyFill="1" applyBorder="1" applyAlignment="1">
      <alignment horizontal="left" vertical="top" wrapText="1" indent="1"/>
    </xf>
    <xf numFmtId="49" fontId="1" fillId="0" borderId="26" xfId="0" applyNumberFormat="1" applyFont="1" applyFill="1" applyBorder="1" applyAlignment="1">
      <alignment horizontal="left" vertical="top" wrapText="1" indent="1"/>
    </xf>
    <xf numFmtId="3" fontId="1" fillId="42" borderId="22" xfId="0" applyNumberFormat="1" applyFont="1" applyFill="1" applyBorder="1" applyAlignment="1">
      <alignment horizontal="right" vertical="center" wrapText="1" indent="1"/>
    </xf>
    <xf numFmtId="3" fontId="1" fillId="42" borderId="26" xfId="0" applyNumberFormat="1" applyFont="1" applyFill="1" applyBorder="1" applyAlignment="1">
      <alignment horizontal="right" vertical="center" wrapText="1" indent="1"/>
    </xf>
    <xf numFmtId="49" fontId="1" fillId="0" borderId="22" xfId="0" applyNumberFormat="1" applyFont="1" applyBorder="1" applyAlignment="1">
      <alignment horizontal="left" vertical="center" wrapText="1" indent="1"/>
    </xf>
    <xf numFmtId="49" fontId="1" fillId="0" borderId="22" xfId="0" applyNumberFormat="1" applyFont="1" applyFill="1" applyBorder="1" applyAlignment="1">
      <alignment horizontal="left" vertical="center" wrapText="1" indent="1"/>
    </xf>
    <xf numFmtId="49" fontId="1" fillId="0" borderId="26" xfId="0" applyNumberFormat="1" applyFont="1" applyFill="1" applyBorder="1" applyAlignment="1">
      <alignment horizontal="left" vertical="center" wrapText="1" indent="1"/>
    </xf>
    <xf numFmtId="49" fontId="2" fillId="0" borderId="22" xfId="0" applyNumberFormat="1" applyFont="1" applyBorder="1" applyAlignment="1">
      <alignment horizontal="left" vertical="top" wrapText="1" indent="1"/>
    </xf>
    <xf numFmtId="3" fontId="2" fillId="0" borderId="22" xfId="0" applyNumberFormat="1" applyFont="1" applyFill="1" applyBorder="1" applyAlignment="1">
      <alignment horizontal="right" vertical="center" wrapText="1" indent="1"/>
    </xf>
    <xf numFmtId="0" fontId="1" fillId="42" borderId="23" xfId="0" applyFont="1" applyFill="1" applyBorder="1" applyAlignment="1">
      <alignment horizontal="right" vertical="center" wrapText="1" indent="1"/>
    </xf>
    <xf numFmtId="0" fontId="1" fillId="0" borderId="22" xfId="0" applyFont="1" applyBorder="1" applyAlignment="1">
      <alignment horizontal="left" vertical="center" wrapText="1" indent="1"/>
    </xf>
    <xf numFmtId="0" fontId="2" fillId="0" borderId="22" xfId="0" applyFont="1" applyBorder="1" applyAlignment="1">
      <alignment horizontal="left" vertical="center" wrapText="1" indent="1"/>
    </xf>
    <xf numFmtId="49" fontId="2" fillId="0" borderId="0" xfId="0" applyNumberFormat="1" applyFont="1" applyBorder="1" applyAlignment="1">
      <alignment horizontal="left" indent="1"/>
    </xf>
    <xf numFmtId="0" fontId="1" fillId="0" borderId="0" xfId="0" applyFont="1" applyBorder="1" applyAlignment="1">
      <alignment horizontal="left" vertical="center" wrapText="1" indent="1"/>
    </xf>
    <xf numFmtId="0" fontId="2" fillId="0" borderId="0" xfId="0" applyFont="1" applyAlignment="1">
      <alignment horizontal="left" vertical="center" wrapText="1" indent="1"/>
    </xf>
    <xf numFmtId="49" fontId="1" fillId="0" borderId="22" xfId="0" applyNumberFormat="1" applyFont="1" applyFill="1" applyBorder="1" applyAlignment="1">
      <alignment horizontal="left" vertical="top" wrapText="1" indent="1"/>
    </xf>
    <xf numFmtId="49" fontId="2" fillId="0" borderId="0" xfId="0" applyNumberFormat="1" applyFont="1" applyAlignment="1">
      <alignment vertical="center" wrapText="1"/>
    </xf>
    <xf numFmtId="0" fontId="2" fillId="0" borderId="23" xfId="0" applyFont="1" applyFill="1" applyBorder="1" applyAlignment="1">
      <alignment horizontal="left" vertical="center" wrapText="1" indent="1"/>
    </xf>
    <xf numFmtId="3" fontId="1" fillId="0" borderId="0" xfId="87" applyNumberFormat="1" applyFont="1" applyBorder="1" applyAlignment="1">
      <alignment vertical="center" wrapText="1"/>
      <protection/>
    </xf>
    <xf numFmtId="3" fontId="1" fillId="0" borderId="0" xfId="87" applyNumberFormat="1" applyFont="1" applyBorder="1" applyAlignment="1">
      <alignment horizontal="center" vertical="center" wrapText="1"/>
      <protection/>
    </xf>
    <xf numFmtId="3" fontId="2" fillId="0" borderId="0" xfId="87" applyNumberFormat="1" applyFont="1" applyBorder="1" applyAlignment="1">
      <alignment vertical="center" wrapText="1"/>
      <protection/>
    </xf>
    <xf numFmtId="0" fontId="1" fillId="0" borderId="0" xfId="0" applyFont="1" applyAlignment="1">
      <alignment vertical="center" wrapText="1"/>
    </xf>
    <xf numFmtId="0" fontId="1" fillId="0" borderId="0" xfId="0" applyFont="1" applyBorder="1" applyAlignment="1">
      <alignment vertical="center" wrapText="1"/>
    </xf>
    <xf numFmtId="0" fontId="2" fillId="42" borderId="27" xfId="0" applyFont="1" applyFill="1" applyBorder="1" applyAlignment="1">
      <alignment horizontal="right" vertical="center" wrapText="1" indent="1"/>
    </xf>
    <xf numFmtId="3" fontId="1" fillId="0" borderId="23" xfId="0" applyNumberFormat="1"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1" fillId="0" borderId="26" xfId="0" applyFont="1" applyBorder="1" applyAlignment="1">
      <alignment horizontal="left" vertical="center" wrapText="1" indent="1"/>
    </xf>
    <xf numFmtId="0" fontId="2" fillId="0" borderId="23" xfId="0" applyFont="1" applyFill="1" applyBorder="1" applyAlignment="1">
      <alignment horizontal="center" vertical="center" wrapText="1"/>
    </xf>
    <xf numFmtId="3" fontId="2" fillId="0" borderId="22" xfId="0" applyNumberFormat="1" applyFont="1" applyBorder="1" applyAlignment="1">
      <alignment horizontal="center" vertical="center" wrapText="1"/>
    </xf>
    <xf numFmtId="3" fontId="2" fillId="10" borderId="22" xfId="0" applyNumberFormat="1" applyFont="1" applyFill="1" applyBorder="1" applyAlignment="1">
      <alignment horizontal="right" vertical="center" wrapText="1"/>
    </xf>
    <xf numFmtId="3" fontId="2" fillId="0" borderId="23"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49" fontId="1" fillId="0" borderId="22" xfId="0" applyNumberFormat="1" applyFont="1" applyBorder="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0" xfId="0" applyBorder="1" applyAlignment="1">
      <alignment/>
    </xf>
    <xf numFmtId="0" fontId="1" fillId="0" borderId="22" xfId="0" applyFont="1" applyBorder="1" applyAlignment="1">
      <alignment horizontal="left" vertical="center" wrapText="1"/>
    </xf>
    <xf numFmtId="0" fontId="1" fillId="0" borderId="22" xfId="0" applyFont="1" applyFill="1" applyBorder="1" applyAlignment="1">
      <alignment horizontal="left" vertical="center" wrapText="1" indent="1"/>
    </xf>
    <xf numFmtId="0" fontId="2" fillId="0" borderId="0" xfId="0" applyFont="1" applyAlignment="1">
      <alignment/>
    </xf>
    <xf numFmtId="49" fontId="2" fillId="0" borderId="0" xfId="0" applyNumberFormat="1" applyFont="1" applyAlignment="1">
      <alignment/>
    </xf>
    <xf numFmtId="1" fontId="2" fillId="0" borderId="22" xfId="0" applyNumberFormat="1" applyFont="1" applyFill="1" applyBorder="1" applyAlignment="1">
      <alignment horizontal="center" vertical="center" wrapText="1"/>
    </xf>
    <xf numFmtId="49" fontId="1" fillId="0" borderId="26" xfId="0" applyNumberFormat="1" applyFont="1" applyFill="1" applyBorder="1" applyAlignment="1">
      <alignment horizontal="left" vertical="center" wrapText="1" indent="1"/>
    </xf>
    <xf numFmtId="49" fontId="1" fillId="0" borderId="22" xfId="0" applyNumberFormat="1" applyFont="1" applyBorder="1" applyAlignment="1">
      <alignment vertical="center" wrapText="1"/>
    </xf>
    <xf numFmtId="0" fontId="1"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22" xfId="87" applyFont="1" applyBorder="1" applyAlignment="1">
      <alignment horizontal="center" vertical="center" wrapText="1"/>
      <protection/>
    </xf>
    <xf numFmtId="3" fontId="2" fillId="0" borderId="22" xfId="87" applyNumberFormat="1" applyFont="1" applyBorder="1" applyAlignment="1">
      <alignment horizontal="center" vertical="center" wrapText="1"/>
      <protection/>
    </xf>
    <xf numFmtId="0" fontId="1" fillId="0" borderId="23" xfId="87" applyFont="1" applyBorder="1" applyAlignment="1">
      <alignment horizontal="center" vertical="center" wrapText="1"/>
      <protection/>
    </xf>
    <xf numFmtId="3" fontId="2" fillId="0" borderId="24" xfId="87" applyNumberFormat="1" applyFont="1" applyBorder="1" applyAlignment="1">
      <alignment vertical="center" wrapText="1"/>
      <protection/>
    </xf>
    <xf numFmtId="3" fontId="2" fillId="0" borderId="23" xfId="87" applyNumberFormat="1" applyFont="1" applyBorder="1" applyAlignment="1">
      <alignment horizontal="center" vertical="center" wrapText="1"/>
      <protection/>
    </xf>
    <xf numFmtId="3" fontId="2" fillId="0" borderId="25" xfId="87" applyNumberFormat="1" applyFont="1" applyBorder="1" applyAlignment="1">
      <alignment horizontal="center" vertical="center" wrapText="1"/>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 fillId="0" borderId="22" xfId="0" applyFont="1" applyBorder="1" applyAlignment="1">
      <alignment horizontal="left" vertical="center" wrapText="1" indent="1"/>
    </xf>
    <xf numFmtId="0" fontId="2" fillId="0" borderId="22" xfId="0" applyFont="1" applyBorder="1" applyAlignment="1">
      <alignment horizontal="center" vertical="center" wrapText="1"/>
    </xf>
    <xf numFmtId="0" fontId="1" fillId="0" borderId="24" xfId="0" applyFont="1" applyBorder="1" applyAlignment="1">
      <alignment horizontal="left" vertical="center" wrapText="1" indent="1"/>
    </xf>
    <xf numFmtId="49" fontId="1" fillId="0" borderId="22" xfId="0" applyNumberFormat="1" applyFont="1" applyFill="1" applyBorder="1" applyAlignment="1">
      <alignment horizontal="left" vertical="top" wrapText="1" indent="1"/>
    </xf>
    <xf numFmtId="0" fontId="1" fillId="0" borderId="28" xfId="0" applyFont="1" applyBorder="1" applyAlignment="1">
      <alignment horizontal="left" vertical="center" wrapText="1" indent="1"/>
    </xf>
    <xf numFmtId="49" fontId="2" fillId="0" borderId="22" xfId="0" applyNumberFormat="1" applyFont="1" applyBorder="1" applyAlignment="1">
      <alignment horizontal="left" vertical="center" wrapText="1" indent="1"/>
    </xf>
    <xf numFmtId="0" fontId="2" fillId="0" borderId="22" xfId="0" applyFont="1" applyFill="1" applyBorder="1" applyAlignment="1">
      <alignment horizontal="left" vertical="center" wrapText="1" indent="1"/>
    </xf>
    <xf numFmtId="0" fontId="2" fillId="0" borderId="0" xfId="0" applyFont="1" applyFill="1" applyAlignment="1">
      <alignment vertical="center" wrapText="1"/>
    </xf>
    <xf numFmtId="0" fontId="2" fillId="0" borderId="23" xfId="0" applyNumberFormat="1" applyFont="1" applyFill="1" applyBorder="1" applyAlignment="1">
      <alignment horizontal="left" vertical="center" wrapText="1" indent="1"/>
    </xf>
    <xf numFmtId="0" fontId="2" fillId="0" borderId="0" xfId="0" applyFont="1" applyFill="1" applyAlignment="1">
      <alignment horizontal="left" vertical="center" wrapText="1" indent="1"/>
    </xf>
    <xf numFmtId="0" fontId="2" fillId="0" borderId="0" xfId="0" applyFont="1" applyFill="1" applyAlignment="1">
      <alignment horizontal="left" vertical="center" wrapText="1" indent="3"/>
    </xf>
    <xf numFmtId="0" fontId="2" fillId="0" borderId="0" xfId="0" applyFont="1" applyFill="1" applyAlignment="1">
      <alignment horizontal="left" vertical="center" wrapText="1" indent="2"/>
    </xf>
    <xf numFmtId="0" fontId="1" fillId="0" borderId="29" xfId="0" applyFont="1" applyBorder="1" applyAlignment="1">
      <alignment horizontal="center" vertical="center" wrapText="1"/>
    </xf>
    <xf numFmtId="49" fontId="1" fillId="0" borderId="0" xfId="0" applyNumberFormat="1" applyFont="1" applyFill="1" applyBorder="1" applyAlignment="1">
      <alignment horizontal="left" vertical="top" wrapText="1" indent="1"/>
    </xf>
    <xf numFmtId="0" fontId="2" fillId="0" borderId="0" xfId="0" applyFont="1" applyFill="1" applyBorder="1" applyAlignment="1">
      <alignment horizontal="center" vertical="center" wrapText="1"/>
    </xf>
    <xf numFmtId="3" fontId="1" fillId="0" borderId="0" xfId="0" applyNumberFormat="1" applyFont="1" applyFill="1" applyBorder="1" applyAlignment="1">
      <alignment horizontal="right" vertical="center" wrapText="1" indent="1"/>
    </xf>
    <xf numFmtId="0" fontId="2" fillId="0" borderId="0" xfId="0" applyFont="1" applyFill="1" applyBorder="1" applyAlignment="1">
      <alignment horizontal="right" vertical="center" wrapText="1" indent="1"/>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25" fillId="0" borderId="0" xfId="0" applyFont="1" applyAlignment="1">
      <alignment horizontal="center" vertical="center" wrapText="1"/>
    </xf>
    <xf numFmtId="0" fontId="17" fillId="0" borderId="0" xfId="0" applyFont="1" applyBorder="1" applyAlignment="1">
      <alignment/>
    </xf>
    <xf numFmtId="49" fontId="2" fillId="0" borderId="28" xfId="0" applyNumberFormat="1" applyFont="1" applyBorder="1" applyAlignment="1">
      <alignment horizontal="left" vertical="center" wrapText="1" indent="1"/>
    </xf>
    <xf numFmtId="0" fontId="2" fillId="0" borderId="30" xfId="0" applyFont="1" applyBorder="1" applyAlignment="1">
      <alignment horizontal="center" vertical="center" wrapText="1"/>
    </xf>
    <xf numFmtId="0" fontId="1" fillId="0" borderId="26"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Border="1" applyAlignment="1">
      <alignment wrapText="1"/>
    </xf>
    <xf numFmtId="0" fontId="0" fillId="0" borderId="0" xfId="0" applyFill="1" applyAlignment="1">
      <alignment/>
    </xf>
    <xf numFmtId="0" fontId="25" fillId="0" borderId="0" xfId="0" applyFont="1" applyFill="1" applyAlignment="1">
      <alignment vertical="center" wrapText="1"/>
    </xf>
    <xf numFmtId="0" fontId="1" fillId="0" borderId="31" xfId="0" applyFont="1" applyBorder="1" applyAlignment="1">
      <alignment vertical="center" wrapText="1"/>
    </xf>
    <xf numFmtId="0" fontId="2" fillId="10" borderId="23" xfId="0" applyFont="1" applyFill="1" applyBorder="1" applyAlignment="1">
      <alignment horizontal="left" vertical="center" wrapText="1" indent="1"/>
    </xf>
    <xf numFmtId="0" fontId="0" fillId="0" borderId="0" xfId="0" applyFont="1" applyAlignment="1">
      <alignment/>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0" xfId="0" applyFont="1" applyFill="1" applyAlignment="1">
      <alignment vertical="center" wrapText="1"/>
    </xf>
    <xf numFmtId="0" fontId="1" fillId="0" borderId="34" xfId="0" applyFont="1" applyFill="1" applyBorder="1" applyAlignment="1">
      <alignment horizontal="center" vertical="center" wrapText="1"/>
    </xf>
    <xf numFmtId="49" fontId="7" fillId="0" borderId="0" xfId="0" applyNumberFormat="1" applyFont="1" applyAlignment="1">
      <alignment horizontal="left" vertical="center" wrapText="1" indent="1"/>
    </xf>
    <xf numFmtId="49" fontId="2" fillId="0" borderId="22" xfId="0" applyNumberFormat="1" applyFont="1" applyFill="1" applyBorder="1" applyAlignment="1">
      <alignment horizontal="left" vertical="center" wrapText="1" indent="1"/>
    </xf>
    <xf numFmtId="0" fontId="2" fillId="0" borderId="35" xfId="0" applyFont="1" applyBorder="1" applyAlignment="1">
      <alignment horizontal="center" vertical="center" wrapText="1"/>
    </xf>
    <xf numFmtId="0" fontId="1" fillId="0" borderId="36" xfId="0" applyFont="1" applyBorder="1" applyAlignment="1">
      <alignment horizontal="left" vertical="center" wrapText="1" indent="1"/>
    </xf>
    <xf numFmtId="0" fontId="0" fillId="0" borderId="0" xfId="0" applyAlignment="1">
      <alignment wrapText="1"/>
    </xf>
    <xf numFmtId="49" fontId="23" fillId="0" borderId="0" xfId="0" applyNumberFormat="1" applyFont="1" applyAlignment="1">
      <alignment/>
    </xf>
    <xf numFmtId="0" fontId="0" fillId="0" borderId="0" xfId="0" applyAlignment="1">
      <alignment horizontal="center"/>
    </xf>
    <xf numFmtId="0" fontId="1" fillId="0" borderId="37" xfId="0" applyFont="1" applyBorder="1" applyAlignment="1">
      <alignment horizontal="center" vertical="center" wrapText="1"/>
    </xf>
    <xf numFmtId="49" fontId="2" fillId="0" borderId="22" xfId="0" applyNumberFormat="1" applyFont="1" applyBorder="1" applyAlignment="1">
      <alignment horizontal="left" vertical="center" wrapText="1"/>
    </xf>
    <xf numFmtId="0" fontId="2" fillId="0" borderId="0" xfId="0" applyFont="1" applyBorder="1" applyAlignment="1">
      <alignment vertical="center"/>
    </xf>
    <xf numFmtId="0" fontId="1" fillId="0" borderId="37" xfId="0" applyFont="1" applyBorder="1" applyAlignment="1">
      <alignment horizontal="center" vertical="center" wrapText="1"/>
    </xf>
    <xf numFmtId="0" fontId="2" fillId="0" borderId="24" xfId="0" applyFont="1" applyFill="1" applyBorder="1" applyAlignment="1">
      <alignment horizontal="center" vertical="center" wrapText="1"/>
    </xf>
    <xf numFmtId="3" fontId="1" fillId="0" borderId="23" xfId="0" applyNumberFormat="1" applyFont="1" applyFill="1" applyBorder="1" applyAlignment="1">
      <alignment horizontal="right" vertical="center" wrapText="1" indent="1"/>
    </xf>
    <xf numFmtId="49" fontId="2" fillId="0" borderId="0" xfId="0" applyNumberFormat="1" applyFont="1" applyAlignment="1">
      <alignment horizontal="left" wrapText="1"/>
    </xf>
    <xf numFmtId="49" fontId="1" fillId="0" borderId="22" xfId="0" applyNumberFormat="1" applyFont="1" applyFill="1" applyBorder="1" applyAlignment="1">
      <alignment horizontal="left" vertical="top" wrapText="1"/>
    </xf>
    <xf numFmtId="49" fontId="2" fillId="0" borderId="22" xfId="0" applyNumberFormat="1" applyFont="1" applyFill="1" applyBorder="1" applyAlignment="1">
      <alignment horizontal="left" wrapText="1" indent="1"/>
    </xf>
    <xf numFmtId="49" fontId="2" fillId="0" borderId="28" xfId="0" applyNumberFormat="1" applyFont="1" applyFill="1" applyBorder="1" applyAlignment="1">
      <alignment horizontal="left" vertical="top" wrapText="1" indent="1"/>
    </xf>
    <xf numFmtId="0" fontId="2" fillId="0" borderId="0" xfId="0" applyFont="1" applyAlignment="1">
      <alignment horizontal="justify"/>
    </xf>
    <xf numFmtId="0" fontId="2" fillId="0" borderId="24" xfId="0" applyFont="1" applyBorder="1" applyAlignment="1">
      <alignment horizontal="center" wrapText="1"/>
    </xf>
    <xf numFmtId="3" fontId="2" fillId="0" borderId="23" xfId="0" applyNumberFormat="1" applyFont="1" applyFill="1" applyBorder="1" applyAlignment="1">
      <alignment horizontal="center" wrapText="1"/>
    </xf>
    <xf numFmtId="0" fontId="2" fillId="0" borderId="25" xfId="0" applyFont="1" applyFill="1" applyBorder="1" applyAlignment="1">
      <alignment horizontal="center" vertical="center"/>
    </xf>
    <xf numFmtId="0" fontId="1" fillId="0" borderId="26" xfId="0" applyFont="1" applyFill="1" applyBorder="1" applyAlignment="1">
      <alignment horizontal="left" wrapText="1" indent="1"/>
    </xf>
    <xf numFmtId="49" fontId="1" fillId="0" borderId="26" xfId="0" applyNumberFormat="1" applyFont="1" applyFill="1" applyBorder="1" applyAlignment="1">
      <alignment horizontal="left" wrapText="1" indent="1"/>
    </xf>
    <xf numFmtId="49" fontId="2" fillId="0" borderId="0" xfId="0" applyNumberFormat="1" applyFont="1" applyAlignment="1">
      <alignment horizontal="left" wrapText="1" indent="1"/>
    </xf>
    <xf numFmtId="0" fontId="2" fillId="0" borderId="0" xfId="0" applyFont="1" applyAlignment="1">
      <alignment vertical="center"/>
    </xf>
    <xf numFmtId="0" fontId="0" fillId="0" borderId="0" xfId="0" applyAlignment="1">
      <alignment vertical="center"/>
    </xf>
    <xf numFmtId="0" fontId="20" fillId="0" borderId="0" xfId="0" applyFont="1" applyBorder="1" applyAlignment="1">
      <alignment vertical="center"/>
    </xf>
    <xf numFmtId="0" fontId="1" fillId="0" borderId="24" xfId="0" applyFont="1" applyFill="1" applyBorder="1" applyAlignment="1">
      <alignment horizontal="center" vertical="center" wrapText="1"/>
    </xf>
    <xf numFmtId="49" fontId="2" fillId="0" borderId="22" xfId="0" applyNumberFormat="1" applyFont="1" applyFill="1" applyBorder="1" applyAlignment="1">
      <alignment horizontal="left" vertical="center" wrapText="1"/>
    </xf>
    <xf numFmtId="0" fontId="20" fillId="10" borderId="23" xfId="0" applyFont="1" applyFill="1" applyBorder="1" applyAlignment="1">
      <alignment horizontal="left" vertical="center" wrapText="1" indent="1"/>
    </xf>
    <xf numFmtId="0" fontId="2" fillId="0" borderId="22" xfId="0" applyFont="1" applyBorder="1" applyAlignment="1">
      <alignment horizontal="left" vertical="top" wrapText="1" indent="1"/>
    </xf>
    <xf numFmtId="174" fontId="2" fillId="0" borderId="0" xfId="0" applyNumberFormat="1" applyFont="1" applyAlignment="1">
      <alignment/>
    </xf>
    <xf numFmtId="3" fontId="1" fillId="42" borderId="23" xfId="0" applyNumberFormat="1" applyFont="1" applyFill="1" applyBorder="1" applyAlignment="1">
      <alignment horizontal="right" vertical="center" wrapText="1" indent="1"/>
    </xf>
    <xf numFmtId="3" fontId="2" fillId="10" borderId="22" xfId="0" applyNumberFormat="1" applyFont="1" applyFill="1" applyBorder="1" applyAlignment="1">
      <alignment horizontal="right" vertical="center" wrapText="1" indent="1"/>
    </xf>
    <xf numFmtId="49" fontId="1" fillId="0" borderId="22" xfId="0" applyNumberFormat="1" applyFont="1" applyFill="1" applyBorder="1" applyAlignment="1">
      <alignment horizontal="left" vertical="top" indent="1"/>
    </xf>
    <xf numFmtId="3" fontId="2" fillId="10" borderId="23" xfId="0" applyNumberFormat="1" applyFont="1" applyFill="1" applyBorder="1" applyAlignment="1">
      <alignment horizontal="right" vertical="center" wrapText="1" indent="1"/>
    </xf>
    <xf numFmtId="0" fontId="90" fillId="0" borderId="0" xfId="83">
      <alignment/>
      <protection/>
    </xf>
    <xf numFmtId="0" fontId="53" fillId="0" borderId="22" xfId="83" applyFont="1" applyBorder="1" applyAlignment="1">
      <alignment vertical="center"/>
      <protection/>
    </xf>
    <xf numFmtId="0" fontId="53" fillId="0" borderId="22" xfId="83" applyFont="1" applyBorder="1" applyAlignment="1">
      <alignment horizontal="center" vertical="center"/>
      <protection/>
    </xf>
    <xf numFmtId="0" fontId="53" fillId="0" borderId="22" xfId="83" applyFont="1" applyBorder="1" applyAlignment="1">
      <alignment horizontal="left" vertical="center" indent="1"/>
      <protection/>
    </xf>
    <xf numFmtId="0" fontId="49" fillId="0" borderId="0" xfId="83" applyFont="1">
      <alignment/>
      <protection/>
    </xf>
    <xf numFmtId="0" fontId="7" fillId="0" borderId="22" xfId="0" applyFont="1" applyFill="1" applyBorder="1" applyAlignment="1">
      <alignment horizontal="left" vertical="center" wrapText="1" indent="1"/>
    </xf>
    <xf numFmtId="0" fontId="8" fillId="0" borderId="22" xfId="0" applyFont="1" applyFill="1" applyBorder="1" applyAlignment="1">
      <alignment horizontal="left" vertical="center" wrapText="1" indent="1"/>
    </xf>
    <xf numFmtId="0" fontId="2" fillId="48" borderId="24" xfId="0" applyFont="1" applyFill="1" applyBorder="1" applyAlignment="1">
      <alignment vertical="center" wrapText="1"/>
    </xf>
    <xf numFmtId="0" fontId="53" fillId="0" borderId="24" xfId="83" applyFont="1" applyBorder="1" applyAlignment="1">
      <alignment vertical="center"/>
      <protection/>
    </xf>
    <xf numFmtId="0" fontId="53" fillId="0" borderId="23" xfId="83" applyFont="1" applyBorder="1" applyAlignment="1">
      <alignment horizontal="center" vertical="center"/>
      <protection/>
    </xf>
    <xf numFmtId="0" fontId="52" fillId="0" borderId="24" xfId="83" applyFont="1" applyBorder="1" applyAlignment="1">
      <alignment horizontal="center" vertical="center"/>
      <protection/>
    </xf>
    <xf numFmtId="0" fontId="52" fillId="0" borderId="22" xfId="83" applyFont="1" applyBorder="1" applyAlignment="1">
      <alignment horizontal="left" vertical="center" wrapText="1" indent="1"/>
      <protection/>
    </xf>
    <xf numFmtId="0" fontId="52" fillId="0" borderId="22" xfId="83" applyFont="1" applyBorder="1" applyAlignment="1">
      <alignment horizontal="left" vertical="center" indent="1"/>
      <protection/>
    </xf>
    <xf numFmtId="0" fontId="52" fillId="0" borderId="26" xfId="83" applyFont="1" applyBorder="1" applyAlignment="1">
      <alignment horizontal="left" vertical="center" indent="1"/>
      <protection/>
    </xf>
    <xf numFmtId="0" fontId="3" fillId="0" borderId="0" xfId="0" applyFont="1" applyBorder="1" applyAlignment="1">
      <alignment horizontal="center" vertical="center" wrapText="1"/>
    </xf>
    <xf numFmtId="0" fontId="1" fillId="0" borderId="0" xfId="0" applyFont="1" applyBorder="1" applyAlignment="1">
      <alignment horizontal="left" vertical="center" wrapText="1"/>
    </xf>
    <xf numFmtId="0" fontId="2" fillId="0" borderId="0" xfId="86" applyFont="1" applyAlignment="1">
      <alignment vertical="center" wrapText="1"/>
      <protection/>
    </xf>
    <xf numFmtId="3" fontId="1" fillId="0" borderId="38" xfId="86" applyNumberFormat="1" applyFont="1" applyFill="1" applyBorder="1" applyAlignment="1">
      <alignment horizontal="center" vertical="center" wrapText="1"/>
      <protection/>
    </xf>
    <xf numFmtId="0" fontId="1" fillId="61" borderId="39" xfId="86" applyFont="1" applyFill="1" applyBorder="1" applyAlignment="1">
      <alignment horizontal="center" vertical="center" wrapText="1"/>
      <protection/>
    </xf>
    <xf numFmtId="0" fontId="1" fillId="0" borderId="0" xfId="86" applyFont="1" applyAlignment="1">
      <alignment horizontal="center" vertical="center" wrapText="1"/>
      <protection/>
    </xf>
    <xf numFmtId="0" fontId="1" fillId="0" borderId="38" xfId="86" applyNumberFormat="1" applyFont="1" applyFill="1" applyBorder="1" applyAlignment="1">
      <alignment horizontal="center" vertical="center" wrapText="1"/>
      <protection/>
    </xf>
    <xf numFmtId="0" fontId="0" fillId="0" borderId="0" xfId="0" applyNumberFormat="1" applyAlignment="1">
      <alignment vertical="center" wrapText="1"/>
    </xf>
    <xf numFmtId="189" fontId="53" fillId="61" borderId="22" xfId="122" applyNumberFormat="1" applyFont="1" applyFill="1" applyBorder="1" applyAlignment="1" applyProtection="1" quotePrefix="1">
      <alignment horizontal="left" vertical="center" wrapText="1" indent="1"/>
      <protection locked="0"/>
    </xf>
    <xf numFmtId="189" fontId="52" fillId="61" borderId="22" xfId="130" applyNumberFormat="1" applyFont="1" applyFill="1" applyBorder="1" applyAlignment="1" applyProtection="1" quotePrefix="1">
      <alignment horizontal="left" vertical="center" wrapText="1" indent="1"/>
      <protection locked="0"/>
    </xf>
    <xf numFmtId="189" fontId="52" fillId="61" borderId="22" xfId="129" applyNumberFormat="1" applyFont="1" applyFill="1" applyBorder="1" applyProtection="1" quotePrefix="1">
      <alignment horizontal="left" vertical="center" indent="1"/>
      <protection locked="0"/>
    </xf>
    <xf numFmtId="0" fontId="2" fillId="0" borderId="22" xfId="0" applyFont="1" applyBorder="1" applyAlignment="1">
      <alignment/>
    </xf>
    <xf numFmtId="189" fontId="53" fillId="61" borderId="22" xfId="97" applyNumberFormat="1" applyFont="1" applyFill="1" applyBorder="1" quotePrefix="1">
      <alignment horizontal="left" vertical="center" indent="1"/>
    </xf>
    <xf numFmtId="189" fontId="53" fillId="61" borderId="22" xfId="97" applyNumberFormat="1" applyFont="1" applyFill="1" applyBorder="1">
      <alignment horizontal="left" vertical="center" indent="1"/>
    </xf>
    <xf numFmtId="189" fontId="52" fillId="61" borderId="22" xfId="129" applyNumberFormat="1" applyFont="1" applyFill="1" applyBorder="1" applyAlignment="1" applyProtection="1">
      <alignment vertical="center"/>
      <protection locked="0"/>
    </xf>
    <xf numFmtId="189" fontId="53" fillId="61" borderId="22" xfId="129" applyNumberFormat="1" applyFont="1" applyFill="1" applyBorder="1" applyProtection="1" quotePrefix="1">
      <alignment horizontal="left" vertical="center" indent="1"/>
      <protection locked="0"/>
    </xf>
    <xf numFmtId="189" fontId="52" fillId="61" borderId="22" xfId="130" applyNumberFormat="1" applyFont="1" applyFill="1" applyBorder="1" applyAlignment="1" applyProtection="1">
      <alignment horizontal="left" vertical="center" wrapText="1" indent="1"/>
      <protection locked="0"/>
    </xf>
    <xf numFmtId="0" fontId="0" fillId="0" borderId="0" xfId="84" applyProtection="1">
      <alignment/>
      <protection/>
    </xf>
    <xf numFmtId="0" fontId="0" fillId="0" borderId="0" xfId="84" applyAlignment="1" applyProtection="1">
      <alignment wrapText="1"/>
      <protection/>
    </xf>
    <xf numFmtId="0" fontId="0" fillId="0" borderId="0" xfId="84" applyAlignment="1" applyProtection="1">
      <alignment horizontal="center"/>
      <protection/>
    </xf>
    <xf numFmtId="199" fontId="54" fillId="0" borderId="0" xfId="84" applyNumberFormat="1" applyFont="1" applyProtection="1">
      <alignment/>
      <protection/>
    </xf>
    <xf numFmtId="0" fontId="0" fillId="0" borderId="0" xfId="84">
      <alignment/>
      <protection/>
    </xf>
    <xf numFmtId="0" fontId="0" fillId="0" borderId="0" xfId="84" applyAlignment="1">
      <alignment wrapText="1"/>
      <protection/>
    </xf>
    <xf numFmtId="0" fontId="0" fillId="0" borderId="0" xfId="84" applyAlignment="1">
      <alignment horizontal="center"/>
      <protection/>
    </xf>
    <xf numFmtId="3" fontId="54" fillId="0" borderId="0" xfId="84" applyNumberFormat="1" applyFont="1">
      <alignment/>
      <protection/>
    </xf>
    <xf numFmtId="3" fontId="0" fillId="0" borderId="0" xfId="84" applyNumberFormat="1" applyFont="1" applyAlignment="1">
      <alignment horizontal="right"/>
      <protection/>
    </xf>
    <xf numFmtId="3" fontId="0" fillId="0" borderId="0" xfId="84" applyNumberFormat="1" applyFont="1">
      <alignment/>
      <protection/>
    </xf>
    <xf numFmtId="49" fontId="1" fillId="10" borderId="22" xfId="84" applyNumberFormat="1" applyFont="1" applyFill="1" applyBorder="1" applyAlignment="1">
      <alignment horizontal="center"/>
      <protection/>
    </xf>
    <xf numFmtId="169" fontId="1" fillId="48" borderId="22" xfId="62" applyNumberFormat="1" applyFont="1" applyFill="1" applyBorder="1" applyAlignment="1">
      <alignment/>
    </xf>
    <xf numFmtId="49" fontId="2" fillId="0" borderId="22" xfId="84" applyNumberFormat="1" applyFont="1" applyBorder="1" applyAlignment="1">
      <alignment horizontal="center"/>
      <protection/>
    </xf>
    <xf numFmtId="169" fontId="2" fillId="0" borderId="22" xfId="62" applyNumberFormat="1" applyFont="1" applyBorder="1" applyAlignment="1" applyProtection="1">
      <alignment/>
      <protection locked="0"/>
    </xf>
    <xf numFmtId="169" fontId="1" fillId="0" borderId="22" xfId="62" applyNumberFormat="1" applyFont="1" applyBorder="1" applyAlignment="1" applyProtection="1">
      <alignment/>
      <protection locked="0"/>
    </xf>
    <xf numFmtId="49" fontId="1" fillId="0" borderId="22" xfId="84" applyNumberFormat="1" applyFont="1" applyFill="1" applyBorder="1" applyAlignment="1">
      <alignment horizontal="center"/>
      <protection/>
    </xf>
    <xf numFmtId="169" fontId="1" fillId="0" borderId="22" xfId="62" applyNumberFormat="1" applyFont="1" applyFill="1" applyBorder="1" applyAlignment="1" applyProtection="1">
      <alignment/>
      <protection locked="0"/>
    </xf>
    <xf numFmtId="169" fontId="1" fillId="10" borderId="22" xfId="62" applyNumberFormat="1" applyFont="1" applyFill="1" applyBorder="1" applyAlignment="1" applyProtection="1">
      <alignment/>
      <protection locked="0"/>
    </xf>
    <xf numFmtId="169" fontId="1" fillId="48" borderId="22" xfId="62" applyNumberFormat="1" applyFont="1" applyFill="1" applyBorder="1" applyAlignment="1" applyProtection="1">
      <alignment/>
      <protection locked="0"/>
    </xf>
    <xf numFmtId="49" fontId="2" fillId="0" borderId="22" xfId="84" applyNumberFormat="1" applyFont="1" applyFill="1" applyBorder="1" applyAlignment="1">
      <alignment horizontal="center"/>
      <protection/>
    </xf>
    <xf numFmtId="169" fontId="2" fillId="48" borderId="22" xfId="62" applyNumberFormat="1" applyFont="1" applyFill="1" applyBorder="1" applyAlignment="1">
      <alignment/>
    </xf>
    <xf numFmtId="169" fontId="2" fillId="10" borderId="22" xfId="62" applyNumberFormat="1" applyFont="1" applyFill="1" applyBorder="1" applyAlignment="1">
      <alignment/>
    </xf>
    <xf numFmtId="49" fontId="1" fillId="42" borderId="22" xfId="84" applyNumberFormat="1" applyFont="1" applyFill="1" applyBorder="1" applyAlignment="1">
      <alignment horizontal="center"/>
      <protection/>
    </xf>
    <xf numFmtId="169" fontId="2" fillId="42" borderId="22" xfId="62" applyNumberFormat="1" applyFont="1" applyFill="1" applyBorder="1" applyAlignment="1">
      <alignment/>
    </xf>
    <xf numFmtId="49" fontId="1" fillId="0" borderId="26" xfId="84" applyNumberFormat="1" applyFont="1" applyBorder="1" applyAlignment="1">
      <alignment horizontal="center"/>
      <protection/>
    </xf>
    <xf numFmtId="169" fontId="1" fillId="0" borderId="26" xfId="62" applyNumberFormat="1" applyFont="1" applyBorder="1" applyAlignment="1">
      <alignment/>
    </xf>
    <xf numFmtId="0" fontId="2" fillId="0" borderId="0" xfId="84" applyFont="1">
      <alignment/>
      <protection/>
    </xf>
    <xf numFmtId="0" fontId="2" fillId="0" borderId="0" xfId="84" applyFont="1" applyAlignment="1">
      <alignment horizontal="center"/>
      <protection/>
    </xf>
    <xf numFmtId="3" fontId="2" fillId="0" borderId="0" xfId="84" applyNumberFormat="1" applyFont="1" applyAlignment="1">
      <alignment horizontal="right"/>
      <protection/>
    </xf>
    <xf numFmtId="3" fontId="2" fillId="0" borderId="0" xfId="84" applyNumberFormat="1" applyFont="1">
      <alignment/>
      <protection/>
    </xf>
    <xf numFmtId="0" fontId="1" fillId="0" borderId="40" xfId="84" applyFont="1" applyBorder="1" applyAlignment="1" applyProtection="1">
      <alignment wrapText="1"/>
      <protection/>
    </xf>
    <xf numFmtId="49" fontId="1" fillId="0" borderId="22" xfId="84" applyNumberFormat="1" applyFont="1" applyBorder="1" applyAlignment="1" applyProtection="1">
      <alignment horizontal="center"/>
      <protection/>
    </xf>
    <xf numFmtId="0" fontId="2" fillId="0" borderId="41" xfId="84" applyFont="1" applyBorder="1" applyAlignment="1" applyProtection="1">
      <alignment wrapText="1"/>
      <protection/>
    </xf>
    <xf numFmtId="49" fontId="2" fillId="0" borderId="22" xfId="84" applyNumberFormat="1" applyFont="1" applyBorder="1" applyAlignment="1" applyProtection="1">
      <alignment horizontal="center"/>
      <protection/>
    </xf>
    <xf numFmtId="0" fontId="1" fillId="0" borderId="22" xfId="84" applyFont="1" applyBorder="1" applyAlignment="1" applyProtection="1">
      <alignment wrapText="1"/>
      <protection/>
    </xf>
    <xf numFmtId="0" fontId="2" fillId="0" borderId="22" xfId="84" applyFont="1" applyBorder="1" applyAlignment="1" applyProtection="1">
      <alignment wrapText="1"/>
      <protection/>
    </xf>
    <xf numFmtId="0" fontId="1" fillId="0" borderId="30" xfId="84" applyFont="1" applyBorder="1" applyAlignment="1" applyProtection="1">
      <alignment horizontal="center" wrapText="1"/>
      <protection/>
    </xf>
    <xf numFmtId="0" fontId="1" fillId="0" borderId="42" xfId="84" applyFont="1" applyBorder="1" applyAlignment="1" applyProtection="1">
      <alignment vertical="top" wrapText="1"/>
      <protection/>
    </xf>
    <xf numFmtId="0" fontId="1" fillId="0" borderId="31" xfId="84" applyFont="1" applyBorder="1" applyAlignment="1" applyProtection="1">
      <alignment vertical="top" wrapText="1"/>
      <protection/>
    </xf>
    <xf numFmtId="3" fontId="1" fillId="0" borderId="43" xfId="84" applyNumberFormat="1" applyFont="1" applyBorder="1" applyAlignment="1">
      <alignment horizontal="center" vertical="center" wrapText="1"/>
      <protection/>
    </xf>
    <xf numFmtId="49" fontId="1" fillId="0" borderId="22" xfId="84" applyNumberFormat="1" applyFont="1" applyBorder="1" applyAlignment="1">
      <alignment horizontal="center"/>
      <protection/>
    </xf>
    <xf numFmtId="0" fontId="2" fillId="0" borderId="28" xfId="84" applyFont="1" applyBorder="1" applyAlignment="1" applyProtection="1">
      <alignment wrapText="1"/>
      <protection/>
    </xf>
    <xf numFmtId="49" fontId="2" fillId="0" borderId="28" xfId="84" applyNumberFormat="1" applyFont="1" applyBorder="1" applyAlignment="1" applyProtection="1">
      <alignment horizontal="center"/>
      <protection/>
    </xf>
    <xf numFmtId="0" fontId="2" fillId="0" borderId="38" xfId="84" applyFont="1" applyBorder="1" applyAlignment="1" applyProtection="1">
      <alignment wrapText="1"/>
      <protection/>
    </xf>
    <xf numFmtId="0" fontId="1" fillId="0" borderId="39" xfId="84" applyFont="1" applyBorder="1" applyAlignment="1" applyProtection="1">
      <alignment horizontal="left" wrapText="1"/>
      <protection/>
    </xf>
    <xf numFmtId="49" fontId="2" fillId="0" borderId="29" xfId="84" applyNumberFormat="1" applyFont="1" applyBorder="1" applyAlignment="1">
      <alignment horizontal="center"/>
      <protection/>
    </xf>
    <xf numFmtId="49" fontId="1" fillId="0" borderId="29" xfId="84" applyNumberFormat="1" applyFont="1" applyBorder="1" applyAlignment="1">
      <alignment horizontal="center"/>
      <protection/>
    </xf>
    <xf numFmtId="49" fontId="2" fillId="0" borderId="44" xfId="84" applyNumberFormat="1" applyFont="1" applyBorder="1" applyAlignment="1">
      <alignment horizontal="center"/>
      <protection/>
    </xf>
    <xf numFmtId="49" fontId="2" fillId="42" borderId="45" xfId="84" applyNumberFormat="1" applyFont="1" applyFill="1" applyBorder="1" applyAlignment="1">
      <alignment horizontal="center"/>
      <protection/>
    </xf>
    <xf numFmtId="0" fontId="2" fillId="0" borderId="46" xfId="84" applyFont="1" applyBorder="1" applyAlignment="1">
      <alignment horizontal="center"/>
      <protection/>
    </xf>
    <xf numFmtId="49" fontId="2" fillId="0" borderId="47" xfId="84" applyNumberFormat="1" applyFont="1" applyBorder="1" applyAlignment="1">
      <alignment horizontal="center"/>
      <protection/>
    </xf>
    <xf numFmtId="49" fontId="1" fillId="10" borderId="46" xfId="84" applyNumberFormat="1" applyFont="1" applyFill="1" applyBorder="1" applyAlignment="1">
      <alignment horizontal="center"/>
      <protection/>
    </xf>
    <xf numFmtId="0" fontId="1" fillId="0" borderId="30" xfId="84" applyFont="1" applyBorder="1" applyAlignment="1">
      <alignment horizontal="center" vertical="center" wrapText="1"/>
      <protection/>
    </xf>
    <xf numFmtId="0" fontId="1" fillId="0" borderId="22" xfId="84" applyFont="1" applyBorder="1" applyAlignment="1">
      <alignment vertical="center" wrapText="1"/>
      <protection/>
    </xf>
    <xf numFmtId="0" fontId="1" fillId="0" borderId="31" xfId="84" applyFont="1" applyBorder="1" applyAlignment="1">
      <alignment horizontal="center" vertical="center" wrapText="1"/>
      <protection/>
    </xf>
    <xf numFmtId="0" fontId="2" fillId="0" borderId="22" xfId="84" applyFont="1" applyBorder="1" applyAlignment="1">
      <alignment vertical="center" wrapText="1"/>
      <protection/>
    </xf>
    <xf numFmtId="0" fontId="1" fillId="0" borderId="24" xfId="84" applyFont="1" applyBorder="1" applyAlignment="1">
      <alignment horizontal="center" vertical="center" wrapText="1"/>
      <protection/>
    </xf>
    <xf numFmtId="0" fontId="1" fillId="0" borderId="42" xfId="84" applyFont="1" applyBorder="1" applyAlignment="1">
      <alignment horizontal="center" vertical="center" wrapText="1"/>
      <protection/>
    </xf>
    <xf numFmtId="0" fontId="2" fillId="0" borderId="48" xfId="84" applyFont="1" applyBorder="1" applyAlignment="1">
      <alignment vertical="center" wrapText="1"/>
      <protection/>
    </xf>
    <xf numFmtId="0" fontId="1" fillId="0" borderId="24" xfId="84" applyFont="1" applyBorder="1" applyAlignment="1">
      <alignment vertical="center" wrapText="1"/>
      <protection/>
    </xf>
    <xf numFmtId="0" fontId="2" fillId="0" borderId="28" xfId="84" applyFont="1" applyBorder="1" applyAlignment="1">
      <alignment vertical="center" wrapText="1"/>
      <protection/>
    </xf>
    <xf numFmtId="0" fontId="1" fillId="0" borderId="30" xfId="84" applyFont="1" applyBorder="1" applyAlignment="1">
      <alignment vertical="center" wrapText="1"/>
      <protection/>
    </xf>
    <xf numFmtId="0" fontId="1" fillId="0" borderId="24" xfId="84" applyFont="1" applyFill="1" applyBorder="1" applyAlignment="1">
      <alignment vertical="center" wrapText="1"/>
      <protection/>
    </xf>
    <xf numFmtId="0" fontId="1" fillId="0" borderId="22" xfId="84" applyFont="1" applyFill="1" applyBorder="1" applyAlignment="1">
      <alignment vertical="center" wrapText="1"/>
      <protection/>
    </xf>
    <xf numFmtId="0" fontId="1" fillId="0" borderId="22" xfId="84" applyFont="1" applyBorder="1" applyAlignment="1">
      <alignment horizontal="left" vertical="center" wrapText="1"/>
      <protection/>
    </xf>
    <xf numFmtId="0" fontId="1" fillId="0" borderId="48" xfId="84" applyFont="1" applyBorder="1" applyAlignment="1">
      <alignment vertical="center" wrapText="1"/>
      <protection/>
    </xf>
    <xf numFmtId="0" fontId="2" fillId="0" borderId="49" xfId="84" applyFont="1" applyBorder="1" applyAlignment="1">
      <alignment vertical="center" wrapText="1"/>
      <protection/>
    </xf>
    <xf numFmtId="0" fontId="1" fillId="0" borderId="26" xfId="84" applyFont="1" applyBorder="1" applyAlignment="1">
      <alignment vertical="center" wrapText="1"/>
      <protection/>
    </xf>
    <xf numFmtId="0" fontId="2" fillId="0" borderId="48" xfId="84" applyFont="1" applyBorder="1">
      <alignment/>
      <protection/>
    </xf>
    <xf numFmtId="0" fontId="2" fillId="0" borderId="22" xfId="84" applyFont="1" applyBorder="1">
      <alignment/>
      <protection/>
    </xf>
    <xf numFmtId="0" fontId="2" fillId="0" borderId="28" xfId="84" applyFont="1" applyBorder="1">
      <alignment/>
      <protection/>
    </xf>
    <xf numFmtId="49" fontId="1" fillId="42" borderId="50" xfId="84" applyNumberFormat="1" applyFont="1" applyFill="1" applyBorder="1" applyAlignment="1">
      <alignment horizontal="center"/>
      <protection/>
    </xf>
    <xf numFmtId="49" fontId="1" fillId="48" borderId="46" xfId="84" applyNumberFormat="1" applyFont="1" applyFill="1" applyBorder="1" applyAlignment="1">
      <alignment horizontal="center"/>
      <protection/>
    </xf>
    <xf numFmtId="0" fontId="1" fillId="0" borderId="51" xfId="0" applyFont="1" applyFill="1" applyBorder="1" applyAlignment="1">
      <alignment horizontal="center" vertical="center" wrapText="1"/>
    </xf>
    <xf numFmtId="0" fontId="2" fillId="8" borderId="52" xfId="0" applyFont="1" applyFill="1" applyBorder="1" applyAlignment="1">
      <alignment horizontal="left" vertical="center" wrapText="1" indent="1"/>
    </xf>
    <xf numFmtId="0" fontId="1" fillId="8" borderId="52" xfId="0" applyFont="1" applyFill="1" applyBorder="1" applyAlignment="1">
      <alignment horizontal="left" vertical="center" wrapText="1" indent="1"/>
    </xf>
    <xf numFmtId="0" fontId="1" fillId="10" borderId="52" xfId="0" applyFont="1" applyFill="1" applyBorder="1" applyAlignment="1">
      <alignment horizontal="left" vertical="center" wrapText="1" indent="1"/>
    </xf>
    <xf numFmtId="0" fontId="2" fillId="0" borderId="52" xfId="0" applyFont="1" applyFill="1" applyBorder="1" applyAlignment="1">
      <alignment horizontal="left" vertical="center" wrapText="1" indent="1"/>
    </xf>
    <xf numFmtId="0" fontId="2" fillId="61" borderId="53" xfId="0" applyFont="1" applyFill="1" applyBorder="1" applyAlignment="1">
      <alignment horizontal="left" vertical="center" wrapText="1" indent="1"/>
    </xf>
    <xf numFmtId="0" fontId="2" fillId="0" borderId="54" xfId="0" applyFont="1" applyFill="1" applyBorder="1" applyAlignment="1">
      <alignment horizontal="left" vertical="center" wrapText="1" indent="1"/>
    </xf>
    <xf numFmtId="0" fontId="2" fillId="61" borderId="52" xfId="0" applyFont="1" applyFill="1" applyBorder="1" applyAlignment="1">
      <alignment horizontal="left" vertical="center" wrapText="1" indent="1"/>
    </xf>
    <xf numFmtId="0" fontId="2" fillId="0" borderId="53" xfId="0" applyFont="1" applyFill="1" applyBorder="1" applyAlignment="1">
      <alignment horizontal="left" vertical="center" wrapText="1" indent="1"/>
    </xf>
    <xf numFmtId="0" fontId="2" fillId="0" borderId="26" xfId="0" applyFont="1" applyBorder="1" applyAlignment="1">
      <alignment horizontal="left" vertical="center" wrapText="1" indent="1"/>
    </xf>
    <xf numFmtId="0" fontId="1" fillId="61" borderId="55" xfId="86" applyFont="1" applyFill="1" applyBorder="1" applyAlignment="1">
      <alignment horizontal="center" vertical="center" wrapText="1"/>
      <protection/>
    </xf>
    <xf numFmtId="0" fontId="1" fillId="0" borderId="56" xfId="86" applyNumberFormat="1" applyFont="1" applyFill="1" applyBorder="1" applyAlignment="1">
      <alignment horizontal="center" vertical="center" wrapText="1"/>
      <protection/>
    </xf>
    <xf numFmtId="0" fontId="2" fillId="0" borderId="31" xfId="84" applyFont="1" applyBorder="1" applyAlignment="1">
      <alignment horizontal="right" indent="1"/>
      <protection/>
    </xf>
    <xf numFmtId="0" fontId="2" fillId="0" borderId="24" xfId="84" applyFont="1" applyBorder="1" applyAlignment="1">
      <alignment horizontal="right" indent="1"/>
      <protection/>
    </xf>
    <xf numFmtId="0" fontId="2" fillId="0" borderId="24" xfId="84" applyFont="1" applyFill="1" applyBorder="1" applyAlignment="1">
      <alignment horizontal="right" indent="1"/>
      <protection/>
    </xf>
    <xf numFmtId="0" fontId="2" fillId="0" borderId="30" xfId="84" applyFont="1" applyFill="1" applyBorder="1" applyAlignment="1">
      <alignment horizontal="right" indent="1"/>
      <protection/>
    </xf>
    <xf numFmtId="0" fontId="20" fillId="0" borderId="48" xfId="84" applyFont="1" applyBorder="1">
      <alignment/>
      <protection/>
    </xf>
    <xf numFmtId="49" fontId="20" fillId="0" borderId="47" xfId="84" applyNumberFormat="1" applyFont="1" applyBorder="1" applyAlignment="1">
      <alignment horizontal="center"/>
      <protection/>
    </xf>
    <xf numFmtId="0" fontId="20" fillId="0" borderId="22" xfId="84" applyFont="1" applyBorder="1">
      <alignment/>
      <protection/>
    </xf>
    <xf numFmtId="49" fontId="20" fillId="0" borderId="29" xfId="84" applyNumberFormat="1" applyFont="1" applyBorder="1" applyAlignment="1">
      <alignment horizontal="center"/>
      <protection/>
    </xf>
    <xf numFmtId="0" fontId="20" fillId="0" borderId="22" xfId="84" applyFont="1" applyBorder="1" applyAlignment="1">
      <alignment vertical="center"/>
      <protection/>
    </xf>
    <xf numFmtId="49" fontId="48" fillId="48" borderId="29" xfId="84" applyNumberFormat="1" applyFont="1" applyFill="1" applyBorder="1" applyAlignment="1">
      <alignment horizontal="center"/>
      <protection/>
    </xf>
    <xf numFmtId="49" fontId="48" fillId="0" borderId="29" xfId="84" applyNumberFormat="1" applyFont="1" applyBorder="1" applyAlignment="1">
      <alignment horizontal="center"/>
      <protection/>
    </xf>
    <xf numFmtId="49" fontId="48" fillId="42" borderId="57" xfId="84" applyNumberFormat="1" applyFont="1" applyFill="1" applyBorder="1" applyAlignment="1">
      <alignment horizontal="center"/>
      <protection/>
    </xf>
    <xf numFmtId="0" fontId="20" fillId="0" borderId="31" xfId="84" applyFont="1" applyBorder="1" applyAlignment="1">
      <alignment horizontal="left" indent="1"/>
      <protection/>
    </xf>
    <xf numFmtId="0" fontId="20" fillId="0" borderId="24" xfId="84" applyFont="1" applyBorder="1" applyAlignment="1">
      <alignment horizontal="left" indent="1"/>
      <protection/>
    </xf>
    <xf numFmtId="0" fontId="20" fillId="0" borderId="24" xfId="84" applyFont="1" applyFill="1" applyBorder="1" applyAlignment="1">
      <alignment horizontal="left" indent="1"/>
      <protection/>
    </xf>
    <xf numFmtId="0" fontId="20" fillId="0" borderId="39" xfId="84" applyFont="1" applyBorder="1" applyAlignment="1">
      <alignment horizontal="center"/>
      <protection/>
    </xf>
    <xf numFmtId="3" fontId="20" fillId="0" borderId="39" xfId="62" applyNumberFormat="1" applyFont="1" applyFill="1" applyBorder="1" applyAlignment="1">
      <alignment horizontal="center"/>
    </xf>
    <xf numFmtId="3" fontId="20" fillId="0" borderId="55" xfId="62" applyNumberFormat="1" applyFont="1" applyFill="1" applyBorder="1" applyAlignment="1">
      <alignment horizontal="center"/>
    </xf>
    <xf numFmtId="3" fontId="1" fillId="0" borderId="28" xfId="84" applyNumberFormat="1" applyFont="1" applyBorder="1" applyAlignment="1">
      <alignment horizontal="center" vertical="center"/>
      <protection/>
    </xf>
    <xf numFmtId="3" fontId="1" fillId="0" borderId="58" xfId="84" applyNumberFormat="1" applyFont="1" applyBorder="1" applyAlignment="1">
      <alignment horizontal="center" vertical="center"/>
      <protection/>
    </xf>
    <xf numFmtId="49" fontId="1" fillId="10" borderId="48" xfId="84" applyNumberFormat="1" applyFont="1" applyFill="1" applyBorder="1" applyAlignment="1">
      <alignment horizontal="center"/>
      <protection/>
    </xf>
    <xf numFmtId="0" fontId="2" fillId="0" borderId="39" xfId="84" applyFont="1" applyBorder="1" applyAlignment="1">
      <alignment horizontal="center" vertical="center"/>
      <protection/>
    </xf>
    <xf numFmtId="3" fontId="2" fillId="0" borderId="39" xfId="84" applyNumberFormat="1" applyFont="1" applyBorder="1" applyAlignment="1">
      <alignment horizontal="center" vertical="center"/>
      <protection/>
    </xf>
    <xf numFmtId="3" fontId="2" fillId="0" borderId="55" xfId="84" applyNumberFormat="1" applyFont="1" applyBorder="1" applyAlignment="1">
      <alignment horizontal="center" vertical="center"/>
      <protection/>
    </xf>
    <xf numFmtId="199" fontId="1" fillId="0" borderId="28" xfId="84" applyNumberFormat="1" applyFont="1" applyBorder="1" applyAlignment="1" applyProtection="1">
      <alignment horizontal="center" vertical="center"/>
      <protection/>
    </xf>
    <xf numFmtId="199" fontId="1" fillId="0" borderId="58" xfId="84" applyNumberFormat="1" applyFont="1" applyBorder="1" applyAlignment="1" applyProtection="1">
      <alignment horizontal="center" vertical="center"/>
      <protection/>
    </xf>
    <xf numFmtId="199" fontId="2" fillId="0" borderId="39" xfId="84" applyNumberFormat="1" applyFont="1" applyBorder="1" applyAlignment="1" applyProtection="1">
      <alignment horizontal="center"/>
      <protection/>
    </xf>
    <xf numFmtId="199" fontId="2" fillId="0" borderId="55" xfId="84" applyNumberFormat="1" applyFont="1" applyBorder="1" applyAlignment="1" applyProtection="1">
      <alignment horizontal="center"/>
      <protection/>
    </xf>
    <xf numFmtId="0" fontId="10" fillId="0" borderId="0" xfId="0" applyFont="1" applyBorder="1" applyAlignment="1">
      <alignment/>
    </xf>
    <xf numFmtId="0" fontId="30" fillId="0" borderId="0" xfId="0" applyFont="1" applyBorder="1" applyAlignment="1">
      <alignment/>
    </xf>
    <xf numFmtId="0" fontId="2" fillId="0" borderId="0" xfId="0" applyFont="1" applyBorder="1" applyAlignment="1">
      <alignment/>
    </xf>
    <xf numFmtId="0" fontId="10" fillId="0" borderId="44" xfId="0" applyFont="1" applyBorder="1" applyAlignment="1">
      <alignment horizontal="center"/>
    </xf>
    <xf numFmtId="0" fontId="0" fillId="0" borderId="59" xfId="0" applyBorder="1" applyAlignment="1">
      <alignment/>
    </xf>
    <xf numFmtId="0" fontId="0" fillId="0" borderId="60" xfId="0" applyBorder="1" applyAlignment="1">
      <alignment/>
    </xf>
    <xf numFmtId="0" fontId="10" fillId="0" borderId="61" xfId="0" applyFont="1" applyBorder="1" applyAlignment="1">
      <alignment horizontal="center"/>
    </xf>
    <xf numFmtId="0" fontId="0" fillId="0" borderId="62" xfId="0" applyBorder="1" applyAlignment="1">
      <alignment/>
    </xf>
    <xf numFmtId="0" fontId="29" fillId="0" borderId="61" xfId="70" applyFont="1" applyBorder="1" applyAlignment="1" applyProtection="1">
      <alignment horizontal="center"/>
      <protection/>
    </xf>
    <xf numFmtId="0" fontId="2" fillId="0" borderId="63" xfId="0" applyFont="1" applyBorder="1" applyAlignment="1">
      <alignment/>
    </xf>
    <xf numFmtId="0" fontId="0" fillId="0" borderId="63" xfId="0" applyBorder="1" applyAlignment="1">
      <alignment/>
    </xf>
    <xf numFmtId="0" fontId="0" fillId="0" borderId="40" xfId="0" applyBorder="1" applyAlignment="1">
      <alignment/>
    </xf>
    <xf numFmtId="0" fontId="0" fillId="0" borderId="0" xfId="84" applyAlignment="1">
      <alignment/>
      <protection/>
    </xf>
    <xf numFmtId="0" fontId="53" fillId="0" borderId="0" xfId="83" applyFont="1" applyAlignment="1">
      <alignment horizontal="center"/>
      <protection/>
    </xf>
    <xf numFmtId="189" fontId="2" fillId="0" borderId="0" xfId="0" applyNumberFormat="1" applyFont="1" applyBorder="1" applyAlignment="1">
      <alignment/>
    </xf>
    <xf numFmtId="189" fontId="2" fillId="0" borderId="0" xfId="0" applyNumberFormat="1" applyFont="1" applyBorder="1" applyAlignment="1">
      <alignment wrapText="1"/>
    </xf>
    <xf numFmtId="0" fontId="25" fillId="0" borderId="0" xfId="0" applyFont="1" applyBorder="1" applyAlignment="1">
      <alignment horizontal="left"/>
    </xf>
    <xf numFmtId="0" fontId="25" fillId="0" borderId="0" xfId="0" applyFont="1" applyBorder="1" applyAlignment="1">
      <alignment horizontal="left" vertical="center"/>
    </xf>
    <xf numFmtId="0" fontId="2" fillId="62" borderId="24" xfId="0" applyFont="1" applyFill="1" applyBorder="1" applyAlignment="1">
      <alignment horizontal="center" vertical="center" wrapText="1"/>
    </xf>
    <xf numFmtId="0" fontId="2" fillId="62" borderId="25" xfId="0" applyFont="1" applyFill="1" applyBorder="1" applyAlignment="1">
      <alignment horizontal="center" vertical="center" wrapText="1"/>
    </xf>
    <xf numFmtId="0" fontId="7" fillId="0" borderId="0" xfId="0" applyFont="1" applyFill="1" applyAlignment="1">
      <alignment vertical="center" wrapText="1"/>
    </xf>
    <xf numFmtId="0" fontId="7" fillId="0" borderId="52" xfId="0" applyFont="1" applyFill="1" applyBorder="1" applyAlignment="1">
      <alignment horizontal="left" vertical="center" wrapText="1" indent="1"/>
    </xf>
    <xf numFmtId="0" fontId="2" fillId="0" borderId="0" xfId="83" applyFont="1">
      <alignment/>
      <protection/>
    </xf>
    <xf numFmtId="0" fontId="73" fillId="0" borderId="21" xfId="83" applyFont="1" applyBorder="1" applyAlignment="1">
      <alignment wrapText="1"/>
      <protection/>
    </xf>
    <xf numFmtId="3" fontId="7" fillId="0" borderId="0" xfId="87" applyNumberFormat="1" applyFont="1" applyBorder="1" applyAlignment="1">
      <alignment vertical="center" wrapText="1"/>
      <protection/>
    </xf>
    <xf numFmtId="0" fontId="0" fillId="0" borderId="0" xfId="0" applyFont="1" applyAlignment="1">
      <alignment/>
    </xf>
    <xf numFmtId="0" fontId="49" fillId="0" borderId="0" xfId="0" applyFont="1" applyAlignment="1">
      <alignment horizontal="left" vertical="center"/>
    </xf>
    <xf numFmtId="0" fontId="7" fillId="0" borderId="24" xfId="0" applyFont="1" applyBorder="1" applyAlignment="1">
      <alignment horizontal="center" vertical="center"/>
    </xf>
    <xf numFmtId="49" fontId="49" fillId="61" borderId="22" xfId="0" applyNumberFormat="1" applyFont="1" applyFill="1" applyBorder="1" applyAlignment="1">
      <alignment horizontal="left" vertical="top" indent="1"/>
    </xf>
    <xf numFmtId="0" fontId="7" fillId="0" borderId="0" xfId="0" applyFont="1" applyAlignment="1">
      <alignment/>
    </xf>
    <xf numFmtId="49" fontId="2" fillId="61" borderId="22" xfId="0" applyNumberFormat="1" applyFont="1" applyFill="1" applyBorder="1" applyAlignment="1">
      <alignment horizontal="left" vertical="top" wrapText="1" indent="1"/>
    </xf>
    <xf numFmtId="0" fontId="52" fillId="0" borderId="52" xfId="0" applyFont="1" applyFill="1" applyBorder="1" applyAlignment="1">
      <alignment horizontal="left" vertical="center" wrapText="1" indent="1"/>
    </xf>
    <xf numFmtId="0" fontId="2" fillId="62" borderId="24" xfId="0" applyFont="1" applyFill="1" applyBorder="1" applyAlignment="1">
      <alignment horizontal="center" vertical="center"/>
    </xf>
    <xf numFmtId="0" fontId="29" fillId="0" borderId="62" xfId="70" applyFont="1" applyBorder="1" applyAlignment="1" applyProtection="1">
      <alignment horizontal="left" vertical="center" indent="1"/>
      <protection/>
    </xf>
    <xf numFmtId="0" fontId="63" fillId="0" borderId="0" xfId="0" applyFont="1" applyFill="1" applyAlignment="1">
      <alignment horizontal="left" vertical="center" indent="1"/>
    </xf>
    <xf numFmtId="0" fontId="2" fillId="0" borderId="22" xfId="83" applyFont="1" applyBorder="1" applyAlignment="1">
      <alignment horizontal="left" vertical="center" wrapText="1" indent="1"/>
      <protection/>
    </xf>
    <xf numFmtId="3" fontId="2" fillId="0" borderId="0" xfId="87" applyNumberFormat="1" applyFont="1" applyBorder="1" applyAlignment="1">
      <alignment horizontal="center" vertical="center" wrapText="1"/>
      <protection/>
    </xf>
    <xf numFmtId="0" fontId="63" fillId="0" borderId="22" xfId="0" applyFont="1" applyFill="1" applyBorder="1" applyAlignment="1">
      <alignment horizontal="left" vertical="center" wrapText="1" indent="1"/>
    </xf>
    <xf numFmtId="0" fontId="63" fillId="0" borderId="23" xfId="0" applyFont="1" applyFill="1" applyBorder="1" applyAlignment="1">
      <alignment horizontal="left" vertical="center" wrapText="1" indent="1"/>
    </xf>
    <xf numFmtId="0" fontId="20" fillId="0" borderId="23" xfId="0" applyFont="1" applyFill="1" applyBorder="1" applyAlignment="1">
      <alignment horizontal="center" vertical="center" wrapText="1"/>
    </xf>
    <xf numFmtId="49" fontId="1" fillId="0" borderId="22" xfId="85" applyNumberFormat="1" applyFont="1" applyBorder="1" applyAlignment="1">
      <alignment horizontal="left" vertical="center" wrapText="1" indent="1"/>
      <protection/>
    </xf>
    <xf numFmtId="49" fontId="2" fillId="0" borderId="22" xfId="85" applyNumberFormat="1" applyFont="1" applyBorder="1" applyAlignment="1">
      <alignment horizontal="left" vertical="center" wrapText="1" indent="1"/>
      <protection/>
    </xf>
    <xf numFmtId="0" fontId="2" fillId="0" borderId="28" xfId="85" applyFont="1" applyBorder="1" applyAlignment="1">
      <alignment horizontal="left" vertical="top" wrapText="1" indent="1"/>
      <protection/>
    </xf>
    <xf numFmtId="0" fontId="8" fillId="0" borderId="0" xfId="0" applyFont="1" applyAlignment="1">
      <alignment horizontal="center" vertical="center"/>
    </xf>
    <xf numFmtId="0" fontId="8" fillId="0" borderId="0" xfId="0" applyFont="1" applyAlignment="1">
      <alignment horizontal="left" indent="1"/>
    </xf>
    <xf numFmtId="0" fontId="8" fillId="0" borderId="0" xfId="0" applyFont="1" applyAlignment="1">
      <alignment/>
    </xf>
    <xf numFmtId="0" fontId="7" fillId="0" borderId="23" xfId="0" applyFont="1" applyBorder="1" applyAlignment="1">
      <alignment horizontal="left" vertical="center" wrapText="1" indent="1"/>
    </xf>
    <xf numFmtId="0" fontId="2" fillId="0" borderId="23" xfId="0" applyFont="1" applyBorder="1" applyAlignment="1">
      <alignment horizontal="left" vertical="center" wrapText="1" indent="1"/>
    </xf>
    <xf numFmtId="0" fontId="7" fillId="0" borderId="33" xfId="0" applyFont="1" applyBorder="1" applyAlignment="1">
      <alignment horizontal="left" vertical="center" wrapText="1" indent="1"/>
    </xf>
    <xf numFmtId="0" fontId="7" fillId="0" borderId="43" xfId="0" applyFont="1" applyBorder="1" applyAlignment="1">
      <alignment horizontal="left" vertical="center" wrapText="1" indent="1"/>
    </xf>
    <xf numFmtId="0" fontId="7" fillId="0" borderId="23" xfId="0" applyFont="1" applyFill="1" applyBorder="1" applyAlignment="1">
      <alignment horizontal="left" vertical="center" wrapText="1" indent="1"/>
    </xf>
    <xf numFmtId="0" fontId="7" fillId="0" borderId="23" xfId="0" applyFont="1" applyBorder="1" applyAlignment="1">
      <alignment horizontal="left" vertical="center" wrapText="1" indent="1"/>
    </xf>
    <xf numFmtId="0" fontId="0" fillId="0" borderId="0" xfId="84" applyBorder="1" applyAlignment="1">
      <alignment/>
      <protection/>
    </xf>
    <xf numFmtId="49" fontId="1" fillId="0" borderId="34" xfId="84" applyNumberFormat="1" applyFont="1" applyFill="1" applyBorder="1" applyAlignment="1">
      <alignment horizontal="center"/>
      <protection/>
    </xf>
    <xf numFmtId="169" fontId="1" fillId="0" borderId="34" xfId="62" applyNumberFormat="1" applyFont="1" applyBorder="1" applyAlignment="1">
      <alignment/>
    </xf>
    <xf numFmtId="0" fontId="7" fillId="0" borderId="22" xfId="84" applyFont="1" applyBorder="1">
      <alignment/>
      <protection/>
    </xf>
    <xf numFmtId="0" fontId="2" fillId="61" borderId="22" xfId="0" applyFont="1" applyFill="1" applyBorder="1" applyAlignment="1">
      <alignment horizontal="left" vertical="center" wrapText="1" indent="1"/>
    </xf>
    <xf numFmtId="0" fontId="2" fillId="0" borderId="24" xfId="0" applyFont="1" applyFill="1" applyBorder="1" applyAlignment="1">
      <alignment horizontal="center" vertical="center"/>
    </xf>
    <xf numFmtId="0" fontId="2" fillId="0" borderId="0" xfId="0" applyFont="1" applyFill="1" applyBorder="1" applyAlignment="1">
      <alignment vertical="center" wrapText="1"/>
    </xf>
    <xf numFmtId="0" fontId="2" fillId="0" borderId="22" xfId="85" applyFont="1" applyBorder="1" applyAlignment="1">
      <alignment horizontal="center" vertical="center" wrapText="1"/>
      <protection/>
    </xf>
    <xf numFmtId="49" fontId="1" fillId="0" borderId="22" xfId="85" applyNumberFormat="1" applyFont="1" applyBorder="1" applyAlignment="1">
      <alignment horizontal="left" vertical="center" wrapText="1" indent="1"/>
      <protection/>
    </xf>
    <xf numFmtId="0" fontId="29" fillId="0" borderId="31" xfId="70" applyFont="1" applyBorder="1" applyAlignment="1" applyProtection="1">
      <alignment horizontal="left" vertical="center" indent="1"/>
      <protection/>
    </xf>
    <xf numFmtId="0" fontId="29" fillId="0" borderId="24" xfId="70" applyFont="1" applyBorder="1" applyAlignment="1" applyProtection="1">
      <alignment horizontal="left" vertical="center" indent="1"/>
      <protection/>
    </xf>
    <xf numFmtId="0" fontId="20" fillId="0" borderId="52" xfId="0" applyFont="1" applyFill="1" applyBorder="1" applyAlignment="1">
      <alignment horizontal="left" vertical="center" wrapText="1" indent="1"/>
    </xf>
    <xf numFmtId="0" fontId="7" fillId="0" borderId="28" xfId="84" applyFont="1" applyBorder="1">
      <alignment/>
      <protection/>
    </xf>
    <xf numFmtId="0" fontId="52" fillId="0" borderId="22" xfId="84" applyFont="1" applyBorder="1">
      <alignment/>
      <protection/>
    </xf>
    <xf numFmtId="0" fontId="67" fillId="0" borderId="0" xfId="0" applyFont="1" applyAlignment="1">
      <alignment vertical="center"/>
    </xf>
    <xf numFmtId="0" fontId="7" fillId="0" borderId="0" xfId="0" applyFont="1" applyAlignment="1">
      <alignment wrapText="1"/>
    </xf>
    <xf numFmtId="3" fontId="2" fillId="0" borderId="0" xfId="87" applyNumberFormat="1" applyFont="1" applyBorder="1" applyAlignment="1">
      <alignment vertical="center"/>
      <protection/>
    </xf>
    <xf numFmtId="0" fontId="2" fillId="0" borderId="22" xfId="0" applyFont="1" applyFill="1" applyBorder="1" applyAlignment="1">
      <alignment horizontal="left" vertical="center" wrapText="1" indent="3"/>
    </xf>
    <xf numFmtId="0" fontId="7" fillId="61" borderId="52" xfId="0" applyFont="1" applyFill="1" applyBorder="1" applyAlignment="1">
      <alignment horizontal="left" vertical="center" wrapText="1" indent="1"/>
    </xf>
    <xf numFmtId="0" fontId="2" fillId="0" borderId="64" xfId="0" applyNumberFormat="1" applyFont="1" applyFill="1" applyBorder="1" applyAlignment="1">
      <alignment horizontal="left" vertical="center" wrapText="1" indent="1"/>
    </xf>
    <xf numFmtId="0" fontId="2" fillId="0" borderId="26" xfId="0" applyFont="1" applyFill="1" applyBorder="1" applyAlignment="1">
      <alignment horizontal="left" vertical="center" wrapText="1" indent="3"/>
    </xf>
    <xf numFmtId="0" fontId="29" fillId="61" borderId="24" xfId="70" applyFont="1" applyFill="1" applyBorder="1" applyAlignment="1" applyProtection="1">
      <alignment horizontal="left" vertical="center" indent="1"/>
      <protection/>
    </xf>
    <xf numFmtId="0" fontId="29" fillId="0" borderId="30" xfId="70" applyFont="1" applyBorder="1" applyAlignment="1" applyProtection="1">
      <alignment horizontal="left" vertical="center" indent="1"/>
      <protection/>
    </xf>
    <xf numFmtId="0" fontId="29" fillId="0" borderId="25" xfId="70" applyFont="1" applyBorder="1" applyAlignment="1" applyProtection="1">
      <alignment horizontal="left" vertical="center" indent="1"/>
      <protection/>
    </xf>
    <xf numFmtId="0" fontId="53" fillId="61" borderId="22" xfId="83" applyFont="1" applyFill="1" applyBorder="1" applyAlignment="1">
      <alignment horizontal="center" vertical="center" wrapText="1"/>
      <protection/>
    </xf>
    <xf numFmtId="0" fontId="53" fillId="0" borderId="22" xfId="83" applyFont="1" applyBorder="1" applyAlignment="1">
      <alignment horizontal="center" vertical="center" wrapText="1"/>
      <protection/>
    </xf>
    <xf numFmtId="0" fontId="7" fillId="0" borderId="27" xfId="0" applyFont="1" applyFill="1" applyBorder="1" applyAlignment="1">
      <alignment horizontal="left" vertical="center" wrapText="1" indent="1"/>
    </xf>
    <xf numFmtId="0" fontId="29" fillId="0" borderId="29" xfId="70" applyFont="1" applyBorder="1" applyAlignment="1" applyProtection="1">
      <alignment horizontal="center"/>
      <protection/>
    </xf>
    <xf numFmtId="0" fontId="29" fillId="0" borderId="47" xfId="70" applyFont="1" applyBorder="1" applyAlignment="1" applyProtection="1">
      <alignment horizontal="center"/>
      <protection/>
    </xf>
    <xf numFmtId="0" fontId="2" fillId="0" borderId="65" xfId="0" applyFont="1" applyBorder="1" applyAlignment="1">
      <alignment/>
    </xf>
    <xf numFmtId="0" fontId="0" fillId="0" borderId="65" xfId="0" applyBorder="1" applyAlignment="1">
      <alignment/>
    </xf>
    <xf numFmtId="0" fontId="0" fillId="0" borderId="41" xfId="0" applyBorder="1" applyAlignment="1">
      <alignment/>
    </xf>
    <xf numFmtId="0" fontId="57" fillId="0" borderId="59" xfId="0" applyFont="1" applyFill="1" applyBorder="1" applyAlignment="1">
      <alignment vertical="center"/>
    </xf>
    <xf numFmtId="0" fontId="30" fillId="0" borderId="59" xfId="0" applyFont="1" applyFill="1" applyBorder="1" applyAlignment="1">
      <alignment vertical="center"/>
    </xf>
    <xf numFmtId="0" fontId="0" fillId="0" borderId="59" xfId="0" applyFont="1" applyFill="1" applyBorder="1" applyAlignment="1">
      <alignment vertical="center"/>
    </xf>
    <xf numFmtId="0" fontId="0" fillId="0" borderId="0" xfId="0" applyFont="1" applyBorder="1" applyAlignment="1">
      <alignment/>
    </xf>
    <xf numFmtId="0" fontId="0" fillId="0" borderId="65" xfId="0" applyFont="1" applyBorder="1" applyAlignment="1">
      <alignment/>
    </xf>
    <xf numFmtId="0" fontId="0" fillId="0" borderId="63" xfId="0" applyFont="1" applyBorder="1" applyAlignment="1">
      <alignment/>
    </xf>
    <xf numFmtId="0" fontId="1" fillId="61" borderId="52" xfId="0" applyFont="1" applyFill="1" applyBorder="1" applyAlignment="1">
      <alignment horizontal="left" vertical="center" wrapText="1" indent="1"/>
    </xf>
    <xf numFmtId="0" fontId="52" fillId="0" borderId="24" xfId="83" applyFont="1" applyFill="1" applyBorder="1" applyAlignment="1">
      <alignment horizontal="center" vertical="center"/>
      <protection/>
    </xf>
    <xf numFmtId="0" fontId="52" fillId="0" borderId="22" xfId="83" applyFont="1" applyFill="1" applyBorder="1" applyAlignment="1">
      <alignment horizontal="left" vertical="center" wrapText="1" indent="1"/>
      <protection/>
    </xf>
    <xf numFmtId="0" fontId="0" fillId="0" borderId="0" xfId="0" applyFill="1" applyAlignment="1">
      <alignment wrapText="1"/>
    </xf>
    <xf numFmtId="0" fontId="0" fillId="0" borderId="0" xfId="0" applyFont="1" applyFill="1" applyAlignment="1">
      <alignment wrapText="1"/>
    </xf>
    <xf numFmtId="199" fontId="1" fillId="0" borderId="33" xfId="84" applyNumberFormat="1" applyFont="1" applyBorder="1" applyAlignment="1" applyProtection="1">
      <alignment horizontal="center" vertical="center" wrapText="1"/>
      <protection/>
    </xf>
    <xf numFmtId="0" fontId="1" fillId="0" borderId="46" xfId="84" applyFont="1" applyBorder="1" applyAlignment="1" applyProtection="1">
      <alignment horizontal="center"/>
      <protection/>
    </xf>
    <xf numFmtId="49" fontId="1" fillId="10" borderId="48" xfId="84" applyNumberFormat="1" applyFont="1" applyFill="1" applyBorder="1" applyAlignment="1" applyProtection="1">
      <alignment horizontal="center"/>
      <protection/>
    </xf>
    <xf numFmtId="0" fontId="2" fillId="0" borderId="39" xfId="84" applyFont="1" applyBorder="1" applyAlignment="1" applyProtection="1">
      <alignment horizontal="center"/>
      <protection/>
    </xf>
    <xf numFmtId="199" fontId="2" fillId="0" borderId="46" xfId="84" applyNumberFormat="1" applyFont="1" applyBorder="1" applyAlignment="1" applyProtection="1">
      <alignment horizontal="center"/>
      <protection/>
    </xf>
    <xf numFmtId="0" fontId="7" fillId="61" borderId="23" xfId="0" applyFont="1" applyFill="1" applyBorder="1" applyAlignment="1">
      <alignment horizontal="left" vertical="center" wrapText="1" indent="1"/>
    </xf>
    <xf numFmtId="0" fontId="52" fillId="61" borderId="52" xfId="0" applyFont="1" applyFill="1" applyBorder="1" applyAlignment="1">
      <alignment horizontal="left" vertical="center" wrapText="1" indent="1"/>
    </xf>
    <xf numFmtId="49" fontId="52" fillId="61" borderId="52" xfId="0" applyNumberFormat="1" applyFont="1" applyFill="1" applyBorder="1" applyAlignment="1">
      <alignment horizontal="left" vertical="center" wrapText="1" indent="1"/>
    </xf>
    <xf numFmtId="0" fontId="2" fillId="0" borderId="22" xfId="84" applyFont="1" applyBorder="1" applyAlignment="1" applyProtection="1">
      <alignment vertical="center" wrapText="1"/>
      <protection/>
    </xf>
    <xf numFmtId="0" fontId="74" fillId="0" borderId="0" xfId="0" applyFont="1" applyFill="1" applyBorder="1" applyAlignment="1">
      <alignment/>
    </xf>
    <xf numFmtId="4" fontId="2" fillId="0" borderId="0" xfId="87" applyNumberFormat="1" applyFont="1" applyBorder="1" applyAlignment="1">
      <alignment vertical="center" wrapText="1"/>
      <protection/>
    </xf>
    <xf numFmtId="0" fontId="2" fillId="0" borderId="22" xfId="85" applyFont="1" applyBorder="1" applyAlignment="1">
      <alignment horizontal="left" vertical="top" wrapText="1" indent="1"/>
      <protection/>
    </xf>
    <xf numFmtId="173" fontId="1" fillId="42" borderId="22" xfId="0" applyNumberFormat="1" applyFont="1" applyFill="1" applyBorder="1" applyAlignment="1">
      <alignment horizontal="right" vertical="center" wrapText="1" indent="1"/>
    </xf>
    <xf numFmtId="173" fontId="2" fillId="10" borderId="22" xfId="59" applyNumberFormat="1" applyFont="1" applyFill="1" applyBorder="1" applyAlignment="1">
      <alignment horizontal="right" vertical="center" wrapText="1" indent="1"/>
    </xf>
    <xf numFmtId="173" fontId="2" fillId="61" borderId="22" xfId="59" applyNumberFormat="1" applyFont="1" applyFill="1" applyBorder="1" applyAlignment="1">
      <alignment horizontal="right" vertical="center" wrapText="1" indent="1"/>
    </xf>
    <xf numFmtId="173" fontId="1" fillId="61" borderId="22" xfId="0" applyNumberFormat="1" applyFont="1" applyFill="1" applyBorder="1" applyAlignment="1">
      <alignment horizontal="right" vertical="center" wrapText="1" indent="1"/>
    </xf>
    <xf numFmtId="173" fontId="1" fillId="42" borderId="26" xfId="0" applyNumberFormat="1" applyFont="1" applyFill="1" applyBorder="1" applyAlignment="1">
      <alignment horizontal="right" vertical="center" wrapText="1" indent="1"/>
    </xf>
    <xf numFmtId="0" fontId="20" fillId="0" borderId="29" xfId="0" applyFont="1" applyFill="1" applyBorder="1" applyAlignment="1">
      <alignment wrapText="1"/>
    </xf>
    <xf numFmtId="173" fontId="2" fillId="10" borderId="22" xfId="61" applyNumberFormat="1" applyFont="1" applyFill="1" applyBorder="1" applyAlignment="1">
      <alignment horizontal="right" vertical="center" wrapText="1" indent="1"/>
    </xf>
    <xf numFmtId="173" fontId="2" fillId="0" borderId="22" xfId="61" applyNumberFormat="1" applyFont="1" applyFill="1" applyBorder="1" applyAlignment="1">
      <alignment horizontal="right" vertical="center" wrapText="1" indent="1"/>
    </xf>
    <xf numFmtId="3" fontId="2" fillId="10" borderId="22" xfId="59" applyNumberFormat="1" applyFont="1" applyFill="1" applyBorder="1" applyAlignment="1">
      <alignment horizontal="right" vertical="center" wrapText="1" indent="1"/>
    </xf>
    <xf numFmtId="173" fontId="2" fillId="10" borderId="22" xfId="0" applyNumberFormat="1" applyFont="1" applyFill="1" applyBorder="1" applyAlignment="1">
      <alignment horizontal="right" vertical="center" wrapText="1" indent="1"/>
    </xf>
    <xf numFmtId="0" fontId="2" fillId="0" borderId="22" xfId="0" applyFont="1" applyFill="1" applyBorder="1" applyAlignment="1">
      <alignment/>
    </xf>
    <xf numFmtId="0" fontId="2" fillId="0" borderId="22" xfId="0" applyFont="1" applyFill="1" applyBorder="1" applyAlignment="1">
      <alignment vertical="center" wrapText="1"/>
    </xf>
    <xf numFmtId="0" fontId="8" fillId="0" borderId="22" xfId="0" applyFont="1" applyBorder="1" applyAlignment="1">
      <alignment horizontal="left" vertical="top" wrapText="1" indent="1"/>
    </xf>
    <xf numFmtId="196" fontId="2" fillId="61" borderId="22" xfId="59" applyNumberFormat="1" applyFont="1" applyFill="1" applyBorder="1" applyAlignment="1">
      <alignment horizontal="right" vertical="center" wrapText="1" indent="1"/>
    </xf>
    <xf numFmtId="196" fontId="2" fillId="10" borderId="22" xfId="59" applyNumberFormat="1" applyFont="1" applyFill="1" applyBorder="1" applyAlignment="1">
      <alignment horizontal="right" vertical="center" wrapText="1" indent="1"/>
    </xf>
    <xf numFmtId="196" fontId="1" fillId="42" borderId="22" xfId="59" applyNumberFormat="1" applyFont="1" applyFill="1" applyBorder="1" applyAlignment="1">
      <alignment horizontal="right" vertical="center" wrapText="1" indent="1"/>
    </xf>
    <xf numFmtId="196" fontId="1" fillId="42" borderId="23" xfId="59" applyNumberFormat="1" applyFont="1" applyFill="1" applyBorder="1" applyAlignment="1">
      <alignment horizontal="right" vertical="center" wrapText="1" indent="1"/>
    </xf>
    <xf numFmtId="196" fontId="1" fillId="61" borderId="23" xfId="59" applyNumberFormat="1" applyFont="1" applyFill="1" applyBorder="1" applyAlignment="1">
      <alignment horizontal="right" vertical="center" wrapText="1" indent="1"/>
    </xf>
    <xf numFmtId="196" fontId="1" fillId="42" borderId="26" xfId="59" applyNumberFormat="1" applyFont="1" applyFill="1" applyBorder="1" applyAlignment="1">
      <alignment horizontal="right" vertical="center" wrapText="1" indent="1"/>
    </xf>
    <xf numFmtId="196" fontId="1" fillId="42" borderId="27" xfId="59" applyNumberFormat="1" applyFont="1" applyFill="1" applyBorder="1" applyAlignment="1">
      <alignment horizontal="right" vertical="center" wrapText="1" indent="1"/>
    </xf>
    <xf numFmtId="3" fontId="1" fillId="42" borderId="22" xfId="59" applyNumberFormat="1" applyFont="1" applyFill="1" applyBorder="1" applyAlignment="1">
      <alignment horizontal="right" vertical="center" wrapText="1" indent="1"/>
    </xf>
    <xf numFmtId="3" fontId="1" fillId="42" borderId="23" xfId="59" applyNumberFormat="1" applyFont="1" applyFill="1" applyBorder="1" applyAlignment="1">
      <alignment horizontal="right" vertical="center" wrapText="1" indent="1"/>
    </xf>
    <xf numFmtId="0" fontId="76" fillId="0" borderId="0" xfId="0" applyFont="1" applyAlignment="1">
      <alignment/>
    </xf>
    <xf numFmtId="0" fontId="75" fillId="0" borderId="0" xfId="0" applyFont="1" applyAlignment="1">
      <alignment horizontal="justify"/>
    </xf>
    <xf numFmtId="3" fontId="1" fillId="42" borderId="23" xfId="0" applyNumberFormat="1" applyFont="1" applyFill="1" applyBorder="1" applyAlignment="1">
      <alignment horizontal="right" indent="1"/>
    </xf>
    <xf numFmtId="3" fontId="1" fillId="42" borderId="26" xfId="0" applyNumberFormat="1" applyFont="1" applyFill="1" applyBorder="1" applyAlignment="1">
      <alignment horizontal="right" vertical="center" wrapText="1" indent="1"/>
    </xf>
    <xf numFmtId="3" fontId="1" fillId="42" borderId="27" xfId="0" applyNumberFormat="1" applyFont="1" applyFill="1" applyBorder="1" applyAlignment="1">
      <alignment horizontal="right" indent="1"/>
    </xf>
    <xf numFmtId="3" fontId="1" fillId="42" borderId="22" xfId="0" applyNumberFormat="1" applyFont="1" applyFill="1" applyBorder="1" applyAlignment="1">
      <alignment horizontal="right" vertical="center" indent="1"/>
    </xf>
    <xf numFmtId="3" fontId="1" fillId="42" borderId="23" xfId="0" applyNumberFormat="1" applyFont="1" applyFill="1" applyBorder="1" applyAlignment="1">
      <alignment horizontal="right" vertical="center" indent="1"/>
    </xf>
    <xf numFmtId="3" fontId="2" fillId="10" borderId="22" xfId="0" applyNumberFormat="1" applyFont="1" applyFill="1" applyBorder="1" applyAlignment="1">
      <alignment vertical="center" wrapText="1"/>
    </xf>
    <xf numFmtId="3" fontId="2" fillId="10" borderId="22" xfId="0" applyNumberFormat="1" applyFont="1" applyFill="1" applyBorder="1" applyAlignment="1">
      <alignment vertical="center"/>
    </xf>
    <xf numFmtId="3" fontId="1" fillId="42" borderId="22" xfId="0" applyNumberFormat="1" applyFont="1" applyFill="1" applyBorder="1" applyAlignment="1">
      <alignment vertical="center" wrapText="1"/>
    </xf>
    <xf numFmtId="3" fontId="1" fillId="0" borderId="22" xfId="0" applyNumberFormat="1" applyFont="1" applyFill="1" applyBorder="1" applyAlignment="1">
      <alignment horizontal="right" vertical="center" indent="1"/>
    </xf>
    <xf numFmtId="3" fontId="1" fillId="0" borderId="23" xfId="0" applyNumberFormat="1" applyFont="1" applyFill="1" applyBorder="1" applyAlignment="1">
      <alignment horizontal="right" vertical="center" indent="1"/>
    </xf>
    <xf numFmtId="3" fontId="2" fillId="0" borderId="28" xfId="0" applyNumberFormat="1" applyFont="1" applyFill="1" applyBorder="1" applyAlignment="1">
      <alignment vertical="center" wrapText="1"/>
    </xf>
    <xf numFmtId="3" fontId="2" fillId="10" borderId="28" xfId="0" applyNumberFormat="1" applyFont="1" applyFill="1" applyBorder="1" applyAlignment="1">
      <alignment vertical="center" wrapText="1"/>
    </xf>
    <xf numFmtId="3" fontId="1" fillId="42" borderId="26" xfId="0" applyNumberFormat="1" applyFont="1" applyFill="1" applyBorder="1" applyAlignment="1">
      <alignment horizontal="right" vertical="center" indent="1"/>
    </xf>
    <xf numFmtId="3" fontId="1" fillId="42" borderId="27" xfId="0" applyNumberFormat="1" applyFont="1" applyFill="1" applyBorder="1" applyAlignment="1">
      <alignment horizontal="right" vertical="center" indent="1"/>
    </xf>
    <xf numFmtId="3" fontId="1" fillId="10" borderId="26" xfId="0" applyNumberFormat="1" applyFont="1" applyFill="1" applyBorder="1" applyAlignment="1">
      <alignment horizontal="right" vertical="center" wrapText="1" indent="1"/>
    </xf>
    <xf numFmtId="3" fontId="1" fillId="10" borderId="27" xfId="0" applyNumberFormat="1" applyFont="1" applyFill="1" applyBorder="1" applyAlignment="1">
      <alignment horizontal="right" vertical="center" wrapText="1" indent="1"/>
    </xf>
    <xf numFmtId="3" fontId="2" fillId="42" borderId="22" xfId="0" applyNumberFormat="1" applyFont="1" applyFill="1" applyBorder="1" applyAlignment="1">
      <alignment horizontal="right" vertical="center" wrapText="1" indent="1"/>
    </xf>
    <xf numFmtId="3" fontId="2" fillId="42" borderId="23" xfId="0" applyNumberFormat="1" applyFont="1" applyFill="1" applyBorder="1" applyAlignment="1">
      <alignment horizontal="right" vertical="center" wrapText="1" indent="1"/>
    </xf>
    <xf numFmtId="3" fontId="2" fillId="0" borderId="23" xfId="0" applyNumberFormat="1" applyFont="1" applyFill="1" applyBorder="1" applyAlignment="1">
      <alignment horizontal="right" vertical="center" wrapText="1" indent="1"/>
    </xf>
    <xf numFmtId="3" fontId="1" fillId="10" borderId="22" xfId="0" applyNumberFormat="1" applyFont="1" applyFill="1" applyBorder="1" applyAlignment="1">
      <alignment horizontal="right" vertical="center" wrapText="1" indent="1"/>
    </xf>
    <xf numFmtId="3" fontId="1" fillId="42" borderId="27" xfId="0" applyNumberFormat="1" applyFont="1" applyFill="1" applyBorder="1" applyAlignment="1">
      <alignment horizontal="right" vertical="center" wrapText="1" indent="1"/>
    </xf>
    <xf numFmtId="172" fontId="1" fillId="42" borderId="22" xfId="0" applyNumberFormat="1" applyFont="1" applyFill="1" applyBorder="1" applyAlignment="1">
      <alignment horizontal="right" vertical="center" wrapText="1" indent="1"/>
    </xf>
    <xf numFmtId="172" fontId="1" fillId="42" borderId="23" xfId="0" applyNumberFormat="1" applyFont="1" applyFill="1" applyBorder="1" applyAlignment="1">
      <alignment horizontal="right" vertical="center" wrapText="1" indent="1"/>
    </xf>
    <xf numFmtId="172" fontId="2" fillId="42" borderId="22" xfId="0" applyNumberFormat="1" applyFont="1" applyFill="1" applyBorder="1" applyAlignment="1">
      <alignment horizontal="right" vertical="center" wrapText="1" indent="1"/>
    </xf>
    <xf numFmtId="172" fontId="2" fillId="10" borderId="22" xfId="0" applyNumberFormat="1" applyFont="1" applyFill="1" applyBorder="1" applyAlignment="1">
      <alignment horizontal="right" vertical="center" wrapText="1" indent="1"/>
    </xf>
    <xf numFmtId="172" fontId="2" fillId="0" borderId="22" xfId="0" applyNumberFormat="1" applyFont="1" applyFill="1" applyBorder="1" applyAlignment="1">
      <alignment horizontal="center" vertical="center" wrapText="1"/>
    </xf>
    <xf numFmtId="172" fontId="2" fillId="42" borderId="23" xfId="0" applyNumberFormat="1" applyFont="1" applyFill="1" applyBorder="1" applyAlignment="1">
      <alignment horizontal="right" vertical="center" wrapText="1" indent="1"/>
    </xf>
    <xf numFmtId="172" fontId="2" fillId="42" borderId="22" xfId="0" applyNumberFormat="1" applyFont="1" applyFill="1" applyBorder="1" applyAlignment="1">
      <alignment horizontal="right" vertical="center" wrapText="1" indent="1"/>
    </xf>
    <xf numFmtId="172" fontId="2" fillId="0" borderId="23" xfId="0" applyNumberFormat="1" applyFont="1" applyFill="1" applyBorder="1" applyAlignment="1">
      <alignment horizontal="center" vertical="center" wrapText="1"/>
    </xf>
    <xf numFmtId="172" fontId="2" fillId="42" borderId="26" xfId="0" applyNumberFormat="1" applyFont="1" applyFill="1" applyBorder="1" applyAlignment="1">
      <alignment horizontal="right" vertical="center" wrapText="1" indent="1"/>
    </xf>
    <xf numFmtId="172" fontId="2" fillId="0" borderId="26" xfId="0" applyNumberFormat="1" applyFont="1" applyFill="1" applyBorder="1" applyAlignment="1">
      <alignment horizontal="center" vertical="center" wrapText="1"/>
    </xf>
    <xf numFmtId="172" fontId="2" fillId="42" borderId="27" xfId="0" applyNumberFormat="1" applyFont="1" applyFill="1" applyBorder="1" applyAlignment="1">
      <alignment horizontal="right" vertical="center" wrapText="1" indent="1"/>
    </xf>
    <xf numFmtId="3" fontId="1" fillId="10" borderId="29" xfId="0" applyNumberFormat="1" applyFont="1" applyFill="1" applyBorder="1" applyAlignment="1">
      <alignment horizontal="right" vertical="center" wrapText="1" indent="1"/>
    </xf>
    <xf numFmtId="3" fontId="2" fillId="0" borderId="22"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1" fillId="10" borderId="23" xfId="0" applyNumberFormat="1" applyFont="1" applyFill="1" applyBorder="1" applyAlignment="1">
      <alignment horizontal="right" vertical="center" wrapText="1" indent="1"/>
    </xf>
    <xf numFmtId="3" fontId="1" fillId="42" borderId="41" xfId="0" applyNumberFormat="1" applyFont="1" applyFill="1" applyBorder="1" applyAlignment="1">
      <alignment horizontal="right" vertical="center" wrapText="1" indent="1"/>
    </xf>
    <xf numFmtId="3" fontId="1" fillId="10" borderId="41" xfId="0" applyNumberFormat="1" applyFont="1" applyFill="1" applyBorder="1" applyAlignment="1">
      <alignment horizontal="right" vertical="center" wrapText="1" indent="1"/>
    </xf>
    <xf numFmtId="3" fontId="1" fillId="42" borderId="29" xfId="0" applyNumberFormat="1" applyFont="1" applyFill="1" applyBorder="1" applyAlignment="1">
      <alignment horizontal="right" vertical="center" wrapText="1" indent="1"/>
    </xf>
    <xf numFmtId="3" fontId="1" fillId="42" borderId="57" xfId="0" applyNumberFormat="1" applyFont="1" applyFill="1" applyBorder="1" applyAlignment="1">
      <alignment horizontal="right" vertical="center" wrapText="1" indent="1"/>
    </xf>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2" fillId="42" borderId="22" xfId="0" applyNumberFormat="1" applyFont="1" applyFill="1" applyBorder="1" applyAlignment="1">
      <alignment horizontal="right" vertical="center" wrapText="1" indent="1"/>
    </xf>
    <xf numFmtId="3" fontId="2" fillId="42" borderId="23" xfId="0" applyNumberFormat="1" applyFont="1" applyFill="1" applyBorder="1" applyAlignment="1">
      <alignment horizontal="right" vertical="center" wrapText="1" indent="1"/>
    </xf>
    <xf numFmtId="3" fontId="1" fillId="10" borderId="22" xfId="0" applyNumberFormat="1" applyFont="1" applyFill="1" applyBorder="1" applyAlignment="1">
      <alignment horizontal="right" vertical="center" wrapText="1" indent="1"/>
    </xf>
    <xf numFmtId="3" fontId="1" fillId="10" borderId="23" xfId="0" applyNumberFormat="1" applyFont="1" applyFill="1" applyBorder="1" applyAlignment="1">
      <alignment horizontal="right" vertical="center" wrapText="1" indent="1"/>
    </xf>
    <xf numFmtId="172" fontId="1" fillId="10" borderId="22" xfId="0" applyNumberFormat="1" applyFont="1" applyFill="1" applyBorder="1" applyAlignment="1">
      <alignment horizontal="right" vertical="center" wrapText="1" indent="1"/>
    </xf>
    <xf numFmtId="172" fontId="1" fillId="42" borderId="22" xfId="0" applyNumberFormat="1" applyFont="1" applyFill="1" applyBorder="1" applyAlignment="1">
      <alignment horizontal="right" vertical="center" wrapText="1" indent="1"/>
    </xf>
    <xf numFmtId="172" fontId="1" fillId="42" borderId="23" xfId="0" applyNumberFormat="1" applyFont="1" applyFill="1" applyBorder="1" applyAlignment="1">
      <alignment horizontal="right" vertical="center" wrapText="1" indent="1"/>
    </xf>
    <xf numFmtId="172" fontId="1" fillId="0" borderId="22" xfId="0" applyNumberFormat="1" applyFont="1" applyBorder="1" applyAlignment="1">
      <alignment horizontal="right" vertical="center" wrapText="1" indent="1"/>
    </xf>
    <xf numFmtId="172" fontId="1" fillId="0" borderId="22" xfId="0" applyNumberFormat="1" applyFont="1" applyFill="1" applyBorder="1" applyAlignment="1">
      <alignment horizontal="right" vertical="center" wrapText="1" indent="1"/>
    </xf>
    <xf numFmtId="172" fontId="2" fillId="10" borderId="22" xfId="0" applyNumberFormat="1" applyFont="1" applyFill="1" applyBorder="1" applyAlignment="1">
      <alignment horizontal="right" vertical="center" wrapText="1" indent="1"/>
    </xf>
    <xf numFmtId="172" fontId="2" fillId="61" borderId="22" xfId="0" applyNumberFormat="1" applyFont="1" applyFill="1" applyBorder="1" applyAlignment="1">
      <alignment horizontal="right" vertical="center" wrapText="1" indent="1"/>
    </xf>
    <xf numFmtId="172" fontId="1" fillId="10" borderId="22" xfId="0" applyNumberFormat="1" applyFont="1" applyFill="1" applyBorder="1" applyAlignment="1">
      <alignment horizontal="right" vertical="center" wrapText="1" indent="1"/>
    </xf>
    <xf numFmtId="172" fontId="2" fillId="10" borderId="26" xfId="0" applyNumberFormat="1" applyFont="1" applyFill="1" applyBorder="1" applyAlignment="1">
      <alignment horizontal="right" vertical="center" indent="1"/>
    </xf>
    <xf numFmtId="172" fontId="1" fillId="42" borderId="26" xfId="0" applyNumberFormat="1" applyFont="1" applyFill="1" applyBorder="1" applyAlignment="1">
      <alignment horizontal="right" vertical="center" wrapText="1" indent="1"/>
    </xf>
    <xf numFmtId="172" fontId="1" fillId="42" borderId="27" xfId="0" applyNumberFormat="1" applyFont="1" applyFill="1" applyBorder="1" applyAlignment="1">
      <alignment horizontal="right" vertical="center" wrapText="1" indent="1"/>
    </xf>
    <xf numFmtId="3" fontId="2" fillId="10" borderId="28" xfId="0" applyNumberFormat="1" applyFont="1" applyFill="1" applyBorder="1" applyAlignment="1">
      <alignment horizontal="right" vertical="center" wrapText="1" indent="1"/>
    </xf>
    <xf numFmtId="3" fontId="1" fillId="42" borderId="22" xfId="85" applyNumberFormat="1" applyFont="1" applyFill="1" applyBorder="1" applyAlignment="1">
      <alignment horizontal="right" vertical="center" wrapText="1" indent="1"/>
      <protection/>
    </xf>
    <xf numFmtId="3" fontId="2" fillId="10" borderId="22" xfId="85" applyNumberFormat="1" applyFont="1" applyFill="1" applyBorder="1" applyAlignment="1">
      <alignment horizontal="right" vertical="center" wrapText="1" indent="1"/>
      <protection/>
    </xf>
    <xf numFmtId="3" fontId="2" fillId="10" borderId="28" xfId="0" applyNumberFormat="1" applyFont="1" applyFill="1" applyBorder="1" applyAlignment="1">
      <alignment horizontal="right" vertical="center" wrapText="1" indent="1"/>
    </xf>
    <xf numFmtId="3" fontId="2" fillId="10" borderId="28" xfId="85" applyNumberFormat="1" applyFont="1" applyFill="1" applyBorder="1" applyAlignment="1">
      <alignment horizontal="right" vertical="center" wrapText="1" indent="1"/>
      <protection/>
    </xf>
    <xf numFmtId="3" fontId="1" fillId="42" borderId="22" xfId="85" applyNumberFormat="1" applyFont="1" applyFill="1" applyBorder="1" applyAlignment="1">
      <alignment horizontal="right" vertical="center" wrapText="1" indent="1"/>
      <protection/>
    </xf>
    <xf numFmtId="3" fontId="2" fillId="0" borderId="28" xfId="0" applyNumberFormat="1" applyFont="1" applyFill="1" applyBorder="1" applyAlignment="1">
      <alignment horizontal="right" vertical="center" wrapText="1" indent="1"/>
    </xf>
    <xf numFmtId="3" fontId="1" fillId="42" borderId="28" xfId="0" applyNumberFormat="1" applyFont="1" applyFill="1" applyBorder="1" applyAlignment="1">
      <alignment horizontal="right" vertical="center" wrapText="1" indent="1"/>
    </xf>
    <xf numFmtId="1" fontId="1" fillId="42" borderId="22" xfId="0" applyNumberFormat="1" applyFont="1" applyFill="1" applyBorder="1" applyAlignment="1">
      <alignment horizontal="right" vertical="center" wrapText="1" indent="1"/>
    </xf>
    <xf numFmtId="1" fontId="2" fillId="10" borderId="22" xfId="0" applyNumberFormat="1" applyFont="1" applyFill="1" applyBorder="1" applyAlignment="1">
      <alignment horizontal="right" vertical="center" wrapText="1" indent="1"/>
    </xf>
    <xf numFmtId="1" fontId="2" fillId="10" borderId="23" xfId="0" applyNumberFormat="1" applyFont="1" applyFill="1" applyBorder="1" applyAlignment="1">
      <alignment horizontal="right" vertical="center" wrapText="1" indent="1"/>
    </xf>
    <xf numFmtId="1" fontId="1" fillId="42" borderId="23" xfId="0" applyNumberFormat="1" applyFont="1" applyFill="1" applyBorder="1" applyAlignment="1">
      <alignment horizontal="right" vertical="center" wrapText="1" indent="1"/>
    </xf>
    <xf numFmtId="1" fontId="2" fillId="10" borderId="28" xfId="0" applyNumberFormat="1" applyFont="1" applyFill="1" applyBorder="1" applyAlignment="1">
      <alignment horizontal="right" vertical="center" wrapText="1" indent="1"/>
    </xf>
    <xf numFmtId="1" fontId="2" fillId="10" borderId="58" xfId="0" applyNumberFormat="1" applyFont="1" applyFill="1" applyBorder="1" applyAlignment="1">
      <alignment horizontal="right" vertical="center" wrapText="1" indent="1"/>
    </xf>
    <xf numFmtId="1" fontId="1" fillId="0" borderId="26" xfId="0" applyNumberFormat="1" applyFont="1" applyFill="1" applyBorder="1" applyAlignment="1">
      <alignment horizontal="right" vertical="center" wrapText="1" indent="1"/>
    </xf>
    <xf numFmtId="1" fontId="2" fillId="10" borderId="26" xfId="0" applyNumberFormat="1" applyFont="1" applyFill="1" applyBorder="1" applyAlignment="1">
      <alignment horizontal="right" vertical="center" wrapText="1" indent="1"/>
    </xf>
    <xf numFmtId="1" fontId="2" fillId="10" borderId="27" xfId="0" applyNumberFormat="1" applyFont="1" applyFill="1" applyBorder="1" applyAlignment="1">
      <alignment horizontal="right" vertical="center" wrapText="1" indent="1"/>
    </xf>
    <xf numFmtId="3" fontId="2" fillId="10" borderId="48" xfId="0" applyNumberFormat="1" applyFont="1" applyFill="1" applyBorder="1" applyAlignment="1">
      <alignment horizontal="right" vertical="center" wrapText="1" indent="1"/>
    </xf>
    <xf numFmtId="3" fontId="1" fillId="42" borderId="37" xfId="0" applyNumberFormat="1" applyFont="1" applyFill="1" applyBorder="1" applyAlignment="1">
      <alignment horizontal="right" vertical="center" wrapText="1" indent="1"/>
    </xf>
    <xf numFmtId="3" fontId="2" fillId="10" borderId="66" xfId="0" applyNumberFormat="1" applyFont="1" applyFill="1" applyBorder="1" applyAlignment="1">
      <alignment horizontal="right" vertical="center" wrapText="1" indent="1"/>
    </xf>
    <xf numFmtId="3" fontId="2" fillId="10" borderId="26" xfId="0" applyNumberFormat="1" applyFont="1" applyFill="1" applyBorder="1" applyAlignment="1">
      <alignment horizontal="right" vertical="center" wrapText="1" indent="1"/>
    </xf>
    <xf numFmtId="3" fontId="2" fillId="10" borderId="67" xfId="0" applyNumberFormat="1" applyFont="1" applyFill="1" applyBorder="1" applyAlignment="1">
      <alignment horizontal="right" vertical="center" wrapText="1" indent="1"/>
    </xf>
    <xf numFmtId="3" fontId="1" fillId="42" borderId="26" xfId="87" applyNumberFormat="1" applyFont="1" applyFill="1" applyBorder="1" applyAlignment="1">
      <alignment horizontal="right" vertical="center" wrapText="1" indent="1"/>
      <protection/>
    </xf>
    <xf numFmtId="3" fontId="1" fillId="42" borderId="27" xfId="87" applyNumberFormat="1" applyFont="1" applyFill="1" applyBorder="1" applyAlignment="1">
      <alignment horizontal="right" vertical="center" wrapText="1" indent="1"/>
      <protection/>
    </xf>
    <xf numFmtId="3" fontId="2" fillId="10" borderId="48" xfId="86" applyNumberFormat="1" applyFont="1" applyFill="1" applyBorder="1" applyAlignment="1">
      <alignment horizontal="right" vertical="center" wrapText="1" indent="1"/>
      <protection/>
    </xf>
    <xf numFmtId="3" fontId="2" fillId="10" borderId="47" xfId="86" applyNumberFormat="1" applyFont="1" applyFill="1" applyBorder="1" applyAlignment="1">
      <alignment horizontal="right" vertical="center" wrapText="1" indent="1"/>
      <protection/>
    </xf>
    <xf numFmtId="3" fontId="1" fillId="42" borderId="51" xfId="0" applyNumberFormat="1" applyFont="1" applyFill="1" applyBorder="1" applyAlignment="1">
      <alignment horizontal="right" vertical="center" wrapText="1" indent="1"/>
    </xf>
    <xf numFmtId="3" fontId="1" fillId="42" borderId="54" xfId="0" applyNumberFormat="1" applyFont="1" applyFill="1" applyBorder="1" applyAlignment="1">
      <alignment horizontal="right" vertical="center" wrapText="1" indent="1"/>
    </xf>
    <xf numFmtId="3" fontId="2" fillId="10" borderId="22" xfId="86" applyNumberFormat="1" applyFont="1" applyFill="1" applyBorder="1" applyAlignment="1">
      <alignment horizontal="right" vertical="center" wrapText="1" indent="1"/>
      <protection/>
    </xf>
    <xf numFmtId="3" fontId="2" fillId="10" borderId="44" xfId="86" applyNumberFormat="1" applyFont="1" applyFill="1" applyBorder="1" applyAlignment="1">
      <alignment horizontal="right" vertical="center" wrapText="1" indent="1"/>
      <protection/>
    </xf>
    <xf numFmtId="3" fontId="1" fillId="42" borderId="29" xfId="0" applyNumberFormat="1" applyFont="1" applyFill="1" applyBorder="1" applyAlignment="1">
      <alignment horizontal="right" vertical="center" wrapText="1" indent="1"/>
    </xf>
    <xf numFmtId="3" fontId="1" fillId="42" borderId="63" xfId="0" applyNumberFormat="1" applyFont="1" applyFill="1" applyBorder="1" applyAlignment="1">
      <alignment horizontal="right" vertical="center" wrapText="1" indent="1"/>
    </xf>
    <xf numFmtId="3" fontId="2" fillId="10" borderId="29" xfId="86" applyNumberFormat="1" applyFont="1" applyFill="1" applyBorder="1" applyAlignment="1">
      <alignment horizontal="right" vertical="center" wrapText="1" indent="1"/>
      <protection/>
    </xf>
    <xf numFmtId="3" fontId="1" fillId="42" borderId="47" xfId="0" applyNumberFormat="1" applyFont="1" applyFill="1" applyBorder="1" applyAlignment="1">
      <alignment horizontal="right" vertical="center" wrapText="1" indent="1"/>
    </xf>
    <xf numFmtId="3" fontId="1" fillId="42" borderId="68" xfId="0" applyNumberFormat="1" applyFont="1" applyFill="1" applyBorder="1" applyAlignment="1">
      <alignment horizontal="right" vertical="center" wrapText="1" indent="1"/>
    </xf>
    <xf numFmtId="3" fontId="1" fillId="42" borderId="69" xfId="0" applyNumberFormat="1" applyFont="1" applyFill="1" applyBorder="1" applyAlignment="1">
      <alignment horizontal="right" vertical="center" wrapText="1" indent="1"/>
    </xf>
    <xf numFmtId="3" fontId="1" fillId="42" borderId="43" xfId="0" applyNumberFormat="1" applyFont="1" applyFill="1" applyBorder="1" applyAlignment="1">
      <alignment horizontal="right" vertical="center" wrapText="1" indent="1"/>
    </xf>
    <xf numFmtId="3" fontId="2" fillId="10" borderId="28" xfId="86" applyNumberFormat="1" applyFont="1" applyFill="1" applyBorder="1" applyAlignment="1">
      <alignment horizontal="right" vertical="center" wrapText="1" indent="1"/>
      <protection/>
    </xf>
    <xf numFmtId="3" fontId="1" fillId="42" borderId="58" xfId="0" applyNumberFormat="1" applyFont="1" applyFill="1" applyBorder="1" applyAlignment="1">
      <alignment horizontal="right" vertical="center" wrapText="1" indent="1"/>
    </xf>
    <xf numFmtId="3" fontId="1" fillId="42" borderId="70" xfId="0" applyNumberFormat="1" applyFont="1" applyFill="1" applyBorder="1" applyAlignment="1">
      <alignment horizontal="right" vertical="center" wrapText="1" indent="1"/>
    </xf>
    <xf numFmtId="3" fontId="1" fillId="42" borderId="71" xfId="0" applyNumberFormat="1" applyFont="1" applyFill="1" applyBorder="1" applyAlignment="1">
      <alignment horizontal="right" vertical="center" wrapText="1" indent="1"/>
    </xf>
    <xf numFmtId="3" fontId="1" fillId="42" borderId="39" xfId="0" applyNumberFormat="1" applyFont="1" applyFill="1" applyBorder="1" applyAlignment="1">
      <alignment horizontal="right" vertical="center" wrapText="1" indent="1"/>
    </xf>
    <xf numFmtId="3" fontId="1" fillId="42" borderId="55" xfId="0" applyNumberFormat="1" applyFont="1" applyFill="1" applyBorder="1" applyAlignment="1">
      <alignment horizontal="right" vertical="center" wrapText="1" indent="1"/>
    </xf>
    <xf numFmtId="3" fontId="1" fillId="42" borderId="48" xfId="0" applyNumberFormat="1" applyFont="1" applyFill="1" applyBorder="1" applyAlignment="1">
      <alignment horizontal="right" vertical="center" wrapText="1" indent="1"/>
    </xf>
    <xf numFmtId="3" fontId="2" fillId="10" borderId="22" xfId="86" applyNumberFormat="1" applyFont="1" applyFill="1" applyBorder="1" applyAlignment="1">
      <alignment horizontal="right" vertical="center" wrapText="1" indent="1"/>
      <protection/>
    </xf>
    <xf numFmtId="3" fontId="2" fillId="10" borderId="23" xfId="86" applyNumberFormat="1" applyFont="1" applyFill="1" applyBorder="1" applyAlignment="1">
      <alignment horizontal="right" vertical="center" wrapText="1" indent="1"/>
      <protection/>
    </xf>
    <xf numFmtId="3" fontId="1" fillId="42" borderId="38" xfId="0" applyNumberFormat="1" applyFont="1" applyFill="1" applyBorder="1" applyAlignment="1">
      <alignment horizontal="right" vertical="center" wrapText="1" indent="1"/>
    </xf>
    <xf numFmtId="3" fontId="2" fillId="10" borderId="22" xfId="84" applyNumberFormat="1" applyFont="1" applyFill="1" applyBorder="1" applyAlignment="1">
      <alignment/>
      <protection/>
    </xf>
    <xf numFmtId="3" fontId="2" fillId="10" borderId="41" xfId="84" applyNumberFormat="1" applyFont="1" applyFill="1" applyBorder="1" applyAlignment="1">
      <alignment/>
      <protection/>
    </xf>
    <xf numFmtId="3" fontId="2" fillId="10" borderId="37" xfId="84" applyNumberFormat="1" applyFont="1" applyFill="1" applyBorder="1" applyAlignment="1">
      <alignment/>
      <protection/>
    </xf>
    <xf numFmtId="3" fontId="1" fillId="42" borderId="37" xfId="0" applyNumberFormat="1" applyFont="1" applyFill="1" applyBorder="1" applyAlignment="1">
      <alignment horizontal="right" vertical="center" wrapText="1" indent="1"/>
    </xf>
    <xf numFmtId="3" fontId="2" fillId="10" borderId="26" xfId="84" applyNumberFormat="1" applyFont="1" applyFill="1" applyBorder="1" applyAlignment="1">
      <alignment/>
      <protection/>
    </xf>
    <xf numFmtId="3" fontId="2" fillId="10" borderId="72" xfId="84" applyNumberFormat="1" applyFont="1" applyFill="1" applyBorder="1" applyAlignment="1">
      <alignment/>
      <protection/>
    </xf>
    <xf numFmtId="3" fontId="2" fillId="10" borderId="73" xfId="84" applyNumberFormat="1" applyFont="1" applyFill="1" applyBorder="1" applyAlignment="1">
      <alignment/>
      <protection/>
    </xf>
    <xf numFmtId="3" fontId="2" fillId="10" borderId="34" xfId="84" applyNumberFormat="1" applyFont="1" applyFill="1" applyBorder="1" applyAlignment="1">
      <alignment/>
      <protection/>
    </xf>
    <xf numFmtId="3" fontId="2" fillId="10" borderId="74" xfId="84" applyNumberFormat="1" applyFont="1" applyFill="1" applyBorder="1" applyAlignment="1">
      <alignment/>
      <protection/>
    </xf>
    <xf numFmtId="3" fontId="2" fillId="10" borderId="75" xfId="84" applyNumberFormat="1" applyFont="1" applyFill="1" applyBorder="1" applyAlignment="1">
      <alignment/>
      <protection/>
    </xf>
    <xf numFmtId="3" fontId="2" fillId="10" borderId="48" xfId="84" applyNumberFormat="1" applyFont="1" applyFill="1" applyBorder="1" applyAlignment="1">
      <alignment/>
      <protection/>
    </xf>
    <xf numFmtId="3" fontId="1" fillId="42" borderId="34" xfId="0" applyNumberFormat="1" applyFont="1" applyFill="1" applyBorder="1" applyAlignment="1">
      <alignment horizontal="right" vertical="center" wrapText="1" indent="1"/>
    </xf>
    <xf numFmtId="3" fontId="1" fillId="42" borderId="33" xfId="0" applyNumberFormat="1" applyFont="1" applyFill="1" applyBorder="1" applyAlignment="1">
      <alignment horizontal="right" vertical="center" wrapText="1" indent="1"/>
    </xf>
    <xf numFmtId="3" fontId="2" fillId="10" borderId="43" xfId="0" applyNumberFormat="1" applyFont="1" applyFill="1" applyBorder="1" applyAlignment="1">
      <alignment horizontal="right" vertical="center" wrapText="1" indent="1"/>
    </xf>
    <xf numFmtId="3" fontId="1" fillId="10" borderId="22" xfId="62" applyNumberFormat="1" applyFont="1" applyFill="1" applyBorder="1" applyAlignment="1">
      <alignment horizontal="right"/>
    </xf>
    <xf numFmtId="3" fontId="1" fillId="10" borderId="23" xfId="62" applyNumberFormat="1" applyFont="1" applyFill="1" applyBorder="1" applyAlignment="1">
      <alignment horizontal="right"/>
    </xf>
    <xf numFmtId="0" fontId="2" fillId="0" borderId="65" xfId="0" applyFont="1" applyBorder="1" applyAlignment="1">
      <alignment wrapText="1"/>
    </xf>
    <xf numFmtId="0" fontId="2" fillId="0" borderId="41" xfId="0" applyFont="1" applyBorder="1" applyAlignment="1">
      <alignment wrapText="1"/>
    </xf>
    <xf numFmtId="0" fontId="2" fillId="0" borderId="0" xfId="0" applyFont="1" applyBorder="1" applyAlignment="1">
      <alignment horizontal="left" wrapText="1"/>
    </xf>
    <xf numFmtId="0" fontId="2" fillId="0" borderId="62" xfId="0" applyFont="1" applyBorder="1" applyAlignment="1">
      <alignment horizontal="left" wrapText="1"/>
    </xf>
    <xf numFmtId="0" fontId="2" fillId="0" borderId="65" xfId="0" applyFont="1" applyBorder="1" applyAlignment="1">
      <alignment horizontal="left" wrapText="1"/>
    </xf>
    <xf numFmtId="0" fontId="2" fillId="0" borderId="41" xfId="0" applyFont="1" applyBorder="1" applyAlignment="1">
      <alignment horizontal="left"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0" fontId="29" fillId="0" borderId="30" xfId="70" applyFont="1" applyBorder="1" applyAlignment="1" applyProtection="1">
      <alignment horizontal="left" vertical="center" indent="1"/>
      <protection/>
    </xf>
    <xf numFmtId="0" fontId="29" fillId="0" borderId="42" xfId="70" applyFont="1" applyBorder="1" applyAlignment="1" applyProtection="1">
      <alignment horizontal="left" vertical="center" indent="1"/>
      <protection/>
    </xf>
    <xf numFmtId="0" fontId="29" fillId="0" borderId="31" xfId="70" applyFont="1" applyBorder="1" applyAlignment="1" applyProtection="1">
      <alignment horizontal="left" vertical="center" indent="1"/>
      <protection/>
    </xf>
    <xf numFmtId="0" fontId="2" fillId="0" borderId="79" xfId="0" applyFont="1" applyBorder="1" applyAlignment="1">
      <alignment horizontal="center" vertical="center" wrapText="1"/>
    </xf>
    <xf numFmtId="0" fontId="2" fillId="0" borderId="48" xfId="0" applyFont="1" applyBorder="1" applyAlignment="1">
      <alignment horizontal="center" vertical="center" wrapText="1"/>
    </xf>
    <xf numFmtId="0" fontId="29" fillId="0" borderId="80" xfId="70" applyFont="1" applyBorder="1" applyAlignment="1" applyProtection="1">
      <alignment horizontal="left" vertical="center" indent="1"/>
      <protection/>
    </xf>
    <xf numFmtId="0" fontId="29" fillId="0" borderId="81" xfId="70" applyFont="1" applyBorder="1" applyAlignment="1" applyProtection="1">
      <alignment horizontal="left" vertical="center" indent="1"/>
      <protection/>
    </xf>
    <xf numFmtId="0" fontId="29" fillId="0" borderId="82" xfId="70" applyFont="1" applyBorder="1" applyAlignment="1" applyProtection="1">
      <alignment horizontal="left" vertical="center" indent="1"/>
      <protection/>
    </xf>
    <xf numFmtId="0" fontId="29" fillId="0" borderId="41" xfId="70" applyFont="1" applyBorder="1" applyAlignment="1" applyProtection="1">
      <alignment horizontal="left" vertical="center" indent="1"/>
      <protection/>
    </xf>
    <xf numFmtId="0" fontId="3" fillId="0" borderId="80"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32" xfId="0" applyFont="1" applyBorder="1" applyAlignment="1">
      <alignment horizontal="center" vertical="center" wrapText="1"/>
    </xf>
    <xf numFmtId="0" fontId="71" fillId="0" borderId="34" xfId="0" applyFont="1" applyBorder="1" applyAlignment="1">
      <alignment/>
    </xf>
    <xf numFmtId="0" fontId="71" fillId="0" borderId="33" xfId="0" applyFont="1" applyBorder="1" applyAlignment="1">
      <alignment/>
    </xf>
    <xf numFmtId="0" fontId="1" fillId="0" borderId="82" xfId="0" applyFont="1" applyBorder="1" applyAlignment="1">
      <alignment horizontal="left" vertical="center" wrapText="1"/>
    </xf>
    <xf numFmtId="0" fontId="1" fillId="0" borderId="65" xfId="0" applyFont="1" applyBorder="1" applyAlignment="1">
      <alignment horizontal="left" vertical="center" wrapText="1"/>
    </xf>
    <xf numFmtId="0" fontId="1" fillId="0" borderId="37" xfId="0" applyFont="1" applyBorder="1" applyAlignment="1">
      <alignment horizontal="left" vertical="center" wrapText="1"/>
    </xf>
    <xf numFmtId="0" fontId="2" fillId="0" borderId="8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24"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49" fontId="2" fillId="0" borderId="44" xfId="0" applyNumberFormat="1" applyFont="1" applyBorder="1" applyAlignment="1">
      <alignment horizontal="left" wrapText="1"/>
    </xf>
    <xf numFmtId="49" fontId="2" fillId="0" borderId="59" xfId="0" applyNumberFormat="1" applyFont="1" applyBorder="1" applyAlignment="1">
      <alignment horizontal="left" wrapText="1"/>
    </xf>
    <xf numFmtId="49" fontId="2" fillId="0" borderId="60"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63" xfId="0" applyNumberFormat="1" applyFont="1" applyBorder="1" applyAlignment="1">
      <alignment horizontal="left" wrapText="1"/>
    </xf>
    <xf numFmtId="49" fontId="2" fillId="0" borderId="40" xfId="0" applyNumberFormat="1" applyFont="1" applyBorder="1" applyAlignment="1">
      <alignment horizontal="left" wrapText="1"/>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1" fillId="0" borderId="24" xfId="0" applyFont="1" applyBorder="1" applyAlignment="1">
      <alignment horizontal="center" vertical="center" wrapText="1"/>
    </xf>
    <xf numFmtId="49" fontId="1" fillId="0" borderId="22" xfId="0" applyNumberFormat="1" applyFont="1" applyBorder="1" applyAlignment="1">
      <alignment horizontal="left" vertical="center" wrapText="1" indent="1"/>
    </xf>
    <xf numFmtId="0" fontId="3" fillId="0" borderId="29" xfId="0" applyFont="1" applyBorder="1" applyAlignment="1">
      <alignment horizontal="center" vertical="center"/>
    </xf>
    <xf numFmtId="0" fontId="3" fillId="0" borderId="41" xfId="0" applyFont="1" applyBorder="1" applyAlignment="1">
      <alignment horizontal="center" vertical="center"/>
    </xf>
    <xf numFmtId="0" fontId="3" fillId="0" borderId="37" xfId="0" applyFont="1" applyBorder="1" applyAlignment="1">
      <alignment horizontal="center" vertical="center"/>
    </xf>
    <xf numFmtId="0" fontId="76" fillId="0" borderId="0" xfId="0" applyFont="1" applyAlignment="1">
      <alignment horizontal="left" vertical="center" wrapText="1"/>
    </xf>
    <xf numFmtId="0" fontId="2" fillId="0" borderId="0" xfId="0" applyFont="1" applyAlignment="1">
      <alignment horizontal="center" vertical="center"/>
    </xf>
    <xf numFmtId="0" fontId="77" fillId="0" borderId="59" xfId="0" applyFont="1" applyBorder="1" applyAlignment="1">
      <alignment horizontal="left" vertical="center" wrapText="1"/>
    </xf>
    <xf numFmtId="0" fontId="77" fillId="0" borderId="0" xfId="0" applyFont="1" applyAlignment="1">
      <alignment horizontal="left" vertical="center" wrapText="1"/>
    </xf>
    <xf numFmtId="49" fontId="2" fillId="0" borderId="29" xfId="0" applyNumberFormat="1" applyFont="1" applyBorder="1" applyAlignment="1">
      <alignment horizontal="left" vertical="center" wrapText="1"/>
    </xf>
    <xf numFmtId="49" fontId="2" fillId="0" borderId="65"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0" fontId="3" fillId="0" borderId="85"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1" fillId="0" borderId="75" xfId="0" applyFont="1" applyBorder="1" applyAlignment="1">
      <alignment horizontal="left" vertical="center" wrapText="1"/>
    </xf>
    <xf numFmtId="49" fontId="1" fillId="0" borderId="28" xfId="0" applyNumberFormat="1" applyFont="1" applyBorder="1" applyAlignment="1">
      <alignment horizontal="center" vertical="center" wrapText="1"/>
    </xf>
    <xf numFmtId="49" fontId="1" fillId="0" borderId="48"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 fillId="0" borderId="23" xfId="0" applyFont="1" applyBorder="1" applyAlignment="1">
      <alignment horizontal="center" vertical="center" wrapText="1"/>
    </xf>
    <xf numFmtId="49" fontId="2" fillId="0" borderId="29" xfId="0" applyNumberFormat="1" applyFont="1" applyBorder="1" applyAlignment="1">
      <alignment horizontal="left"/>
    </xf>
    <xf numFmtId="49" fontId="2" fillId="0" borderId="65" xfId="0" applyNumberFormat="1" applyFont="1" applyBorder="1" applyAlignment="1">
      <alignment horizontal="left"/>
    </xf>
    <xf numFmtId="49" fontId="2" fillId="0" borderId="41" xfId="0" applyNumberFormat="1" applyFont="1" applyBorder="1" applyAlignment="1">
      <alignment horizontal="left"/>
    </xf>
    <xf numFmtId="0" fontId="1" fillId="0" borderId="22" xfId="0" applyFont="1" applyBorder="1" applyAlignment="1">
      <alignment horizontal="center" vertical="center" wrapText="1"/>
    </xf>
    <xf numFmtId="0" fontId="1" fillId="61" borderId="22" xfId="0" applyFont="1" applyFill="1" applyBorder="1" applyAlignment="1">
      <alignment horizontal="center" vertical="center" wrapText="1"/>
    </xf>
    <xf numFmtId="0" fontId="67" fillId="0" borderId="0" xfId="0" applyFont="1" applyAlignment="1">
      <alignment horizontal="left"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75" xfId="0" applyFont="1" applyBorder="1" applyAlignment="1">
      <alignment horizontal="center" vertical="center" wrapText="1"/>
    </xf>
    <xf numFmtId="49" fontId="1" fillId="0" borderId="22" xfId="0" applyNumberFormat="1" applyFont="1" applyBorder="1" applyAlignment="1">
      <alignment horizontal="center" vertical="center" wrapText="1"/>
    </xf>
    <xf numFmtId="0" fontId="1" fillId="0" borderId="24" xfId="0" applyFont="1" applyBorder="1" applyAlignment="1">
      <alignment horizontal="center" vertical="center" textRotation="90" wrapText="1"/>
    </xf>
    <xf numFmtId="0" fontId="53" fillId="0" borderId="63" xfId="83" applyFont="1" applyBorder="1" applyAlignment="1">
      <alignment horizontal="center" vertical="center"/>
      <protection/>
    </xf>
    <xf numFmtId="0" fontId="53" fillId="0" borderId="28" xfId="83" applyFont="1" applyBorder="1" applyAlignment="1">
      <alignment horizontal="left" vertical="center" wrapText="1"/>
      <protection/>
    </xf>
    <xf numFmtId="0" fontId="53" fillId="0" borderId="32" xfId="83" applyFont="1" applyBorder="1" applyAlignment="1">
      <alignment horizontal="center" vertical="center" wrapText="1"/>
      <protection/>
    </xf>
    <xf numFmtId="0" fontId="53" fillId="0" borderId="24" xfId="83" applyFont="1" applyBorder="1" applyAlignment="1">
      <alignment horizontal="center" vertical="center" wrapText="1"/>
      <protection/>
    </xf>
    <xf numFmtId="0" fontId="53" fillId="0" borderId="70" xfId="83" applyFont="1" applyBorder="1" applyAlignment="1">
      <alignment horizontal="center" vertical="center"/>
      <protection/>
    </xf>
    <xf numFmtId="0" fontId="53" fillId="0" borderId="79" xfId="83" applyFont="1" applyBorder="1" applyAlignment="1">
      <alignment horizontal="center" vertical="center"/>
      <protection/>
    </xf>
    <xf numFmtId="0" fontId="53" fillId="0" borderId="48" xfId="83" applyFont="1" applyBorder="1" applyAlignment="1">
      <alignment horizontal="center" vertical="center"/>
      <protection/>
    </xf>
    <xf numFmtId="0" fontId="1" fillId="0" borderId="88" xfId="83" applyFont="1" applyBorder="1" applyAlignment="1">
      <alignment horizontal="center" vertical="center"/>
      <protection/>
    </xf>
    <xf numFmtId="0" fontId="1" fillId="0" borderId="87" xfId="83" applyFont="1" applyBorder="1" applyAlignment="1">
      <alignment horizontal="center" vertical="center"/>
      <protection/>
    </xf>
    <xf numFmtId="0" fontId="1" fillId="0" borderId="74" xfId="83" applyFont="1" applyBorder="1" applyAlignment="1">
      <alignment horizontal="center" vertical="center"/>
      <protection/>
    </xf>
    <xf numFmtId="0" fontId="53" fillId="61" borderId="34" xfId="83" applyFont="1" applyFill="1" applyBorder="1" applyAlignment="1">
      <alignment horizontal="center" vertical="center" wrapText="1"/>
      <protection/>
    </xf>
    <xf numFmtId="0" fontId="53" fillId="61" borderId="22" xfId="83" applyFont="1" applyFill="1" applyBorder="1" applyAlignment="1">
      <alignment horizontal="center" vertical="center" wrapText="1"/>
      <protection/>
    </xf>
    <xf numFmtId="0" fontId="53" fillId="0" borderId="33" xfId="83" applyFont="1" applyBorder="1" applyAlignment="1">
      <alignment horizontal="center" vertical="center" wrapText="1"/>
      <protection/>
    </xf>
    <xf numFmtId="0" fontId="53" fillId="0" borderId="23" xfId="83" applyFont="1" applyBorder="1" applyAlignment="1">
      <alignment horizontal="center" vertical="center" wrapText="1"/>
      <protection/>
    </xf>
    <xf numFmtId="0" fontId="53" fillId="0" borderId="28" xfId="83" applyFont="1" applyBorder="1" applyAlignment="1">
      <alignment horizontal="center" vertical="center"/>
      <protection/>
    </xf>
    <xf numFmtId="0" fontId="53" fillId="0" borderId="22" xfId="83" applyFont="1" applyBorder="1" applyAlignment="1">
      <alignment horizontal="center"/>
      <protection/>
    </xf>
    <xf numFmtId="0" fontId="20" fillId="0" borderId="44" xfId="0" applyFont="1" applyBorder="1" applyAlignment="1">
      <alignment horizontal="left" vertical="center"/>
    </xf>
    <xf numFmtId="0" fontId="20" fillId="0" borderId="59" xfId="0" applyFont="1" applyBorder="1" applyAlignment="1">
      <alignment horizontal="left" vertical="center"/>
    </xf>
    <xf numFmtId="0" fontId="20" fillId="0" borderId="60" xfId="0" applyFont="1" applyBorder="1" applyAlignment="1">
      <alignment horizontal="left" vertical="center"/>
    </xf>
    <xf numFmtId="0" fontId="20" fillId="0" borderId="47" xfId="0" applyFont="1" applyBorder="1" applyAlignment="1">
      <alignment horizontal="left" vertical="center"/>
    </xf>
    <xf numFmtId="0" fontId="20" fillId="0" borderId="63" xfId="0" applyFont="1" applyBorder="1" applyAlignment="1">
      <alignment horizontal="left" vertical="center"/>
    </xf>
    <xf numFmtId="0" fontId="20" fillId="0" borderId="40" xfId="0" applyFont="1" applyBorder="1" applyAlignment="1">
      <alignment horizontal="left" vertical="center"/>
    </xf>
    <xf numFmtId="0" fontId="3" fillId="0" borderId="85"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37" xfId="0" applyFont="1" applyBorder="1" applyAlignment="1">
      <alignment horizontal="center" vertical="center" wrapText="1"/>
    </xf>
    <xf numFmtId="49" fontId="1" fillId="0" borderId="60"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0" fillId="0" borderId="47" xfId="0" applyFont="1" applyBorder="1" applyAlignment="1">
      <alignment horizontal="left" vertical="center" wrapText="1"/>
    </xf>
    <xf numFmtId="0" fontId="20" fillId="0" borderId="63" xfId="0" applyFont="1" applyBorder="1" applyAlignment="1">
      <alignment horizontal="left" vertical="center" wrapText="1"/>
    </xf>
    <xf numFmtId="0" fontId="20" fillId="0" borderId="40" xfId="0" applyFont="1" applyBorder="1" applyAlignment="1">
      <alignment horizontal="lef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42" xfId="0" applyFont="1" applyBorder="1" applyAlignment="1">
      <alignment horizontal="center" vertical="center" wrapText="1"/>
    </xf>
    <xf numFmtId="0" fontId="20" fillId="0" borderId="61" xfId="0" applyFont="1" applyBorder="1" applyAlignment="1">
      <alignment horizontal="left" vertical="center"/>
    </xf>
    <xf numFmtId="0" fontId="20" fillId="0" borderId="0" xfId="0" applyFont="1" applyBorder="1" applyAlignment="1">
      <alignment horizontal="left" vertical="center"/>
    </xf>
    <xf numFmtId="0" fontId="20" fillId="0" borderId="62" xfId="0" applyFont="1" applyBorder="1" applyAlignment="1">
      <alignment horizontal="left"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20" fillId="61" borderId="61" xfId="0" applyFont="1" applyFill="1" applyBorder="1" applyAlignment="1">
      <alignment horizontal="left" vertical="center"/>
    </xf>
    <xf numFmtId="0" fontId="20" fillId="61" borderId="0" xfId="0" applyFont="1" applyFill="1" applyBorder="1" applyAlignment="1">
      <alignment horizontal="left" vertical="center"/>
    </xf>
    <xf numFmtId="0" fontId="20" fillId="61" borderId="6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77" fillId="0" borderId="84" xfId="0" applyFont="1" applyBorder="1" applyAlignment="1">
      <alignment horizontal="left" vertical="center" wrapText="1"/>
    </xf>
    <xf numFmtId="49" fontId="1" fillId="0" borderId="34" xfId="0" applyNumberFormat="1" applyFont="1" applyBorder="1" applyAlignment="1">
      <alignment horizontal="center" vertical="center" wrapText="1"/>
    </xf>
    <xf numFmtId="49" fontId="1" fillId="61" borderId="33" xfId="0" applyNumberFormat="1" applyFont="1" applyFill="1" applyBorder="1" applyAlignment="1">
      <alignment horizontal="center" vertical="center" wrapText="1"/>
    </xf>
    <xf numFmtId="49" fontId="1" fillId="61" borderId="23" xfId="0" applyNumberFormat="1" applyFont="1" applyFill="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75" xfId="0" applyFont="1" applyBorder="1" applyAlignment="1">
      <alignment horizontal="center" vertical="center" wrapText="1"/>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89" xfId="0" applyFont="1" applyBorder="1" applyAlignment="1">
      <alignment horizontal="left" vertical="center" wrapText="1"/>
    </xf>
    <xf numFmtId="49" fontId="1" fillId="61" borderId="34" xfId="0" applyNumberFormat="1" applyFont="1" applyFill="1" applyBorder="1" applyAlignment="1">
      <alignment horizontal="center" vertical="center" wrapText="1"/>
    </xf>
    <xf numFmtId="49" fontId="1" fillId="61" borderId="22" xfId="0" applyNumberFormat="1" applyFont="1" applyFill="1" applyBorder="1" applyAlignment="1">
      <alignment horizontal="center" vertical="center" wrapText="1"/>
    </xf>
    <xf numFmtId="0" fontId="1" fillId="0" borderId="32" xfId="0" applyFont="1" applyBorder="1" applyAlignment="1">
      <alignment horizontal="center" vertical="center" wrapText="1"/>
    </xf>
    <xf numFmtId="0" fontId="77" fillId="0" borderId="0" xfId="0" applyFont="1" applyBorder="1" applyAlignment="1">
      <alignment horizontal="left"/>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75" xfId="0" applyFont="1" applyBorder="1" applyAlignment="1">
      <alignment horizontal="center" vertical="center"/>
    </xf>
    <xf numFmtId="0" fontId="1" fillId="0" borderId="90" xfId="0" applyFont="1" applyBorder="1" applyAlignment="1">
      <alignment horizontal="left" vertical="center" wrapText="1"/>
    </xf>
    <xf numFmtId="0" fontId="1" fillId="0" borderId="63" xfId="0" applyFont="1" applyBorder="1" applyAlignment="1">
      <alignment horizontal="left" vertical="center" wrapText="1"/>
    </xf>
    <xf numFmtId="0" fontId="1" fillId="0" borderId="66" xfId="0" applyFont="1" applyBorder="1" applyAlignment="1">
      <alignment horizontal="left" vertical="center" wrapText="1"/>
    </xf>
    <xf numFmtId="0" fontId="3" fillId="0" borderId="32" xfId="85" applyFont="1" applyBorder="1" applyAlignment="1">
      <alignment horizontal="center" vertical="center" wrapText="1"/>
      <protection/>
    </xf>
    <xf numFmtId="0" fontId="3" fillId="0" borderId="34" xfId="85" applyFont="1" applyBorder="1" applyAlignment="1">
      <alignment horizontal="center" vertical="center" wrapText="1"/>
      <protection/>
    </xf>
    <xf numFmtId="0" fontId="3" fillId="0" borderId="33" xfId="85" applyFont="1" applyBorder="1" applyAlignment="1">
      <alignment horizontal="center" vertical="center" wrapText="1"/>
      <protection/>
    </xf>
    <xf numFmtId="0" fontId="1" fillId="0" borderId="22" xfId="0" applyFont="1" applyBorder="1" applyAlignment="1">
      <alignment horizontal="center" vertical="center" wrapText="1"/>
    </xf>
    <xf numFmtId="0" fontId="25" fillId="0" borderId="44" xfId="0" applyFont="1" applyBorder="1" applyAlignment="1">
      <alignment horizontal="left" vertical="center"/>
    </xf>
    <xf numFmtId="0" fontId="25" fillId="0" borderId="59" xfId="0" applyFont="1" applyBorder="1" applyAlignment="1">
      <alignment horizontal="left" vertical="center"/>
    </xf>
    <xf numFmtId="0" fontId="25" fillId="0" borderId="60" xfId="0" applyFont="1" applyBorder="1" applyAlignment="1">
      <alignment horizontal="left" vertical="center"/>
    </xf>
    <xf numFmtId="0" fontId="25" fillId="0" borderId="47" xfId="0" applyFont="1" applyBorder="1" applyAlignment="1">
      <alignment horizontal="left" vertical="center"/>
    </xf>
    <xf numFmtId="0" fontId="25" fillId="0" borderId="63" xfId="0" applyFont="1" applyBorder="1" applyAlignment="1">
      <alignment horizontal="left" vertical="center"/>
    </xf>
    <xf numFmtId="0" fontId="25" fillId="0" borderId="40" xfId="0" applyFont="1" applyBorder="1" applyAlignment="1">
      <alignment horizontal="left" vertical="center"/>
    </xf>
    <xf numFmtId="3" fontId="3" fillId="0" borderId="80" xfId="87" applyNumberFormat="1" applyFont="1" applyBorder="1" applyAlignment="1">
      <alignment horizontal="center" vertical="center" wrapText="1"/>
      <protection/>
    </xf>
    <xf numFmtId="3" fontId="3" fillId="0" borderId="84" xfId="87" applyNumberFormat="1" applyFont="1" applyBorder="1" applyAlignment="1">
      <alignment horizontal="center" vertical="center" wrapText="1"/>
      <protection/>
    </xf>
    <xf numFmtId="3" fontId="3" fillId="0" borderId="83" xfId="87" applyNumberFormat="1" applyFont="1" applyBorder="1" applyAlignment="1">
      <alignment horizontal="center" vertical="center" wrapText="1"/>
      <protection/>
    </xf>
    <xf numFmtId="0" fontId="1" fillId="0" borderId="90" xfId="0" applyFont="1" applyBorder="1" applyAlignment="1">
      <alignment horizontal="left" vertical="center" wrapText="1" indent="1"/>
    </xf>
    <xf numFmtId="0" fontId="1" fillId="0" borderId="63" xfId="0" applyFont="1" applyBorder="1" applyAlignment="1">
      <alignment horizontal="left" vertical="center" wrapText="1" indent="1"/>
    </xf>
    <xf numFmtId="0" fontId="1" fillId="0" borderId="66" xfId="0" applyFont="1" applyBorder="1" applyAlignment="1">
      <alignment horizontal="left" vertical="center" wrapText="1" indent="1"/>
    </xf>
    <xf numFmtId="3" fontId="77" fillId="0" borderId="0" xfId="87" applyNumberFormat="1" applyFont="1" applyBorder="1" applyAlignment="1">
      <alignment horizontal="left" vertical="center" wrapText="1"/>
      <protection/>
    </xf>
    <xf numFmtId="3" fontId="1" fillId="0" borderId="24" xfId="87" applyNumberFormat="1" applyFont="1" applyBorder="1" applyAlignment="1">
      <alignment horizontal="center" vertical="center" wrapText="1"/>
      <protection/>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77" fillId="0" borderId="84" xfId="86" applyFont="1" applyBorder="1" applyAlignment="1">
      <alignment horizontal="left" vertical="center" wrapText="1"/>
      <protection/>
    </xf>
    <xf numFmtId="0" fontId="48" fillId="48" borderId="24" xfId="84" applyFont="1" applyFill="1" applyBorder="1" applyAlignment="1">
      <alignment/>
      <protection/>
    </xf>
    <xf numFmtId="0" fontId="48" fillId="48" borderId="22" xfId="84" applyFont="1" applyFill="1" applyBorder="1" applyAlignment="1">
      <alignment/>
      <protection/>
    </xf>
    <xf numFmtId="0" fontId="48" fillId="42" borderId="25" xfId="84" applyFont="1" applyFill="1" applyBorder="1" applyAlignment="1">
      <alignment/>
      <protection/>
    </xf>
    <xf numFmtId="0" fontId="48" fillId="42" borderId="26" xfId="84" applyFont="1" applyFill="1" applyBorder="1" applyAlignment="1">
      <alignment/>
      <protection/>
    </xf>
    <xf numFmtId="3" fontId="3" fillId="0" borderId="76" xfId="86" applyNumberFormat="1" applyFont="1" applyBorder="1" applyAlignment="1">
      <alignment horizontal="center" vertical="center" wrapText="1"/>
      <protection/>
    </xf>
    <xf numFmtId="3" fontId="3" fillId="0" borderId="77" xfId="86" applyNumberFormat="1" applyFont="1" applyBorder="1" applyAlignment="1">
      <alignment horizontal="center" vertical="center" wrapText="1"/>
      <protection/>
    </xf>
    <xf numFmtId="3" fontId="3" fillId="0" borderId="78" xfId="86" applyNumberFormat="1" applyFont="1" applyBorder="1" applyAlignment="1">
      <alignment horizontal="center" vertical="center" wrapText="1"/>
      <protection/>
    </xf>
    <xf numFmtId="3" fontId="1" fillId="0" borderId="21" xfId="86" applyNumberFormat="1" applyFont="1" applyBorder="1" applyAlignment="1">
      <alignment horizontal="left" vertical="center" wrapText="1"/>
      <protection/>
    </xf>
    <xf numFmtId="3" fontId="1" fillId="0" borderId="0" xfId="86" applyNumberFormat="1" applyFont="1" applyBorder="1" applyAlignment="1">
      <alignment horizontal="left" vertical="center" wrapText="1"/>
      <protection/>
    </xf>
    <xf numFmtId="3" fontId="1" fillId="0" borderId="89" xfId="86" applyNumberFormat="1" applyFont="1" applyBorder="1" applyAlignment="1">
      <alignment horizontal="left" vertical="center" wrapText="1"/>
      <protection/>
    </xf>
    <xf numFmtId="0" fontId="48" fillId="0" borderId="24" xfId="84" applyFont="1" applyBorder="1" applyAlignment="1">
      <alignment/>
      <protection/>
    </xf>
    <xf numFmtId="0" fontId="48" fillId="0" borderId="22" xfId="84" applyFont="1" applyBorder="1" applyAlignment="1">
      <alignment/>
      <protection/>
    </xf>
    <xf numFmtId="0" fontId="1" fillId="0" borderId="76" xfId="0" applyFont="1" applyBorder="1" applyAlignment="1">
      <alignment horizontal="left" wrapText="1"/>
    </xf>
    <xf numFmtId="0" fontId="1" fillId="0" borderId="77" xfId="0" applyFont="1" applyBorder="1" applyAlignment="1">
      <alignment horizontal="left" wrapText="1"/>
    </xf>
    <xf numFmtId="0" fontId="1" fillId="0" borderId="78" xfId="0" applyFont="1" applyBorder="1" applyAlignment="1">
      <alignment horizontal="left" wrapText="1"/>
    </xf>
    <xf numFmtId="0" fontId="3" fillId="0" borderId="80" xfId="0" applyNumberFormat="1" applyFont="1" applyBorder="1" applyAlignment="1">
      <alignment horizontal="center" vertical="center" wrapText="1"/>
    </xf>
    <xf numFmtId="0" fontId="3" fillId="0" borderId="84" xfId="0" applyNumberFormat="1" applyFont="1" applyBorder="1" applyAlignment="1">
      <alignment horizontal="center" vertical="center" wrapText="1"/>
    </xf>
    <xf numFmtId="0" fontId="3" fillId="0" borderId="83" xfId="0" applyNumberFormat="1" applyFont="1" applyBorder="1" applyAlignment="1">
      <alignment horizontal="center" vertical="center" wrapText="1"/>
    </xf>
    <xf numFmtId="0" fontId="1" fillId="48" borderId="38" xfId="84" applyFont="1" applyFill="1" applyBorder="1" applyAlignment="1">
      <alignment/>
      <protection/>
    </xf>
    <xf numFmtId="0" fontId="1" fillId="48" borderId="39" xfId="84" applyFont="1" applyFill="1" applyBorder="1" applyAlignment="1">
      <alignment/>
      <protection/>
    </xf>
    <xf numFmtId="0" fontId="1" fillId="42" borderId="35" xfId="84" applyFont="1" applyFill="1" applyBorder="1" applyAlignment="1">
      <alignment/>
      <protection/>
    </xf>
    <xf numFmtId="0" fontId="2" fillId="42" borderId="36" xfId="84" applyFont="1" applyFill="1" applyBorder="1" applyAlignment="1">
      <alignment/>
      <protection/>
    </xf>
    <xf numFmtId="0" fontId="1" fillId="10" borderId="90" xfId="84" applyFont="1" applyFill="1" applyBorder="1" applyAlignment="1" applyProtection="1">
      <alignment horizontal="left"/>
      <protection/>
    </xf>
    <xf numFmtId="0" fontId="1" fillId="10" borderId="40" xfId="84" applyFont="1" applyFill="1" applyBorder="1" applyAlignment="1" applyProtection="1">
      <alignment horizontal="left"/>
      <protection/>
    </xf>
    <xf numFmtId="0" fontId="1" fillId="0" borderId="31" xfId="84" applyFont="1" applyBorder="1" applyAlignment="1" applyProtection="1">
      <alignment horizontal="center" vertical="top" wrapText="1"/>
      <protection/>
    </xf>
    <xf numFmtId="0" fontId="1" fillId="0" borderId="24" xfId="84" applyFont="1" applyBorder="1" applyAlignment="1" applyProtection="1">
      <alignment horizontal="center" vertical="top" wrapText="1"/>
      <protection/>
    </xf>
    <xf numFmtId="0" fontId="56" fillId="0" borderId="91" xfId="84" applyFont="1" applyBorder="1" applyAlignment="1" applyProtection="1">
      <alignment horizontal="left" vertical="center" wrapText="1"/>
      <protection/>
    </xf>
    <xf numFmtId="0" fontId="56" fillId="0" borderId="59" xfId="84" applyFont="1" applyBorder="1" applyAlignment="1" applyProtection="1">
      <alignment horizontal="left" vertical="center" wrapText="1"/>
      <protection/>
    </xf>
    <xf numFmtId="0" fontId="56" fillId="0" borderId="92" xfId="84" applyFont="1" applyBorder="1" applyAlignment="1" applyProtection="1">
      <alignment horizontal="left" vertical="center" wrapText="1"/>
      <protection/>
    </xf>
    <xf numFmtId="0" fontId="1" fillId="0" borderId="32" xfId="84" applyFont="1" applyBorder="1" applyAlignment="1" applyProtection="1">
      <alignment horizontal="center" vertical="center"/>
      <protection/>
    </xf>
    <xf numFmtId="0" fontId="1" fillId="0" borderId="34" xfId="84" applyFont="1" applyBorder="1" applyAlignment="1" applyProtection="1">
      <alignment horizontal="center" vertical="center"/>
      <protection/>
    </xf>
    <xf numFmtId="0" fontId="1" fillId="0" borderId="30" xfId="84" applyFont="1" applyBorder="1" applyAlignment="1" applyProtection="1">
      <alignment horizontal="center" vertical="center"/>
      <protection/>
    </xf>
    <xf numFmtId="0" fontId="1" fillId="0" borderId="28" xfId="84" applyFont="1" applyBorder="1" applyAlignment="1" applyProtection="1">
      <alignment horizontal="center" vertical="center"/>
      <protection/>
    </xf>
    <xf numFmtId="199" fontId="1" fillId="0" borderId="34" xfId="84" applyNumberFormat="1" applyFont="1" applyBorder="1" applyAlignment="1" applyProtection="1">
      <alignment horizontal="center" vertical="center"/>
      <protection/>
    </xf>
    <xf numFmtId="0" fontId="2" fillId="0" borderId="38" xfId="84" applyFont="1" applyBorder="1" applyAlignment="1" applyProtection="1">
      <alignment horizontal="center"/>
      <protection/>
    </xf>
    <xf numFmtId="0" fontId="2" fillId="0" borderId="39" xfId="84" applyFont="1" applyBorder="1" applyAlignment="1" applyProtection="1">
      <alignment horizontal="center"/>
      <protection/>
    </xf>
    <xf numFmtId="0" fontId="1" fillId="0" borderId="76" xfId="84" applyFont="1" applyBorder="1" applyAlignment="1">
      <alignment vertical="center" wrapText="1"/>
      <protection/>
    </xf>
    <xf numFmtId="0" fontId="1" fillId="0" borderId="56" xfId="84" applyFont="1" applyBorder="1" applyAlignment="1">
      <alignment vertical="center" wrapText="1"/>
      <protection/>
    </xf>
    <xf numFmtId="0" fontId="2" fillId="0" borderId="31" xfId="84" applyFont="1" applyBorder="1" applyAlignment="1">
      <alignment horizontal="center" vertical="center" wrapText="1"/>
      <protection/>
    </xf>
    <xf numFmtId="0" fontId="1" fillId="0" borderId="30" xfId="84" applyFont="1" applyBorder="1" applyAlignment="1">
      <alignment horizontal="center" vertical="center" wrapText="1"/>
      <protection/>
    </xf>
    <xf numFmtId="0" fontId="1" fillId="42" borderId="80" xfId="84" applyFont="1" applyFill="1" applyBorder="1" applyAlignment="1">
      <alignment horizontal="left" vertical="center" wrapText="1"/>
      <protection/>
    </xf>
    <xf numFmtId="0" fontId="1" fillId="42" borderId="81" xfId="84" applyFont="1" applyFill="1" applyBorder="1" applyAlignment="1">
      <alignment horizontal="left" vertical="center" wrapText="1"/>
      <protection/>
    </xf>
    <xf numFmtId="0" fontId="56" fillId="0" borderId="90" xfId="84" applyFont="1" applyBorder="1" applyAlignment="1" applyProtection="1">
      <alignment horizontal="left" vertical="center" wrapText="1"/>
      <protection/>
    </xf>
    <xf numFmtId="0" fontId="56" fillId="0" borderId="63" xfId="84" applyFont="1" applyBorder="1" applyAlignment="1" applyProtection="1">
      <alignment horizontal="left" vertical="center" wrapText="1"/>
      <protection/>
    </xf>
    <xf numFmtId="0" fontId="56" fillId="0" borderId="66" xfId="84" applyFont="1" applyBorder="1" applyAlignment="1" applyProtection="1">
      <alignment horizontal="left" vertical="center" wrapText="1"/>
      <protection/>
    </xf>
    <xf numFmtId="0" fontId="1" fillId="10" borderId="76" xfId="84" applyFont="1" applyFill="1" applyBorder="1" applyAlignment="1">
      <alignment vertical="center" wrapText="1"/>
      <protection/>
    </xf>
    <xf numFmtId="0" fontId="2" fillId="10" borderId="56" xfId="84" applyFont="1" applyFill="1" applyBorder="1" applyAlignment="1">
      <alignment vertical="center" wrapText="1"/>
      <protection/>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1" fillId="0" borderId="42" xfId="84" applyFont="1" applyBorder="1" applyAlignment="1">
      <alignment horizontal="center" vertical="center" wrapText="1"/>
      <protection/>
    </xf>
    <xf numFmtId="0" fontId="1" fillId="0" borderId="31" xfId="84" applyFont="1" applyBorder="1" applyAlignment="1">
      <alignment horizontal="center" vertical="center" wrapText="1"/>
      <protection/>
    </xf>
    <xf numFmtId="0" fontId="1" fillId="0" borderId="31" xfId="84" applyFont="1" applyBorder="1" applyAlignment="1">
      <alignment horizontal="center" vertical="center"/>
      <protection/>
    </xf>
    <xf numFmtId="0" fontId="1" fillId="0" borderId="48" xfId="84" applyFont="1" applyBorder="1" applyAlignment="1">
      <alignment horizontal="center" vertical="center"/>
      <protection/>
    </xf>
    <xf numFmtId="0" fontId="1" fillId="0" borderId="30" xfId="84" applyFont="1" applyBorder="1" applyAlignment="1">
      <alignment horizontal="center" vertical="center"/>
      <protection/>
    </xf>
    <xf numFmtId="0" fontId="1" fillId="0" borderId="28" xfId="84" applyFont="1" applyBorder="1" applyAlignment="1">
      <alignment horizontal="center" vertical="center"/>
      <protection/>
    </xf>
    <xf numFmtId="3" fontId="1" fillId="0" borderId="48" xfId="84" applyNumberFormat="1" applyFont="1" applyBorder="1" applyAlignment="1">
      <alignment horizontal="center" vertical="center"/>
      <protection/>
    </xf>
    <xf numFmtId="0" fontId="2" fillId="0" borderId="38" xfId="84" applyFont="1" applyBorder="1" applyAlignment="1">
      <alignment horizontal="center" vertical="center"/>
      <protection/>
    </xf>
    <xf numFmtId="0" fontId="2" fillId="0" borderId="39" xfId="84" applyFont="1" applyBorder="1" applyAlignment="1">
      <alignment horizontal="center" vertical="center"/>
      <protection/>
    </xf>
    <xf numFmtId="0" fontId="1" fillId="10" borderId="90" xfId="84" applyFont="1" applyFill="1" applyBorder="1" applyAlignment="1">
      <alignment horizontal="left" vertical="center" wrapText="1"/>
      <protection/>
    </xf>
    <xf numFmtId="0" fontId="1" fillId="10" borderId="40" xfId="84" applyFont="1" applyFill="1" applyBorder="1" applyAlignment="1">
      <alignment horizontal="left" vertical="center" wrapText="1"/>
      <protection/>
    </xf>
    <xf numFmtId="0" fontId="1" fillId="0" borderId="24" xfId="84" applyFont="1" applyBorder="1" applyAlignment="1">
      <alignment horizontal="center" vertical="center" wrapText="1"/>
      <protection/>
    </xf>
    <xf numFmtId="0" fontId="1" fillId="10" borderId="91" xfId="84" applyFont="1" applyFill="1" applyBorder="1" applyAlignment="1">
      <alignment vertical="center" wrapText="1"/>
      <protection/>
    </xf>
    <xf numFmtId="0" fontId="2" fillId="10" borderId="60" xfId="84" applyFont="1" applyFill="1" applyBorder="1" applyAlignment="1">
      <alignment vertical="center" wrapText="1"/>
      <protection/>
    </xf>
    <xf numFmtId="0" fontId="1" fillId="42" borderId="90" xfId="84" applyFont="1" applyFill="1" applyBorder="1" applyAlignment="1">
      <alignment horizontal="left" vertical="center" wrapText="1"/>
      <protection/>
    </xf>
    <xf numFmtId="0" fontId="1" fillId="42" borderId="40" xfId="84" applyFont="1" applyFill="1" applyBorder="1" applyAlignment="1">
      <alignment horizontal="left" vertical="center" wrapText="1"/>
      <protection/>
    </xf>
    <xf numFmtId="0" fontId="48" fillId="0" borderId="76" xfId="84" applyFont="1" applyBorder="1" applyAlignment="1" applyProtection="1">
      <alignment horizontal="left" vertical="center" wrapText="1"/>
      <protection/>
    </xf>
    <xf numFmtId="0" fontId="48" fillId="0" borderId="77" xfId="84" applyFont="1" applyBorder="1" applyAlignment="1" applyProtection="1">
      <alignment horizontal="left" vertical="center" wrapText="1"/>
      <protection/>
    </xf>
    <xf numFmtId="0" fontId="48" fillId="0" borderId="78" xfId="84" applyFont="1" applyBorder="1" applyAlignment="1" applyProtection="1">
      <alignment horizontal="left" vertical="center" wrapText="1"/>
      <protection/>
    </xf>
    <xf numFmtId="0" fontId="1" fillId="10" borderId="82" xfId="84" applyFont="1" applyFill="1" applyBorder="1" applyAlignment="1">
      <alignment horizontal="left" vertical="center" wrapText="1"/>
      <protection/>
    </xf>
    <xf numFmtId="0" fontId="1" fillId="10" borderId="41" xfId="84" applyFont="1" applyFill="1" applyBorder="1" applyAlignment="1">
      <alignment horizontal="left" vertical="center" wrapText="1"/>
      <protection/>
    </xf>
    <xf numFmtId="0" fontId="48" fillId="0" borderId="31" xfId="84" applyFont="1" applyBorder="1" applyAlignment="1">
      <alignment horizontal="center" vertical="center"/>
      <protection/>
    </xf>
    <xf numFmtId="0" fontId="48" fillId="0" borderId="48" xfId="84" applyFont="1" applyBorder="1" applyAlignment="1">
      <alignment horizontal="center" vertical="center"/>
      <protection/>
    </xf>
    <xf numFmtId="0" fontId="48" fillId="0" borderId="25" xfId="84" applyFont="1" applyBorder="1" applyAlignment="1">
      <alignment horizontal="center" vertical="center"/>
      <protection/>
    </xf>
    <xf numFmtId="0" fontId="48" fillId="0" borderId="26" xfId="84" applyFont="1" applyBorder="1" applyAlignment="1">
      <alignment horizontal="center" vertical="center"/>
      <protection/>
    </xf>
    <xf numFmtId="0" fontId="48" fillId="0" borderId="61" xfId="84" applyFont="1" applyBorder="1" applyAlignment="1">
      <alignment horizontal="center" vertical="center"/>
      <protection/>
    </xf>
    <xf numFmtId="0" fontId="48" fillId="0" borderId="0" xfId="84" applyFont="1" applyBorder="1" applyAlignment="1">
      <alignment horizontal="center" vertical="center"/>
      <protection/>
    </xf>
    <xf numFmtId="0" fontId="48" fillId="0" borderId="62" xfId="84" applyFont="1" applyBorder="1" applyAlignment="1">
      <alignment horizontal="center" vertical="center"/>
      <protection/>
    </xf>
    <xf numFmtId="0" fontId="20" fillId="0" borderId="50" xfId="84" applyFont="1" applyBorder="1" applyAlignment="1">
      <alignment/>
      <protection/>
    </xf>
    <xf numFmtId="0" fontId="20" fillId="0" borderId="68" xfId="84" applyFont="1" applyBorder="1" applyAlignment="1">
      <alignment/>
      <protection/>
    </xf>
    <xf numFmtId="0" fontId="20" fillId="0" borderId="93" xfId="84" applyFont="1" applyBorder="1" applyAlignment="1">
      <alignment/>
      <protection/>
    </xf>
    <xf numFmtId="3" fontId="48" fillId="0" borderId="94" xfId="84" applyNumberFormat="1" applyFont="1" applyBorder="1" applyAlignment="1">
      <alignment horizontal="center" vertical="center" wrapText="1"/>
      <protection/>
    </xf>
    <xf numFmtId="0" fontId="20" fillId="0" borderId="64" xfId="84" applyFont="1" applyBorder="1" applyAlignment="1">
      <alignment horizontal="center"/>
      <protection/>
    </xf>
    <xf numFmtId="0" fontId="20" fillId="0" borderId="38" xfId="84" applyFont="1" applyBorder="1" applyAlignment="1">
      <alignment horizontal="center"/>
      <protection/>
    </xf>
    <xf numFmtId="0" fontId="20" fillId="0" borderId="39" xfId="84" applyFont="1" applyBorder="1" applyAlignment="1">
      <alignment horizontal="center"/>
      <protection/>
    </xf>
    <xf numFmtId="0" fontId="1" fillId="10" borderId="86" xfId="84" applyFont="1" applyFill="1" applyBorder="1" applyAlignment="1">
      <alignment vertical="center" wrapText="1"/>
      <protection/>
    </xf>
    <xf numFmtId="0" fontId="2" fillId="0" borderId="74" xfId="84" applyFont="1" applyBorder="1" applyAlignment="1">
      <alignment vertical="center" wrapText="1"/>
      <protection/>
    </xf>
    <xf numFmtId="0" fontId="2" fillId="0" borderId="63" xfId="0" applyFont="1" applyBorder="1" applyAlignment="1">
      <alignment horizontal="left"/>
    </xf>
    <xf numFmtId="0" fontId="3" fillId="0" borderId="74" xfId="0" applyFont="1" applyBorder="1" applyAlignment="1">
      <alignment horizontal="center" vertical="center" wrapText="1"/>
    </xf>
  </cellXfs>
  <cellStyles count="13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Čiarka 2" xfId="61"/>
    <cellStyle name="čiarky 2" xfId="62"/>
    <cellStyle name="Dobrá" xfId="63"/>
    <cellStyle name="Explanatory Text" xfId="64"/>
    <cellStyle name="Good" xfId="65"/>
    <cellStyle name="Heading 1" xfId="66"/>
    <cellStyle name="Heading 2" xfId="67"/>
    <cellStyle name="Heading 3" xfId="68"/>
    <cellStyle name="Heading 4" xfId="69"/>
    <cellStyle name="Hyperlink" xfId="70"/>
    <cellStyle name="Check Cell" xfId="71"/>
    <cellStyle name="Input" xfId="72"/>
    <cellStyle name="Kontrolná bunka" xfId="73"/>
    <cellStyle name="Linked Cell" xfId="74"/>
    <cellStyle name="Currency" xfId="75"/>
    <cellStyle name="Currency [0]" xfId="76"/>
    <cellStyle name="Nadpis 1" xfId="77"/>
    <cellStyle name="Nadpis 2" xfId="78"/>
    <cellStyle name="Nadpis 3" xfId="79"/>
    <cellStyle name="Nadpis 4" xfId="80"/>
    <cellStyle name="Neutral" xfId="81"/>
    <cellStyle name="Neutrálna" xfId="82"/>
    <cellStyle name="normálne 2" xfId="83"/>
    <cellStyle name="normálne 3" xfId="84"/>
    <cellStyle name="normálne 4" xfId="85"/>
    <cellStyle name="normálne_Databazy_VVŠ_2007_ severská" xfId="86"/>
    <cellStyle name="normálne_sprava_VVŠ_2004_tabuľky_vláda" xfId="87"/>
    <cellStyle name="normální_List1" xfId="88"/>
    <cellStyle name="Note" xfId="89"/>
    <cellStyle name="Output" xfId="90"/>
    <cellStyle name="Percent" xfId="91"/>
    <cellStyle name="Followed Hyperlink" xfId="92"/>
    <cellStyle name="Poznámka" xfId="93"/>
    <cellStyle name="Prepojená bunka" xfId="94"/>
    <cellStyle name="SAPBEXaggData" xfId="95"/>
    <cellStyle name="SAPBEXaggDataEmph" xfId="96"/>
    <cellStyle name="SAPBEXaggItem" xfId="97"/>
    <cellStyle name="SAPBEXaggItemX" xfId="98"/>
    <cellStyle name="SAPBEXexcBad7" xfId="99"/>
    <cellStyle name="SAPBEXexcBad8" xfId="100"/>
    <cellStyle name="SAPBEXexcBad9" xfId="101"/>
    <cellStyle name="SAPBEXexcCritical4" xfId="102"/>
    <cellStyle name="SAPBEXexcCritical5" xfId="103"/>
    <cellStyle name="SAPBEXexcCritical6" xfId="104"/>
    <cellStyle name="SAPBEXexcGood1" xfId="105"/>
    <cellStyle name="SAPBEXexcGood2" xfId="106"/>
    <cellStyle name="SAPBEXexcGood3" xfId="107"/>
    <cellStyle name="SAPBEXfilterDrill" xfId="108"/>
    <cellStyle name="SAPBEXfilterItem" xfId="109"/>
    <cellStyle name="SAPBEXfilterText" xfId="110"/>
    <cellStyle name="SAPBEXformats" xfId="111"/>
    <cellStyle name="SAPBEXheaderItem" xfId="112"/>
    <cellStyle name="SAPBEXheaderText" xfId="113"/>
    <cellStyle name="SAPBEXHLevel0" xfId="114"/>
    <cellStyle name="SAPBEXHLevel0X" xfId="115"/>
    <cellStyle name="SAPBEXHLevel1" xfId="116"/>
    <cellStyle name="SAPBEXHLevel1X" xfId="117"/>
    <cellStyle name="SAPBEXHLevel2" xfId="118"/>
    <cellStyle name="SAPBEXHLevel2X" xfId="119"/>
    <cellStyle name="SAPBEXHLevel3" xfId="120"/>
    <cellStyle name="SAPBEXHLevel3X" xfId="121"/>
    <cellStyle name="SAPBEXchaText" xfId="122"/>
    <cellStyle name="SAPBEXresData" xfId="123"/>
    <cellStyle name="SAPBEXresDataEmph" xfId="124"/>
    <cellStyle name="SAPBEXresItem" xfId="125"/>
    <cellStyle name="SAPBEXresItemX" xfId="126"/>
    <cellStyle name="SAPBEXstdData" xfId="127"/>
    <cellStyle name="SAPBEXstdDataEmph" xfId="128"/>
    <cellStyle name="SAPBEXstdItem" xfId="129"/>
    <cellStyle name="SAPBEXstdItemX" xfId="130"/>
    <cellStyle name="SAPBEXtitle" xfId="131"/>
    <cellStyle name="SAPBEXundefined" xfId="132"/>
    <cellStyle name="Spolu" xfId="133"/>
    <cellStyle name="Text upozornenia" xfId="134"/>
    <cellStyle name="Title" xfId="135"/>
    <cellStyle name="Titul" xfId="136"/>
    <cellStyle name="Total" xfId="137"/>
    <cellStyle name="Vstup" xfId="138"/>
    <cellStyle name="Výpočet" xfId="139"/>
    <cellStyle name="Výstup" xfId="140"/>
    <cellStyle name="Vysvetľujúci text" xfId="141"/>
    <cellStyle name="Warning Text" xfId="142"/>
    <cellStyle name="Zlá" xfId="143"/>
    <cellStyle name="Zvýraznenie1" xfId="144"/>
    <cellStyle name="Zvýraznenie2" xfId="145"/>
    <cellStyle name="Zvýraznenie3" xfId="146"/>
    <cellStyle name="Zvýraznenie4" xfId="147"/>
    <cellStyle name="Zvýraznenie5" xfId="148"/>
    <cellStyle name="Zvýraznenie6"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VS\Rok_2007\Vyro&#269;n&#233;_spr&#225;vy_2006\VV&#353;_Data\Databazy_VV&#352;_2006_%20seversk&#22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ok_2009\V&#253;ro&#269;n&#233;%20spr&#225;vy_2008\Tabulky_VSH_2008_VV&#3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thena11\zd_adr_sfr\Documents%20and%20Settings\mederly\Local%20Settings\Temporary%20Internet%20Files\OLK185F\struktura%20zamestnancov%20po%20fakultach_PM%2004-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_18_soc. štip_2005_2007"/>
      <sheetName val="T19 - Ubytovacia_kapacita"/>
      <sheetName val="T_20a_Súvaha_A_2007"/>
      <sheetName val="T24_Náklady_2007"/>
      <sheetName val="T25 - Náklady_porovnanie"/>
      <sheetName val="T_26_HV_2007"/>
      <sheetName val="T23 - Výnosy_porovnanie"/>
      <sheetName val="T_20b_Súvaha_P_2007"/>
      <sheetName val="T_25_soc. štip_2006"/>
      <sheetName val="T_26_ubytov. kapacity_2006"/>
      <sheetName val="T_32_Výnosy_soc.star._2006"/>
      <sheetName val="T_33_Náklady_soc. star._2007"/>
      <sheetName val="T_34_HV_ soc. star._2007"/>
      <sheetName val="T_29_Výnosy_2006"/>
      <sheetName val="T_30_Náklady_2006"/>
      <sheetName val="T_31_HV_2006"/>
      <sheetName val="T_27a_Súvaha_A_2006"/>
      <sheetName val="T_27b_Súvaha_P_2006"/>
      <sheetName val="Databáza_T8"/>
      <sheetName val="KT_8"/>
      <sheetName val="Databáta_T9"/>
      <sheetName val="KT_9"/>
      <sheetName val="Databáza_T10"/>
      <sheetName val="KT_10"/>
      <sheetName val="Databáza_T19"/>
      <sheetName val="KT_19"/>
      <sheetName val="Databáza_T20"/>
      <sheetName val="KT_20"/>
      <sheetName val="T_33_Náklady_soc. star._2006"/>
      <sheetName val="T_34_HV_ soc. star._200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_18_soc. štip_2005_2008"/>
      <sheetName val="T19 - Ubytovanie_2005_2008"/>
      <sheetName val="T_20a_Súvaha_A_2008"/>
      <sheetName val="T_20b_Súvaha_P_2008"/>
      <sheetName val="T_22_Výnosy_2008"/>
      <sheetName val="T23 - Výnosy_porovnanie"/>
      <sheetName val="T24_Náklady_2008"/>
      <sheetName val="T25 - Náklady_porovnanie"/>
      <sheetName val="T_26_HV_2008"/>
      <sheetName val="T_27_Výnosy_so_o_porovnanie"/>
      <sheetName val="T28_Náklady_soc_o_porovnanie"/>
      <sheetName val="T_32_Výnosy_soc.star._2008"/>
      <sheetName val="T_33_Náklady_soc. star._2008"/>
      <sheetName val="T_34_HV_ soc. star._2008"/>
      <sheetName val="T25-účet 38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emilia.severska/Documents%20and%20Settings/peter.viest/Local%20Settings/Temporary%20Internet%20Files/Documents%20and%20Settings/Rok_2008/V&#253;ro&#269;n&#233;_spr&#225;vy_2007/Tabu&#318;ky_VV&#352;_2007_pr&#225;zdne.xl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2:Q2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T7" sqref="T7"/>
    </sheetView>
  </sheetViews>
  <sheetFormatPr defaultColWidth="9.140625" defaultRowHeight="12.75"/>
  <cols>
    <col min="1" max="1" width="13.7109375" style="162" customWidth="1"/>
    <col min="17" max="17" width="10.28125" style="0" customWidth="1"/>
  </cols>
  <sheetData>
    <row r="2" spans="1:17" ht="23.25" customHeight="1">
      <c r="A2" s="339"/>
      <c r="B2" s="420" t="s">
        <v>436</v>
      </c>
      <c r="C2" s="421"/>
      <c r="D2" s="421"/>
      <c r="E2" s="421"/>
      <c r="F2" s="421"/>
      <c r="G2" s="421"/>
      <c r="H2" s="421"/>
      <c r="I2" s="421"/>
      <c r="J2" s="421"/>
      <c r="K2" s="421"/>
      <c r="L2" s="422"/>
      <c r="M2" s="340"/>
      <c r="N2" s="340"/>
      <c r="O2" s="340"/>
      <c r="P2" s="340"/>
      <c r="Q2" s="341"/>
    </row>
    <row r="3" spans="1:17" ht="15">
      <c r="A3" s="342"/>
      <c r="B3" s="336"/>
      <c r="C3" s="337"/>
      <c r="D3" s="337"/>
      <c r="E3" s="337"/>
      <c r="F3" s="337"/>
      <c r="G3" s="337"/>
      <c r="H3" s="337"/>
      <c r="I3" s="337"/>
      <c r="J3" s="337"/>
      <c r="K3" s="337"/>
      <c r="L3" s="100"/>
      <c r="M3" s="100"/>
      <c r="N3" s="100"/>
      <c r="O3" s="100"/>
      <c r="P3" s="100"/>
      <c r="Q3" s="343"/>
    </row>
    <row r="4" spans="1:17" ht="22.5" customHeight="1">
      <c r="A4" s="416" t="s">
        <v>917</v>
      </c>
      <c r="B4" s="345" t="s">
        <v>827</v>
      </c>
      <c r="C4" s="346"/>
      <c r="D4" s="346"/>
      <c r="E4" s="346"/>
      <c r="F4" s="346"/>
      <c r="G4" s="346"/>
      <c r="H4" s="346"/>
      <c r="I4" s="346"/>
      <c r="J4" s="346"/>
      <c r="K4" s="346"/>
      <c r="L4" s="346"/>
      <c r="M4" s="346"/>
      <c r="N4" s="346"/>
      <c r="O4" s="346"/>
      <c r="P4" s="346"/>
      <c r="Q4" s="347"/>
    </row>
    <row r="5" spans="1:17" ht="22.5" customHeight="1">
      <c r="A5" s="416" t="s">
        <v>797</v>
      </c>
      <c r="B5" s="345" t="s">
        <v>828</v>
      </c>
      <c r="C5" s="346"/>
      <c r="D5" s="346"/>
      <c r="E5" s="346"/>
      <c r="F5" s="346"/>
      <c r="G5" s="346"/>
      <c r="H5" s="346"/>
      <c r="I5" s="346"/>
      <c r="J5" s="346"/>
      <c r="K5" s="346"/>
      <c r="L5" s="346"/>
      <c r="M5" s="346"/>
      <c r="N5" s="346"/>
      <c r="O5" s="346"/>
      <c r="P5" s="346"/>
      <c r="Q5" s="347"/>
    </row>
    <row r="6" spans="1:17" ht="39.75" customHeight="1">
      <c r="A6" s="415" t="s">
        <v>1319</v>
      </c>
      <c r="B6" s="587" t="s">
        <v>21</v>
      </c>
      <c r="C6" s="587"/>
      <c r="D6" s="587"/>
      <c r="E6" s="587"/>
      <c r="F6" s="587"/>
      <c r="G6" s="587"/>
      <c r="H6" s="587"/>
      <c r="I6" s="587"/>
      <c r="J6" s="587"/>
      <c r="K6" s="587"/>
      <c r="L6" s="587"/>
      <c r="M6" s="587"/>
      <c r="N6" s="587"/>
      <c r="O6" s="587"/>
      <c r="P6" s="587"/>
      <c r="Q6" s="588"/>
    </row>
    <row r="7" spans="1:17" ht="22.5" customHeight="1">
      <c r="A7" s="415" t="s">
        <v>1197</v>
      </c>
      <c r="B7" s="417" t="s">
        <v>416</v>
      </c>
      <c r="C7" s="418"/>
      <c r="D7" s="418"/>
      <c r="E7" s="418"/>
      <c r="F7" s="418"/>
      <c r="G7" s="418"/>
      <c r="H7" s="418"/>
      <c r="I7" s="418"/>
      <c r="J7" s="418"/>
      <c r="K7" s="418"/>
      <c r="L7" s="418"/>
      <c r="M7" s="418"/>
      <c r="N7" s="418"/>
      <c r="O7" s="418"/>
      <c r="P7" s="418"/>
      <c r="Q7" s="419"/>
    </row>
    <row r="8" spans="1:17" ht="22.5" customHeight="1">
      <c r="A8" s="415" t="s">
        <v>1198</v>
      </c>
      <c r="B8" s="417" t="s">
        <v>417</v>
      </c>
      <c r="C8" s="418"/>
      <c r="D8" s="418"/>
      <c r="E8" s="418"/>
      <c r="F8" s="418"/>
      <c r="G8" s="418"/>
      <c r="H8" s="418"/>
      <c r="I8" s="418"/>
      <c r="J8" s="418"/>
      <c r="K8" s="418"/>
      <c r="L8" s="418"/>
      <c r="M8" s="418"/>
      <c r="N8" s="418"/>
      <c r="O8" s="418"/>
      <c r="P8" s="418"/>
      <c r="Q8" s="419"/>
    </row>
    <row r="9" spans="1:17" ht="22.5" customHeight="1">
      <c r="A9" s="344" t="s">
        <v>1199</v>
      </c>
      <c r="B9" s="338" t="s">
        <v>418</v>
      </c>
      <c r="C9" s="100"/>
      <c r="D9" s="100"/>
      <c r="E9" s="100"/>
      <c r="F9" s="100"/>
      <c r="G9" s="100"/>
      <c r="H9" s="100"/>
      <c r="I9" s="100"/>
      <c r="J9" s="100"/>
      <c r="K9" s="100"/>
      <c r="L9" s="100"/>
      <c r="M9" s="100"/>
      <c r="N9" s="100"/>
      <c r="O9" s="100"/>
      <c r="P9" s="100"/>
      <c r="Q9" s="343"/>
    </row>
    <row r="10" spans="1:17" ht="22.5" customHeight="1">
      <c r="A10" s="415" t="s">
        <v>1200</v>
      </c>
      <c r="B10" s="417" t="s">
        <v>419</v>
      </c>
      <c r="C10" s="418"/>
      <c r="D10" s="418"/>
      <c r="E10" s="418"/>
      <c r="F10" s="418"/>
      <c r="G10" s="418"/>
      <c r="H10" s="418"/>
      <c r="I10" s="418"/>
      <c r="J10" s="418"/>
      <c r="K10" s="418"/>
      <c r="L10" s="418"/>
      <c r="M10" s="418"/>
      <c r="N10" s="418"/>
      <c r="O10" s="418"/>
      <c r="P10" s="418"/>
      <c r="Q10" s="419"/>
    </row>
    <row r="11" spans="1:17" ht="22.5" customHeight="1">
      <c r="A11" s="344" t="s">
        <v>1201</v>
      </c>
      <c r="B11" s="338" t="s">
        <v>420</v>
      </c>
      <c r="C11" s="100"/>
      <c r="D11" s="100"/>
      <c r="E11" s="100"/>
      <c r="F11" s="100"/>
      <c r="G11" s="100"/>
      <c r="H11" s="100"/>
      <c r="I11" s="100"/>
      <c r="J11" s="100"/>
      <c r="K11" s="100"/>
      <c r="L11" s="100"/>
      <c r="M11" s="100"/>
      <c r="N11" s="100"/>
      <c r="O11" s="100"/>
      <c r="P11" s="100"/>
      <c r="Q11" s="343"/>
    </row>
    <row r="12" spans="1:17" ht="22.5" customHeight="1">
      <c r="A12" s="415" t="s">
        <v>1202</v>
      </c>
      <c r="B12" s="417" t="s">
        <v>421</v>
      </c>
      <c r="C12" s="418"/>
      <c r="D12" s="418"/>
      <c r="E12" s="418"/>
      <c r="F12" s="418"/>
      <c r="G12" s="418"/>
      <c r="H12" s="418"/>
      <c r="I12" s="418"/>
      <c r="J12" s="418"/>
      <c r="K12" s="418"/>
      <c r="L12" s="418"/>
      <c r="M12" s="418"/>
      <c r="N12" s="418"/>
      <c r="O12" s="418"/>
      <c r="P12" s="418"/>
      <c r="Q12" s="419"/>
    </row>
    <row r="13" spans="1:17" ht="22.5" customHeight="1">
      <c r="A13" s="344" t="s">
        <v>1176</v>
      </c>
      <c r="B13" s="338" t="s">
        <v>422</v>
      </c>
      <c r="C13" s="100"/>
      <c r="D13" s="100"/>
      <c r="E13" s="100"/>
      <c r="F13" s="100"/>
      <c r="G13" s="100"/>
      <c r="H13" s="100"/>
      <c r="I13" s="100"/>
      <c r="J13" s="100"/>
      <c r="K13" s="100"/>
      <c r="L13" s="100"/>
      <c r="M13" s="100"/>
      <c r="N13" s="100"/>
      <c r="O13" s="100"/>
      <c r="P13" s="100"/>
      <c r="Q13" s="343"/>
    </row>
    <row r="14" spans="1:17" ht="22.5" customHeight="1">
      <c r="A14" s="415" t="s">
        <v>905</v>
      </c>
      <c r="B14" s="417" t="s">
        <v>423</v>
      </c>
      <c r="C14" s="418"/>
      <c r="D14" s="418"/>
      <c r="E14" s="418"/>
      <c r="F14" s="418"/>
      <c r="G14" s="418"/>
      <c r="H14" s="418"/>
      <c r="I14" s="418"/>
      <c r="J14" s="418"/>
      <c r="K14" s="418"/>
      <c r="L14" s="418"/>
      <c r="M14" s="418"/>
      <c r="N14" s="418"/>
      <c r="O14" s="418"/>
      <c r="P14" s="418"/>
      <c r="Q14" s="419"/>
    </row>
    <row r="15" spans="1:17" ht="22.5" customHeight="1">
      <c r="A15" s="344" t="s">
        <v>906</v>
      </c>
      <c r="B15" s="338" t="s">
        <v>6</v>
      </c>
      <c r="C15" s="100"/>
      <c r="D15" s="100"/>
      <c r="E15" s="100"/>
      <c r="F15" s="100"/>
      <c r="G15" s="100"/>
      <c r="H15" s="100"/>
      <c r="I15" s="100"/>
      <c r="J15" s="100"/>
      <c r="K15" s="100"/>
      <c r="L15" s="100"/>
      <c r="M15" s="100"/>
      <c r="N15" s="100"/>
      <c r="O15" s="100"/>
      <c r="P15" s="100"/>
      <c r="Q15" s="343"/>
    </row>
    <row r="16" spans="1:17" ht="22.5" customHeight="1">
      <c r="A16" s="415" t="s">
        <v>907</v>
      </c>
      <c r="B16" s="417" t="s">
        <v>424</v>
      </c>
      <c r="C16" s="417"/>
      <c r="D16" s="417"/>
      <c r="E16" s="417"/>
      <c r="F16" s="418"/>
      <c r="G16" s="418"/>
      <c r="H16" s="418"/>
      <c r="I16" s="418"/>
      <c r="J16" s="418"/>
      <c r="K16" s="418"/>
      <c r="L16" s="418"/>
      <c r="M16" s="418"/>
      <c r="N16" s="418"/>
      <c r="O16" s="418"/>
      <c r="P16" s="418"/>
      <c r="Q16" s="419"/>
    </row>
    <row r="17" spans="1:17" ht="22.5" customHeight="1">
      <c r="A17" s="344" t="s">
        <v>908</v>
      </c>
      <c r="B17" s="338" t="s">
        <v>425</v>
      </c>
      <c r="C17" s="100"/>
      <c r="D17" s="100"/>
      <c r="E17" s="100"/>
      <c r="F17" s="100"/>
      <c r="G17" s="100"/>
      <c r="H17" s="100"/>
      <c r="I17" s="100"/>
      <c r="J17" s="100"/>
      <c r="K17" s="100"/>
      <c r="L17" s="100"/>
      <c r="M17" s="100"/>
      <c r="N17" s="100"/>
      <c r="O17" s="100"/>
      <c r="P17" s="100"/>
      <c r="Q17" s="343"/>
    </row>
    <row r="18" spans="1:17" ht="22.5" customHeight="1">
      <c r="A18" s="415" t="s">
        <v>909</v>
      </c>
      <c r="B18" s="417" t="s">
        <v>426</v>
      </c>
      <c r="C18" s="418"/>
      <c r="D18" s="418"/>
      <c r="E18" s="418"/>
      <c r="F18" s="418"/>
      <c r="G18" s="418"/>
      <c r="H18" s="418"/>
      <c r="I18" s="418"/>
      <c r="J18" s="418"/>
      <c r="K18" s="418"/>
      <c r="L18" s="418"/>
      <c r="M18" s="418"/>
      <c r="N18" s="418"/>
      <c r="O18" s="418"/>
      <c r="P18" s="418"/>
      <c r="Q18" s="419"/>
    </row>
    <row r="19" spans="1:17" ht="22.5" customHeight="1">
      <c r="A19" s="344" t="s">
        <v>910</v>
      </c>
      <c r="B19" s="338" t="s">
        <v>445</v>
      </c>
      <c r="C19" s="100"/>
      <c r="D19" s="100"/>
      <c r="E19" s="100"/>
      <c r="F19" s="100"/>
      <c r="G19" s="100"/>
      <c r="H19" s="100"/>
      <c r="I19" s="100"/>
      <c r="J19" s="100"/>
      <c r="K19" s="100"/>
      <c r="L19" s="100"/>
      <c r="M19" s="100"/>
      <c r="N19" s="100"/>
      <c r="O19" s="100"/>
      <c r="P19" s="100"/>
      <c r="Q19" s="343"/>
    </row>
    <row r="20" spans="1:17" ht="32.25" customHeight="1">
      <c r="A20" s="415" t="s">
        <v>1001</v>
      </c>
      <c r="B20" s="591" t="s">
        <v>444</v>
      </c>
      <c r="C20" s="591"/>
      <c r="D20" s="591"/>
      <c r="E20" s="591"/>
      <c r="F20" s="591"/>
      <c r="G20" s="591"/>
      <c r="H20" s="591"/>
      <c r="I20" s="591"/>
      <c r="J20" s="591"/>
      <c r="K20" s="591"/>
      <c r="L20" s="591"/>
      <c r="M20" s="591"/>
      <c r="N20" s="591"/>
      <c r="O20" s="591"/>
      <c r="P20" s="591"/>
      <c r="Q20" s="592"/>
    </row>
    <row r="21" spans="1:17" ht="33" customHeight="1">
      <c r="A21" s="344" t="s">
        <v>911</v>
      </c>
      <c r="B21" s="589" t="s">
        <v>443</v>
      </c>
      <c r="C21" s="589"/>
      <c r="D21" s="589"/>
      <c r="E21" s="589"/>
      <c r="F21" s="589"/>
      <c r="G21" s="589"/>
      <c r="H21" s="589"/>
      <c r="I21" s="589"/>
      <c r="J21" s="589"/>
      <c r="K21" s="589"/>
      <c r="L21" s="589"/>
      <c r="M21" s="589"/>
      <c r="N21" s="589"/>
      <c r="O21" s="589"/>
      <c r="P21" s="589"/>
      <c r="Q21" s="590"/>
    </row>
    <row r="22" spans="1:17" ht="22.5" customHeight="1">
      <c r="A22" s="415" t="s">
        <v>912</v>
      </c>
      <c r="B22" s="417" t="s">
        <v>427</v>
      </c>
      <c r="C22" s="418"/>
      <c r="D22" s="418"/>
      <c r="E22" s="418"/>
      <c r="F22" s="418"/>
      <c r="G22" s="418"/>
      <c r="H22" s="418"/>
      <c r="I22" s="418"/>
      <c r="J22" s="418"/>
      <c r="K22" s="418"/>
      <c r="L22" s="418"/>
      <c r="M22" s="418"/>
      <c r="N22" s="418"/>
      <c r="O22" s="418"/>
      <c r="P22" s="418"/>
      <c r="Q22" s="419"/>
    </row>
    <row r="23" spans="1:17" ht="22.5" customHeight="1">
      <c r="A23" s="415" t="s">
        <v>913</v>
      </c>
      <c r="B23" s="338" t="s">
        <v>428</v>
      </c>
      <c r="C23" s="100"/>
      <c r="D23" s="100"/>
      <c r="E23" s="100"/>
      <c r="F23" s="100"/>
      <c r="G23" s="100"/>
      <c r="H23" s="100"/>
      <c r="I23" s="100"/>
      <c r="J23" s="100"/>
      <c r="K23" s="100"/>
      <c r="L23" s="100"/>
      <c r="M23" s="100"/>
      <c r="N23" s="100"/>
      <c r="O23" s="100"/>
      <c r="P23" s="100"/>
      <c r="Q23" s="343"/>
    </row>
    <row r="24" spans="1:17" ht="22.5" customHeight="1">
      <c r="A24" s="415" t="s">
        <v>914</v>
      </c>
      <c r="B24" s="417" t="s">
        <v>429</v>
      </c>
      <c r="C24" s="418"/>
      <c r="D24" s="418"/>
      <c r="E24" s="418"/>
      <c r="F24" s="418"/>
      <c r="G24" s="418"/>
      <c r="H24" s="418"/>
      <c r="I24" s="418"/>
      <c r="J24" s="418"/>
      <c r="K24" s="418"/>
      <c r="L24" s="418"/>
      <c r="M24" s="418"/>
      <c r="N24" s="418"/>
      <c r="O24" s="418"/>
      <c r="P24" s="418"/>
      <c r="Q24" s="419"/>
    </row>
    <row r="25" spans="1:17" ht="22.5" customHeight="1">
      <c r="A25" s="415" t="s">
        <v>237</v>
      </c>
      <c r="B25" s="338" t="s">
        <v>430</v>
      </c>
      <c r="C25" s="100"/>
      <c r="D25" s="100"/>
      <c r="E25" s="100"/>
      <c r="F25" s="100"/>
      <c r="G25" s="100"/>
      <c r="H25" s="100"/>
      <c r="I25" s="100"/>
      <c r="J25" s="100"/>
      <c r="K25" s="100"/>
      <c r="L25" s="100"/>
      <c r="M25" s="100"/>
      <c r="N25" s="100"/>
      <c r="O25" s="100"/>
      <c r="P25" s="100"/>
      <c r="Q25" s="343"/>
    </row>
    <row r="26" spans="1:17" ht="22.5" customHeight="1">
      <c r="A26" s="415" t="s">
        <v>238</v>
      </c>
      <c r="B26" s="417" t="s">
        <v>431</v>
      </c>
      <c r="C26" s="418"/>
      <c r="D26" s="418"/>
      <c r="E26" s="418"/>
      <c r="F26" s="418"/>
      <c r="G26" s="418"/>
      <c r="H26" s="418"/>
      <c r="I26" s="418"/>
      <c r="J26" s="418"/>
      <c r="K26" s="418"/>
      <c r="L26" s="418"/>
      <c r="M26" s="418"/>
      <c r="N26" s="418"/>
      <c r="O26" s="418"/>
      <c r="P26" s="418"/>
      <c r="Q26" s="419"/>
    </row>
    <row r="27" spans="1:17" ht="22.5" customHeight="1">
      <c r="A27" s="415" t="s">
        <v>794</v>
      </c>
      <c r="B27" s="338" t="s">
        <v>437</v>
      </c>
      <c r="C27" s="423"/>
      <c r="D27" s="100"/>
      <c r="E27" s="100"/>
      <c r="F27" s="100"/>
      <c r="G27" s="100"/>
      <c r="H27" s="100"/>
      <c r="I27" s="100"/>
      <c r="J27" s="100"/>
      <c r="K27" s="100"/>
      <c r="L27" s="100"/>
      <c r="M27" s="100"/>
      <c r="N27" s="100"/>
      <c r="O27" s="100"/>
      <c r="P27" s="100"/>
      <c r="Q27" s="343"/>
    </row>
    <row r="28" spans="1:17" ht="22.5" customHeight="1">
      <c r="A28" s="415" t="s">
        <v>795</v>
      </c>
      <c r="B28" s="417" t="s">
        <v>438</v>
      </c>
      <c r="C28" s="424"/>
      <c r="D28" s="418"/>
      <c r="E28" s="418"/>
      <c r="F28" s="418"/>
      <c r="G28" s="418"/>
      <c r="H28" s="418"/>
      <c r="I28" s="418"/>
      <c r="J28" s="418"/>
      <c r="K28" s="418"/>
      <c r="L28" s="418"/>
      <c r="M28" s="418"/>
      <c r="N28" s="418"/>
      <c r="O28" s="418"/>
      <c r="P28" s="418"/>
      <c r="Q28" s="419"/>
    </row>
    <row r="29" spans="1:17" ht="22.5" customHeight="1">
      <c r="A29" s="415" t="s">
        <v>239</v>
      </c>
      <c r="B29" s="345" t="s">
        <v>439</v>
      </c>
      <c r="C29" s="425"/>
      <c r="D29" s="346"/>
      <c r="E29" s="346"/>
      <c r="F29" s="346"/>
      <c r="G29" s="346"/>
      <c r="H29" s="346"/>
      <c r="I29" s="346"/>
      <c r="J29" s="346"/>
      <c r="K29" s="346"/>
      <c r="L29" s="346"/>
      <c r="M29" s="346"/>
      <c r="N29" s="346"/>
      <c r="O29" s="346"/>
      <c r="P29" s="346"/>
      <c r="Q29" s="347"/>
    </row>
  </sheetData>
  <sheetProtection/>
  <mergeCells count="3">
    <mergeCell ref="B6:Q6"/>
    <mergeCell ref="B21:Q21"/>
    <mergeCell ref="B20:Q20"/>
  </mergeCells>
  <hyperlinks>
    <hyperlink ref="B6" r:id="rId1" display="Tabuľky_VVŠ_2007_prázdne.xls"/>
    <hyperlink ref="A8" location="'T3-Výnosy'!A1" display="Tabuľka 3"/>
    <hyperlink ref="A7" location="'T2-Ostatné dot mimo MŠ SR'!A1" display="Tabuľka 2"/>
    <hyperlink ref="A9" location="'T4-Výnosy zo školného'!A1" display="Tabuľka 4"/>
    <hyperlink ref="A6" location="'T1-Dotácie podľa DZ'!A1" display="Tabuľka 1"/>
    <hyperlink ref="A10" location="'T5 - Analýza nákladov'!A1" display="Tabuľka 5"/>
    <hyperlink ref="A11"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 - Fondy'!A1" display="Tabuľka 13"/>
    <hyperlink ref="A19" location="'T16 - Štruktúra hotovosti'!A1" display="Tabuľka 16"/>
    <hyperlink ref="A20" location="'T17-Dotácie z ESF'!A1" display="Tabuľka 17a"/>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5" location="Súvzťažnosti!Názvy_tlače" display="Súvzťažnosti"/>
    <hyperlink ref="A4" location="Vysvetlivky!A1" display="Vysvetlivky"/>
    <hyperlink ref="A25" location="T22_Výnosy_soc_oblasť!Oblasť_tlače" display="Tabuľka_22"/>
    <hyperlink ref="A26" location="T23_Náklady_soc_oblasť!A1" display="Tabuľka_­23"/>
    <hyperlink ref="A29" location="'T25_Pasíva '!A1" display="'Tabuľka_25"/>
    <hyperlink ref="A12" location="'T7_Doktorandi-upr '!A1" display="Tabuľka_7"/>
    <hyperlink ref="A27" location="T24a_Aktíva_1!A1" display="Tabuľka 24a"/>
    <hyperlink ref="A28" location="T24b_Aktíva_2!A1" display="Tabuľka 24b"/>
  </hyperlinks>
  <printOptions/>
  <pageMargins left="0.7086614173228347" right="0.4330708661417323" top="0.4724409448818898" bottom="0.2362204724409449" header="0.2362204724409449" footer="0.1968503937007874"/>
  <pageSetup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sheetPr>
    <tabColor indexed="42"/>
    <pageSetUpPr fitToPage="1"/>
  </sheetPr>
  <dimension ref="A1:J39"/>
  <sheetViews>
    <sheetView zoomScale="75" zoomScaleNormal="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41" sqref="B41"/>
    </sheetView>
  </sheetViews>
  <sheetFormatPr defaultColWidth="9.140625" defaultRowHeight="12.75"/>
  <cols>
    <col min="1" max="1" width="5.57421875" style="24" customWidth="1"/>
    <col min="2" max="2" width="65.421875" style="51" customWidth="1"/>
    <col min="3" max="3" width="14.7109375" style="19" customWidth="1"/>
    <col min="4" max="4" width="14.00390625" style="19" customWidth="1"/>
    <col min="5" max="5" width="15.8515625" style="19" customWidth="1"/>
    <col min="6" max="6" width="15.7109375" style="19" customWidth="1"/>
    <col min="7" max="7" width="19.140625" style="19" customWidth="1"/>
    <col min="8" max="8" width="18.7109375" style="19" customWidth="1"/>
    <col min="9" max="9" width="15.8515625" style="19" customWidth="1"/>
    <col min="10" max="10" width="18.00390625" style="19" bestFit="1" customWidth="1"/>
    <col min="11" max="16384" width="9.140625" style="19" customWidth="1"/>
  </cols>
  <sheetData>
    <row r="1" spans="1:10" ht="34.5" customHeight="1">
      <c r="A1" s="659" t="s">
        <v>842</v>
      </c>
      <c r="B1" s="660"/>
      <c r="C1" s="660"/>
      <c r="D1" s="660"/>
      <c r="E1" s="660"/>
      <c r="F1" s="660"/>
      <c r="G1" s="660"/>
      <c r="H1" s="660"/>
      <c r="I1" s="660"/>
      <c r="J1" s="661"/>
    </row>
    <row r="2" spans="1:10" ht="35.25" customHeight="1">
      <c r="A2" s="611" t="s">
        <v>1408</v>
      </c>
      <c r="B2" s="612"/>
      <c r="C2" s="612"/>
      <c r="D2" s="612"/>
      <c r="E2" s="612"/>
      <c r="F2" s="612"/>
      <c r="G2" s="612"/>
      <c r="H2" s="612"/>
      <c r="I2" s="612"/>
      <c r="J2" s="613"/>
    </row>
    <row r="3" spans="1:10" ht="42.75" customHeight="1">
      <c r="A3" s="663" t="s">
        <v>1196</v>
      </c>
      <c r="B3" s="662" t="s">
        <v>1227</v>
      </c>
      <c r="C3" s="656" t="s">
        <v>829</v>
      </c>
      <c r="D3" s="656"/>
      <c r="E3" s="656"/>
      <c r="F3" s="656"/>
      <c r="G3" s="656" t="s">
        <v>393</v>
      </c>
      <c r="H3" s="657" t="s">
        <v>1309</v>
      </c>
      <c r="I3" s="656" t="s">
        <v>395</v>
      </c>
      <c r="J3" s="652" t="s">
        <v>396</v>
      </c>
    </row>
    <row r="4" spans="1:10" ht="34.5" customHeight="1">
      <c r="A4" s="663"/>
      <c r="B4" s="662"/>
      <c r="C4" s="656" t="s">
        <v>1225</v>
      </c>
      <c r="D4" s="14" t="s">
        <v>1309</v>
      </c>
      <c r="E4" s="656" t="s">
        <v>1226</v>
      </c>
      <c r="F4" s="656" t="s">
        <v>1168</v>
      </c>
      <c r="G4" s="656"/>
      <c r="H4" s="657"/>
      <c r="I4" s="656"/>
      <c r="J4" s="652"/>
    </row>
    <row r="5" spans="1:10" s="85" customFormat="1" ht="62.25">
      <c r="A5" s="663"/>
      <c r="B5" s="662"/>
      <c r="C5" s="656"/>
      <c r="D5" s="14" t="s">
        <v>802</v>
      </c>
      <c r="E5" s="656"/>
      <c r="F5" s="656"/>
      <c r="G5" s="656"/>
      <c r="H5" s="14" t="s">
        <v>394</v>
      </c>
      <c r="I5" s="656"/>
      <c r="J5" s="652"/>
    </row>
    <row r="6" spans="1:10" s="86" customFormat="1" ht="18" customHeight="1">
      <c r="A6" s="183"/>
      <c r="B6" s="69"/>
      <c r="C6" s="16" t="s">
        <v>1292</v>
      </c>
      <c r="D6" s="16" t="s">
        <v>1293</v>
      </c>
      <c r="E6" s="16" t="s">
        <v>1294</v>
      </c>
      <c r="F6" s="16" t="s">
        <v>1169</v>
      </c>
      <c r="G6" s="16" t="s">
        <v>1295</v>
      </c>
      <c r="H6" s="16" t="s">
        <v>1296</v>
      </c>
      <c r="I6" s="16" t="s">
        <v>1297</v>
      </c>
      <c r="J6" s="15" t="s">
        <v>1170</v>
      </c>
    </row>
    <row r="7" spans="1:10" s="22" customFormat="1" ht="15">
      <c r="A7" s="31">
        <v>1</v>
      </c>
      <c r="B7" s="47" t="s">
        <v>1287</v>
      </c>
      <c r="C7" s="443">
        <f>SUM(C8:C12)</f>
        <v>280.5</v>
      </c>
      <c r="D7" s="443">
        <f>SUM(D8:D12)</f>
        <v>278.90000000000003</v>
      </c>
      <c r="E7" s="443">
        <f>SUM(E8:E12)</f>
        <v>31.8</v>
      </c>
      <c r="F7" s="443">
        <f aca="true" t="shared" si="0" ref="F7:F13">C7+E7</f>
        <v>312.3</v>
      </c>
      <c r="G7" s="458">
        <f>SUM(G8:G12)</f>
        <v>3537591</v>
      </c>
      <c r="H7" s="458">
        <f>SUM(H8:H12)</f>
        <v>3513558</v>
      </c>
      <c r="I7" s="458">
        <f>SUM(I8:I12)</f>
        <v>636463</v>
      </c>
      <c r="J7" s="459">
        <f aca="true" t="shared" si="1" ref="J7:J13">G7+I7</f>
        <v>4174054</v>
      </c>
    </row>
    <row r="8" spans="1:10" ht="15">
      <c r="A8" s="31">
        <v>2</v>
      </c>
      <c r="B8" s="27" t="s">
        <v>1228</v>
      </c>
      <c r="C8" s="444">
        <v>43.3</v>
      </c>
      <c r="D8" s="444">
        <v>43.2</v>
      </c>
      <c r="E8" s="444">
        <v>5</v>
      </c>
      <c r="F8" s="443">
        <f t="shared" si="0"/>
        <v>48.3</v>
      </c>
      <c r="G8" s="457">
        <v>766666</v>
      </c>
      <c r="H8" s="457">
        <v>758371</v>
      </c>
      <c r="I8" s="457">
        <v>134598</v>
      </c>
      <c r="J8" s="459">
        <f t="shared" si="1"/>
        <v>901264</v>
      </c>
    </row>
    <row r="9" spans="1:10" ht="15">
      <c r="A9" s="31">
        <v>3</v>
      </c>
      <c r="B9" s="27" t="s">
        <v>1229</v>
      </c>
      <c r="C9" s="444">
        <v>57.2</v>
      </c>
      <c r="D9" s="444">
        <v>57.2</v>
      </c>
      <c r="E9" s="444">
        <v>6.3</v>
      </c>
      <c r="F9" s="443">
        <f t="shared" si="0"/>
        <v>63.5</v>
      </c>
      <c r="G9" s="457">
        <v>844547</v>
      </c>
      <c r="H9" s="457">
        <v>844547</v>
      </c>
      <c r="I9" s="457">
        <v>152473</v>
      </c>
      <c r="J9" s="459">
        <f t="shared" si="1"/>
        <v>997020</v>
      </c>
    </row>
    <row r="10" spans="1:10" ht="15">
      <c r="A10" s="31">
        <v>4</v>
      </c>
      <c r="B10" s="27" t="s">
        <v>1230</v>
      </c>
      <c r="C10" s="444">
        <v>175.4</v>
      </c>
      <c r="D10" s="444">
        <v>174.4</v>
      </c>
      <c r="E10" s="444">
        <v>19.4</v>
      </c>
      <c r="F10" s="443">
        <f t="shared" si="0"/>
        <v>194.8</v>
      </c>
      <c r="G10" s="457">
        <v>1884282</v>
      </c>
      <c r="H10" s="457">
        <v>1874106</v>
      </c>
      <c r="I10" s="457">
        <v>338189</v>
      </c>
      <c r="J10" s="459">
        <f t="shared" si="1"/>
        <v>2222471</v>
      </c>
    </row>
    <row r="11" spans="1:10" ht="15">
      <c r="A11" s="31">
        <v>5</v>
      </c>
      <c r="B11" s="27" t="s">
        <v>1231</v>
      </c>
      <c r="C11" s="444">
        <v>4.6</v>
      </c>
      <c r="D11" s="444">
        <v>4.1</v>
      </c>
      <c r="E11" s="444">
        <v>1.1</v>
      </c>
      <c r="F11" s="443">
        <f t="shared" si="0"/>
        <v>5.699999999999999</v>
      </c>
      <c r="G11" s="457">
        <v>42096</v>
      </c>
      <c r="H11" s="457">
        <v>36534</v>
      </c>
      <c r="I11" s="457">
        <v>11203</v>
      </c>
      <c r="J11" s="459">
        <f t="shared" si="1"/>
        <v>53299</v>
      </c>
    </row>
    <row r="12" spans="1:10" ht="15">
      <c r="A12" s="31">
        <v>6</v>
      </c>
      <c r="B12" s="27" t="s">
        <v>1232</v>
      </c>
      <c r="C12" s="451">
        <v>0</v>
      </c>
      <c r="D12" s="444">
        <v>0</v>
      </c>
      <c r="E12" s="444">
        <v>0</v>
      </c>
      <c r="F12" s="443">
        <f t="shared" si="0"/>
        <v>0</v>
      </c>
      <c r="G12" s="451">
        <v>0</v>
      </c>
      <c r="H12" s="451">
        <v>0</v>
      </c>
      <c r="I12" s="451">
        <v>0</v>
      </c>
      <c r="J12" s="464">
        <f>G12+I12</f>
        <v>0</v>
      </c>
    </row>
    <row r="13" spans="1:10" ht="15">
      <c r="A13" s="31">
        <v>7</v>
      </c>
      <c r="B13" s="47" t="s">
        <v>994</v>
      </c>
      <c r="C13" s="444">
        <v>37.5</v>
      </c>
      <c r="D13" s="444">
        <v>37.5</v>
      </c>
      <c r="E13" s="444">
        <v>1.8</v>
      </c>
      <c r="F13" s="443">
        <f t="shared" si="0"/>
        <v>39.3</v>
      </c>
      <c r="G13" s="457">
        <v>324348</v>
      </c>
      <c r="H13" s="457">
        <v>324348</v>
      </c>
      <c r="I13" s="457">
        <v>25994</v>
      </c>
      <c r="J13" s="459">
        <f t="shared" si="1"/>
        <v>350342</v>
      </c>
    </row>
    <row r="14" spans="1:10" ht="15">
      <c r="A14" s="31"/>
      <c r="B14" s="27" t="s">
        <v>1309</v>
      </c>
      <c r="C14" s="445"/>
      <c r="D14" s="445"/>
      <c r="E14" s="445"/>
      <c r="F14" s="446"/>
      <c r="G14" s="456"/>
      <c r="H14" s="456"/>
      <c r="I14" s="456"/>
      <c r="J14" s="460"/>
    </row>
    <row r="15" spans="1:10" ht="15">
      <c r="A15" s="31">
        <v>8</v>
      </c>
      <c r="B15" s="27" t="s">
        <v>998</v>
      </c>
      <c r="C15" s="444">
        <v>13</v>
      </c>
      <c r="D15" s="444">
        <v>13</v>
      </c>
      <c r="E15" s="444">
        <v>1</v>
      </c>
      <c r="F15" s="443">
        <f aca="true" t="shared" si="2" ref="F15:F21">C15+E15</f>
        <v>14</v>
      </c>
      <c r="G15" s="457">
        <v>135371</v>
      </c>
      <c r="H15" s="457">
        <v>135371</v>
      </c>
      <c r="I15" s="457">
        <v>14535</v>
      </c>
      <c r="J15" s="459">
        <f aca="true" t="shared" si="3" ref="J15:J21">G15+I15</f>
        <v>149906</v>
      </c>
    </row>
    <row r="16" spans="1:10" ht="15">
      <c r="A16" s="31">
        <v>9</v>
      </c>
      <c r="B16" s="47" t="s">
        <v>1288</v>
      </c>
      <c r="C16" s="443">
        <f>SUM(C17:C19)</f>
        <v>105.2</v>
      </c>
      <c r="D16" s="443">
        <f>SUM(D17:D19)</f>
        <v>105.1</v>
      </c>
      <c r="E16" s="443">
        <f>SUM(E17:E19)</f>
        <v>10.4</v>
      </c>
      <c r="F16" s="443">
        <f t="shared" si="2"/>
        <v>115.60000000000001</v>
      </c>
      <c r="G16" s="458">
        <f>SUM(G17:G19)</f>
        <v>966134</v>
      </c>
      <c r="H16" s="458">
        <f>SUM(H17:H19)</f>
        <v>965284</v>
      </c>
      <c r="I16" s="458">
        <f>SUM(I17:I19)</f>
        <v>152595</v>
      </c>
      <c r="J16" s="459">
        <f t="shared" si="3"/>
        <v>1118729</v>
      </c>
    </row>
    <row r="17" spans="1:10" ht="15">
      <c r="A17" s="31">
        <v>10</v>
      </c>
      <c r="B17" s="27" t="s">
        <v>1233</v>
      </c>
      <c r="C17" s="444">
        <v>44</v>
      </c>
      <c r="D17" s="444">
        <v>44</v>
      </c>
      <c r="E17" s="452">
        <v>0.23</v>
      </c>
      <c r="F17" s="443">
        <f t="shared" si="2"/>
        <v>44.23</v>
      </c>
      <c r="G17" s="457">
        <v>460786</v>
      </c>
      <c r="H17" s="457">
        <v>460786</v>
      </c>
      <c r="I17" s="457">
        <v>7881</v>
      </c>
      <c r="J17" s="459">
        <f t="shared" si="3"/>
        <v>468667</v>
      </c>
    </row>
    <row r="18" spans="1:10" ht="15">
      <c r="A18" s="31">
        <v>11</v>
      </c>
      <c r="B18" s="27" t="s">
        <v>1171</v>
      </c>
      <c r="C18" s="444">
        <v>61.2</v>
      </c>
      <c r="D18" s="444">
        <v>61.1</v>
      </c>
      <c r="E18" s="452">
        <v>10.17</v>
      </c>
      <c r="F18" s="443">
        <f t="shared" si="2"/>
        <v>71.37</v>
      </c>
      <c r="G18" s="457">
        <v>505348</v>
      </c>
      <c r="H18" s="457">
        <v>504498</v>
      </c>
      <c r="I18" s="457">
        <v>144714</v>
      </c>
      <c r="J18" s="459">
        <f>G18+I18</f>
        <v>650062</v>
      </c>
    </row>
    <row r="19" spans="1:10" ht="15">
      <c r="A19" s="31">
        <v>12</v>
      </c>
      <c r="B19" s="27" t="s">
        <v>1146</v>
      </c>
      <c r="C19" s="452">
        <v>0</v>
      </c>
      <c r="D19" s="452">
        <v>0</v>
      </c>
      <c r="E19" s="452">
        <v>0</v>
      </c>
      <c r="F19" s="443">
        <f t="shared" si="2"/>
        <v>0</v>
      </c>
      <c r="G19" s="451">
        <v>0</v>
      </c>
      <c r="H19" s="451">
        <v>0</v>
      </c>
      <c r="I19" s="451">
        <v>0</v>
      </c>
      <c r="J19" s="464">
        <f>G19+I19</f>
        <v>0</v>
      </c>
    </row>
    <row r="20" spans="1:10" ht="15">
      <c r="A20" s="31">
        <v>13</v>
      </c>
      <c r="B20" s="47" t="s">
        <v>1285</v>
      </c>
      <c r="C20" s="444">
        <v>12.8</v>
      </c>
      <c r="D20" s="444">
        <v>12.8</v>
      </c>
      <c r="E20" s="452">
        <v>0.3</v>
      </c>
      <c r="F20" s="443">
        <f t="shared" si="2"/>
        <v>13.100000000000001</v>
      </c>
      <c r="G20" s="457">
        <v>129043</v>
      </c>
      <c r="H20" s="457">
        <v>129043</v>
      </c>
      <c r="I20" s="457">
        <v>10374</v>
      </c>
      <c r="J20" s="459">
        <f t="shared" si="3"/>
        <v>139417</v>
      </c>
    </row>
    <row r="21" spans="1:10" ht="30.75">
      <c r="A21" s="31">
        <v>14</v>
      </c>
      <c r="B21" s="47" t="s">
        <v>995</v>
      </c>
      <c r="C21" s="444">
        <v>47.4</v>
      </c>
      <c r="D21" s="444">
        <v>47.4</v>
      </c>
      <c r="E21" s="452">
        <v>0</v>
      </c>
      <c r="F21" s="443">
        <f t="shared" si="2"/>
        <v>47.4</v>
      </c>
      <c r="G21" s="457">
        <v>260320</v>
      </c>
      <c r="H21" s="457">
        <v>260320</v>
      </c>
      <c r="I21" s="457">
        <v>4412</v>
      </c>
      <c r="J21" s="459">
        <f t="shared" si="3"/>
        <v>264732</v>
      </c>
    </row>
    <row r="22" spans="1:10" ht="46.5">
      <c r="A22" s="31">
        <v>15</v>
      </c>
      <c r="B22" s="47" t="s">
        <v>1335</v>
      </c>
      <c r="C22" s="443">
        <f aca="true" t="shared" si="4" ref="C22:J22">SUM(C23:C27)</f>
        <v>6.047000000000001</v>
      </c>
      <c r="D22" s="443">
        <f t="shared" si="4"/>
        <v>6.047000000000001</v>
      </c>
      <c r="E22" s="443">
        <f t="shared" si="4"/>
        <v>0</v>
      </c>
      <c r="F22" s="443">
        <f t="shared" si="4"/>
        <v>6.047000000000001</v>
      </c>
      <c r="G22" s="458">
        <f t="shared" si="4"/>
        <v>57928.24</v>
      </c>
      <c r="H22" s="458">
        <f t="shared" si="4"/>
        <v>57928.24</v>
      </c>
      <c r="I22" s="463">
        <f>SUM(I23:I27)</f>
        <v>0</v>
      </c>
      <c r="J22" s="459">
        <f t="shared" si="4"/>
        <v>57928.24</v>
      </c>
    </row>
    <row r="23" spans="1:10" ht="15">
      <c r="A23" s="31" t="s">
        <v>1286</v>
      </c>
      <c r="B23" s="48" t="s">
        <v>512</v>
      </c>
      <c r="C23" s="444">
        <v>0.335</v>
      </c>
      <c r="D23" s="444">
        <v>0.335</v>
      </c>
      <c r="E23" s="444">
        <v>0</v>
      </c>
      <c r="F23" s="443">
        <f aca="true" t="shared" si="5" ref="F23:F30">C23+E23</f>
        <v>0.335</v>
      </c>
      <c r="G23" s="457">
        <v>3203</v>
      </c>
      <c r="H23" s="457">
        <v>3203</v>
      </c>
      <c r="I23" s="451">
        <v>0</v>
      </c>
      <c r="J23" s="459">
        <f>G23+I23</f>
        <v>3203</v>
      </c>
    </row>
    <row r="24" spans="1:10" ht="15">
      <c r="A24" s="31" t="s">
        <v>513</v>
      </c>
      <c r="B24" s="48" t="s">
        <v>514</v>
      </c>
      <c r="C24" s="444">
        <v>1.498</v>
      </c>
      <c r="D24" s="444">
        <v>1.498</v>
      </c>
      <c r="E24" s="444">
        <v>0</v>
      </c>
      <c r="F24" s="443">
        <f t="shared" si="5"/>
        <v>1.498</v>
      </c>
      <c r="G24" s="457">
        <v>15779.11</v>
      </c>
      <c r="H24" s="457">
        <v>15779.11</v>
      </c>
      <c r="I24" s="451">
        <v>0</v>
      </c>
      <c r="J24" s="459">
        <f>G24+I24</f>
        <v>15779.11</v>
      </c>
    </row>
    <row r="25" spans="1:10" ht="15">
      <c r="A25" s="31" t="s">
        <v>515</v>
      </c>
      <c r="B25" s="48" t="s">
        <v>516</v>
      </c>
      <c r="C25" s="444">
        <v>0</v>
      </c>
      <c r="D25" s="444">
        <v>0</v>
      </c>
      <c r="E25" s="444">
        <v>0</v>
      </c>
      <c r="F25" s="443">
        <f t="shared" si="5"/>
        <v>0</v>
      </c>
      <c r="G25" s="451">
        <v>0</v>
      </c>
      <c r="H25" s="451">
        <v>0</v>
      </c>
      <c r="I25" s="451">
        <v>0</v>
      </c>
      <c r="J25" s="464">
        <f>G25+I25</f>
        <v>0</v>
      </c>
    </row>
    <row r="26" spans="1:10" ht="16.5" customHeight="1">
      <c r="A26" s="31" t="s">
        <v>517</v>
      </c>
      <c r="B26" s="48" t="s">
        <v>518</v>
      </c>
      <c r="C26" s="444">
        <v>4.126</v>
      </c>
      <c r="D26" s="444">
        <v>4.126</v>
      </c>
      <c r="E26" s="444">
        <v>0</v>
      </c>
      <c r="F26" s="443">
        <f t="shared" si="5"/>
        <v>4.126</v>
      </c>
      <c r="G26" s="457">
        <v>37723.88</v>
      </c>
      <c r="H26" s="457">
        <v>37723.88</v>
      </c>
      <c r="I26" s="451">
        <v>0</v>
      </c>
      <c r="J26" s="459">
        <f>G26+I26</f>
        <v>37723.88</v>
      </c>
    </row>
    <row r="27" spans="1:10" ht="15">
      <c r="A27" s="31" t="s">
        <v>1415</v>
      </c>
      <c r="B27" s="48" t="s">
        <v>1416</v>
      </c>
      <c r="C27" s="449">
        <v>0.088</v>
      </c>
      <c r="D27" s="449">
        <v>0.088</v>
      </c>
      <c r="E27" s="449">
        <v>0</v>
      </c>
      <c r="F27" s="443">
        <f t="shared" si="5"/>
        <v>0.088</v>
      </c>
      <c r="G27" s="457">
        <v>1222.25</v>
      </c>
      <c r="H27" s="457">
        <v>1222.25</v>
      </c>
      <c r="I27" s="451">
        <v>0</v>
      </c>
      <c r="J27" s="459">
        <f>G27+I27</f>
        <v>1222.25</v>
      </c>
    </row>
    <row r="28" spans="1:10" ht="15">
      <c r="A28" s="31"/>
      <c r="B28" s="448"/>
      <c r="C28" s="450"/>
      <c r="D28" s="450"/>
      <c r="E28" s="450"/>
      <c r="F28" s="446"/>
      <c r="G28" s="456"/>
      <c r="H28" s="456"/>
      <c r="I28" s="456"/>
      <c r="J28" s="460"/>
    </row>
    <row r="29" spans="1:10" ht="15">
      <c r="A29" s="31">
        <v>16</v>
      </c>
      <c r="B29" s="47" t="s">
        <v>996</v>
      </c>
      <c r="C29" s="444">
        <v>0</v>
      </c>
      <c r="D29" s="444">
        <v>0</v>
      </c>
      <c r="E29" s="444">
        <v>0</v>
      </c>
      <c r="F29" s="443">
        <f t="shared" si="5"/>
        <v>0</v>
      </c>
      <c r="G29" s="451">
        <v>0</v>
      </c>
      <c r="H29" s="451">
        <v>0</v>
      </c>
      <c r="I29" s="451">
        <v>0</v>
      </c>
      <c r="J29" s="464">
        <f>G29+I29</f>
        <v>0</v>
      </c>
    </row>
    <row r="30" spans="1:10" ht="15">
      <c r="A30" s="31">
        <v>17</v>
      </c>
      <c r="B30" s="47" t="s">
        <v>997</v>
      </c>
      <c r="C30" s="444">
        <v>0</v>
      </c>
      <c r="D30" s="444">
        <v>0</v>
      </c>
      <c r="E30" s="444">
        <v>14.9</v>
      </c>
      <c r="F30" s="443">
        <f t="shared" si="5"/>
        <v>14.9</v>
      </c>
      <c r="G30" s="451">
        <v>0</v>
      </c>
      <c r="H30" s="451">
        <v>0</v>
      </c>
      <c r="I30" s="457">
        <v>96159</v>
      </c>
      <c r="J30" s="459">
        <f>G30+I30</f>
        <v>96159</v>
      </c>
    </row>
    <row r="31" spans="1:10" ht="15.75" thickBot="1">
      <c r="A31" s="32">
        <v>18</v>
      </c>
      <c r="B31" s="49" t="s">
        <v>1336</v>
      </c>
      <c r="C31" s="447">
        <f aca="true" t="shared" si="6" ref="C31:J31">C7+C13+C16+C20+C21+C29+C30</f>
        <v>483.4</v>
      </c>
      <c r="D31" s="447">
        <f t="shared" si="6"/>
        <v>481.7</v>
      </c>
      <c r="E31" s="447">
        <f t="shared" si="6"/>
        <v>59.199999999999996</v>
      </c>
      <c r="F31" s="447">
        <f>F7+F13+F16+F20+F21+F29+F30</f>
        <v>542.6</v>
      </c>
      <c r="G31" s="461">
        <f t="shared" si="6"/>
        <v>5217436</v>
      </c>
      <c r="H31" s="461">
        <f t="shared" si="6"/>
        <v>5192553</v>
      </c>
      <c r="I31" s="461">
        <f t="shared" si="6"/>
        <v>925997</v>
      </c>
      <c r="J31" s="462">
        <f t="shared" si="6"/>
        <v>6143433</v>
      </c>
    </row>
    <row r="32" spans="1:10" ht="15">
      <c r="A32" s="18"/>
      <c r="B32" s="18"/>
      <c r="C32" s="21"/>
      <c r="D32" s="18"/>
      <c r="E32" s="18"/>
      <c r="F32" s="21"/>
      <c r="G32" s="21"/>
      <c r="H32" s="21"/>
      <c r="I32" s="21"/>
      <c r="J32" s="21"/>
    </row>
    <row r="33" spans="1:10" ht="15">
      <c r="A33" s="653" t="s">
        <v>915</v>
      </c>
      <c r="B33" s="654"/>
      <c r="C33" s="654"/>
      <c r="D33" s="654"/>
      <c r="E33" s="654"/>
      <c r="F33" s="654"/>
      <c r="G33" s="654"/>
      <c r="H33" s="654"/>
      <c r="I33" s="654"/>
      <c r="J33" s="655"/>
    </row>
    <row r="35" spans="2:10" ht="50.25" customHeight="1">
      <c r="B35" s="658" t="s">
        <v>864</v>
      </c>
      <c r="C35" s="658"/>
      <c r="D35" s="658"/>
      <c r="E35" s="658"/>
      <c r="F35" s="658"/>
      <c r="G35" s="658"/>
      <c r="H35" s="658"/>
      <c r="I35" s="658"/>
      <c r="J35" s="658"/>
    </row>
    <row r="36" ht="15">
      <c r="B36" s="402" t="s">
        <v>730</v>
      </c>
    </row>
    <row r="37" ht="15">
      <c r="B37" s="402" t="s">
        <v>731</v>
      </c>
    </row>
    <row r="38" ht="15">
      <c r="B38" s="402" t="s">
        <v>732</v>
      </c>
    </row>
    <row r="39" spans="1:10" ht="36" customHeight="1">
      <c r="A39" s="638" t="s">
        <v>896</v>
      </c>
      <c r="B39" s="638"/>
      <c r="C39" s="638"/>
      <c r="D39" s="638"/>
      <c r="E39" s="638"/>
      <c r="F39" s="638"/>
      <c r="G39" s="638"/>
      <c r="H39" s="638"/>
      <c r="I39" s="638"/>
      <c r="J39" s="638"/>
    </row>
  </sheetData>
  <sheetProtection/>
  <mergeCells count="15">
    <mergeCell ref="A1:J1"/>
    <mergeCell ref="A2:J2"/>
    <mergeCell ref="G3:G5"/>
    <mergeCell ref="I3:I5"/>
    <mergeCell ref="C4:C5"/>
    <mergeCell ref="E4:E5"/>
    <mergeCell ref="F4:F5"/>
    <mergeCell ref="B3:B5"/>
    <mergeCell ref="A3:A5"/>
    <mergeCell ref="A39:J39"/>
    <mergeCell ref="J3:J5"/>
    <mergeCell ref="A33:J33"/>
    <mergeCell ref="C3:F3"/>
    <mergeCell ref="H3:H4"/>
    <mergeCell ref="B35:J35"/>
  </mergeCells>
  <printOptions gridLines="1"/>
  <pageMargins left="0.47" right="0.31" top="0.75" bottom="0.41" header="0.5118110236220472" footer="0.28"/>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1:I21"/>
  <sheetViews>
    <sheetView zoomScale="75" zoomScaleNormal="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5" sqref="D15"/>
    </sheetView>
  </sheetViews>
  <sheetFormatPr defaultColWidth="9.140625" defaultRowHeight="12.75"/>
  <cols>
    <col min="1" max="1" width="9.140625" style="192" customWidth="1"/>
    <col min="2" max="2" width="85.28125" style="192" customWidth="1"/>
    <col min="3" max="3" width="17.7109375" style="192" customWidth="1"/>
    <col min="4" max="5" width="22.57421875" style="192" customWidth="1"/>
    <col min="6" max="6" width="22.28125" style="192" customWidth="1"/>
    <col min="7" max="7" width="16.7109375" style="192" customWidth="1"/>
    <col min="8" max="8" width="17.140625" style="192" customWidth="1"/>
    <col min="9" max="16384" width="9.140625" style="192" customWidth="1"/>
  </cols>
  <sheetData>
    <row r="1" spans="1:8" ht="28.5" customHeight="1">
      <c r="A1" s="664" t="s">
        <v>397</v>
      </c>
      <c r="B1" s="664"/>
      <c r="C1" s="664"/>
      <c r="D1" s="664"/>
      <c r="E1" s="664"/>
      <c r="F1" s="664"/>
      <c r="G1" s="664"/>
      <c r="H1" s="664"/>
    </row>
    <row r="2" spans="1:9" ht="44.25" customHeight="1" thickBot="1">
      <c r="A2" s="665" t="s">
        <v>1406</v>
      </c>
      <c r="B2" s="665"/>
      <c r="C2" s="665"/>
      <c r="D2" s="665"/>
      <c r="E2" s="665"/>
      <c r="F2" s="665"/>
      <c r="G2" s="665"/>
      <c r="H2" s="665"/>
      <c r="I2" s="349"/>
    </row>
    <row r="3" spans="1:8" ht="25.5" customHeight="1">
      <c r="A3" s="666" t="s">
        <v>1196</v>
      </c>
      <c r="B3" s="668" t="s">
        <v>1343</v>
      </c>
      <c r="C3" s="671" t="s">
        <v>499</v>
      </c>
      <c r="D3" s="672"/>
      <c r="E3" s="672"/>
      <c r="F3" s="673"/>
      <c r="G3" s="674" t="s">
        <v>457</v>
      </c>
      <c r="H3" s="676" t="s">
        <v>1194</v>
      </c>
    </row>
    <row r="4" spans="1:8" ht="15">
      <c r="A4" s="667"/>
      <c r="B4" s="669"/>
      <c r="C4" s="678" t="s">
        <v>1194</v>
      </c>
      <c r="D4" s="679" t="s">
        <v>1355</v>
      </c>
      <c r="E4" s="679"/>
      <c r="F4" s="679"/>
      <c r="G4" s="675"/>
      <c r="H4" s="677"/>
    </row>
    <row r="5" spans="1:8" ht="49.5" customHeight="1">
      <c r="A5" s="667"/>
      <c r="B5" s="670"/>
      <c r="C5" s="670"/>
      <c r="D5" s="413" t="s">
        <v>819</v>
      </c>
      <c r="E5" s="413" t="s">
        <v>448</v>
      </c>
      <c r="F5" s="412" t="s">
        <v>841</v>
      </c>
      <c r="G5" s="675"/>
      <c r="H5" s="677"/>
    </row>
    <row r="6" spans="1:8" ht="26.25" customHeight="1">
      <c r="A6" s="200"/>
      <c r="B6" s="193"/>
      <c r="C6" s="194" t="s">
        <v>455</v>
      </c>
      <c r="D6" s="194" t="s">
        <v>1293</v>
      </c>
      <c r="E6" s="194" t="s">
        <v>1294</v>
      </c>
      <c r="F6" s="194" t="s">
        <v>1301</v>
      </c>
      <c r="G6" s="194" t="s">
        <v>1295</v>
      </c>
      <c r="H6" s="201" t="s">
        <v>451</v>
      </c>
    </row>
    <row r="7" spans="1:8" ht="26.25" customHeight="1">
      <c r="A7" s="202">
        <v>1</v>
      </c>
      <c r="B7" s="195" t="s">
        <v>817</v>
      </c>
      <c r="C7" s="488">
        <f>SUM(D7:F7)</f>
        <v>970931.77</v>
      </c>
      <c r="D7" s="488">
        <f>D8+D11+D14</f>
        <v>926450</v>
      </c>
      <c r="E7" s="488">
        <f>E8+E11+E14</f>
        <v>30731.77</v>
      </c>
      <c r="F7" s="488">
        <f>F8+F11+F14</f>
        <v>13750</v>
      </c>
      <c r="G7" s="488">
        <f>G8+G11+G14</f>
        <v>87134.84</v>
      </c>
      <c r="H7" s="489">
        <f>C7+G7</f>
        <v>1058066.61</v>
      </c>
    </row>
    <row r="8" spans="1:8" ht="30.75">
      <c r="A8" s="202">
        <v>2</v>
      </c>
      <c r="B8" s="203" t="s">
        <v>523</v>
      </c>
      <c r="C8" s="488">
        <f>SUM(D8:F8)</f>
        <v>502034.07</v>
      </c>
      <c r="D8" s="488">
        <f>D9</f>
        <v>492030</v>
      </c>
      <c r="E8" s="488">
        <f>E10</f>
        <v>9014.07</v>
      </c>
      <c r="F8" s="488">
        <f>SUM(F9:F10)</f>
        <v>990</v>
      </c>
      <c r="G8" s="488">
        <f>SUM(G9:G10)</f>
        <v>80886.06</v>
      </c>
      <c r="H8" s="489">
        <f>SUM(H9:H10)</f>
        <v>582920.13</v>
      </c>
    </row>
    <row r="9" spans="1:9" ht="30.75">
      <c r="A9" s="202">
        <v>3</v>
      </c>
      <c r="B9" s="371" t="s">
        <v>415</v>
      </c>
      <c r="C9" s="490">
        <f>D9+F9</f>
        <v>493020</v>
      </c>
      <c r="D9" s="491">
        <v>492030</v>
      </c>
      <c r="E9" s="492" t="s">
        <v>1326</v>
      </c>
      <c r="F9" s="491">
        <v>990</v>
      </c>
      <c r="G9" s="491">
        <v>77220</v>
      </c>
      <c r="H9" s="493">
        <f>C9+G9</f>
        <v>570240</v>
      </c>
      <c r="I9" s="359"/>
    </row>
    <row r="10" spans="1:9" ht="39" customHeight="1">
      <c r="A10" s="202">
        <v>4</v>
      </c>
      <c r="B10" s="203" t="s">
        <v>861</v>
      </c>
      <c r="C10" s="490">
        <f>E10+F10</f>
        <v>9014.07</v>
      </c>
      <c r="D10" s="492" t="s">
        <v>1326</v>
      </c>
      <c r="E10" s="491">
        <v>9014.07</v>
      </c>
      <c r="F10" s="491">
        <v>0</v>
      </c>
      <c r="G10" s="491">
        <v>3666.06</v>
      </c>
      <c r="H10" s="493">
        <f>C10+G10</f>
        <v>12680.13</v>
      </c>
      <c r="I10" s="359"/>
    </row>
    <row r="11" spans="1:8" ht="30.75">
      <c r="A11" s="202">
        <v>5</v>
      </c>
      <c r="B11" s="203" t="s">
        <v>793</v>
      </c>
      <c r="C11" s="488">
        <f>SUM(D11:F11)</f>
        <v>468897.7</v>
      </c>
      <c r="D11" s="488">
        <f>D12</f>
        <v>434420</v>
      </c>
      <c r="E11" s="488">
        <f>E13</f>
        <v>21717.7</v>
      </c>
      <c r="F11" s="488">
        <f>SUM(F12:F13)</f>
        <v>12760</v>
      </c>
      <c r="G11" s="488">
        <f>SUM(G12:G13)</f>
        <v>6248.78</v>
      </c>
      <c r="H11" s="489">
        <f>SUM(H12:H13)</f>
        <v>475146.48</v>
      </c>
    </row>
    <row r="12" spans="1:8" ht="30.75">
      <c r="A12" s="202">
        <v>6</v>
      </c>
      <c r="B12" s="371" t="s">
        <v>862</v>
      </c>
      <c r="C12" s="494">
        <f>D12+F12</f>
        <v>447180</v>
      </c>
      <c r="D12" s="491">
        <v>434420</v>
      </c>
      <c r="E12" s="492" t="s">
        <v>1326</v>
      </c>
      <c r="F12" s="491">
        <v>12760</v>
      </c>
      <c r="G12" s="491">
        <v>5220</v>
      </c>
      <c r="H12" s="493">
        <f>C12+G12</f>
        <v>452400</v>
      </c>
    </row>
    <row r="13" spans="1:8" ht="38.25" customHeight="1">
      <c r="A13" s="202">
        <v>7</v>
      </c>
      <c r="B13" s="203" t="s">
        <v>863</v>
      </c>
      <c r="C13" s="490">
        <f>E13+F13</f>
        <v>21717.7</v>
      </c>
      <c r="D13" s="492" t="s">
        <v>1326</v>
      </c>
      <c r="E13" s="491">
        <v>21717.7</v>
      </c>
      <c r="F13" s="491">
        <v>0</v>
      </c>
      <c r="G13" s="491">
        <v>1028.78</v>
      </c>
      <c r="H13" s="493">
        <f>C13+G13</f>
        <v>22746.48</v>
      </c>
    </row>
    <row r="14" spans="1:8" ht="30.75">
      <c r="A14" s="427">
        <v>8</v>
      </c>
      <c r="B14" s="428" t="s">
        <v>602</v>
      </c>
      <c r="C14" s="488">
        <f>SUM(D14:F14)</f>
        <v>0</v>
      </c>
      <c r="D14" s="491">
        <v>0</v>
      </c>
      <c r="E14" s="491">
        <v>0</v>
      </c>
      <c r="F14" s="491">
        <v>0</v>
      </c>
      <c r="G14" s="491">
        <v>0</v>
      </c>
      <c r="H14" s="493">
        <f>C14+G14</f>
        <v>0</v>
      </c>
    </row>
    <row r="15" spans="1:8" s="19" customFormat="1" ht="39.75" customHeight="1">
      <c r="A15" s="202">
        <v>9</v>
      </c>
      <c r="B15" s="157" t="s">
        <v>453</v>
      </c>
      <c r="C15" s="492" t="s">
        <v>1326</v>
      </c>
      <c r="D15" s="491">
        <v>40470.72</v>
      </c>
      <c r="E15" s="492" t="s">
        <v>1326</v>
      </c>
      <c r="F15" s="492" t="s">
        <v>1326</v>
      </c>
      <c r="G15" s="492" t="s">
        <v>1326</v>
      </c>
      <c r="H15" s="495" t="s">
        <v>1326</v>
      </c>
    </row>
    <row r="16" spans="1:8" ht="36" customHeight="1">
      <c r="A16" s="202">
        <v>10</v>
      </c>
      <c r="B16" s="203" t="s">
        <v>454</v>
      </c>
      <c r="C16" s="492" t="s">
        <v>1326</v>
      </c>
      <c r="D16" s="491">
        <v>911142</v>
      </c>
      <c r="E16" s="491">
        <v>92652</v>
      </c>
      <c r="F16" s="492" t="s">
        <v>1326</v>
      </c>
      <c r="G16" s="492" t="s">
        <v>1326</v>
      </c>
      <c r="H16" s="495" t="s">
        <v>1326</v>
      </c>
    </row>
    <row r="17" spans="1:9" ht="30" customHeight="1">
      <c r="A17" s="202">
        <v>11</v>
      </c>
      <c r="B17" s="203" t="s">
        <v>869</v>
      </c>
      <c r="C17" s="492" t="s">
        <v>1326</v>
      </c>
      <c r="D17" s="494">
        <f>D15+D16-D7</f>
        <v>25162.719999999972</v>
      </c>
      <c r="E17" s="492" t="s">
        <v>1326</v>
      </c>
      <c r="F17" s="492" t="s">
        <v>1326</v>
      </c>
      <c r="G17" s="492" t="s">
        <v>1326</v>
      </c>
      <c r="H17" s="495" t="s">
        <v>1326</v>
      </c>
      <c r="I17" s="196"/>
    </row>
    <row r="18" spans="1:8" ht="24" customHeight="1">
      <c r="A18" s="202">
        <v>12</v>
      </c>
      <c r="B18" s="204" t="s">
        <v>449</v>
      </c>
      <c r="C18" s="494">
        <f>D18</f>
        <v>1743</v>
      </c>
      <c r="D18" s="491">
        <v>1743</v>
      </c>
      <c r="E18" s="492" t="s">
        <v>1326</v>
      </c>
      <c r="F18" s="492" t="s">
        <v>1326</v>
      </c>
      <c r="G18" s="491">
        <v>168</v>
      </c>
      <c r="H18" s="493">
        <f>C18+G18</f>
        <v>1911</v>
      </c>
    </row>
    <row r="19" spans="1:8" ht="21" customHeight="1" thickBot="1">
      <c r="A19" s="202">
        <v>13</v>
      </c>
      <c r="B19" s="205" t="s">
        <v>524</v>
      </c>
      <c r="C19" s="496">
        <f>IF(C18=0,0,+C7/C18)</f>
        <v>557.0463396442915</v>
      </c>
      <c r="D19" s="496">
        <f>IF(D18=0,0,+D7/D18)</f>
        <v>531.5261044176707</v>
      </c>
      <c r="E19" s="497" t="s">
        <v>1326</v>
      </c>
      <c r="F19" s="497" t="s">
        <v>1326</v>
      </c>
      <c r="G19" s="496">
        <f>IF(G18=0,0,+G7/G18)</f>
        <v>518.6597619047619</v>
      </c>
      <c r="H19" s="498">
        <f>IF(H18=0,0,+H7/H18)</f>
        <v>553.6716954474098</v>
      </c>
    </row>
    <row r="21" ht="15">
      <c r="A21" s="358" t="s">
        <v>450</v>
      </c>
    </row>
  </sheetData>
  <sheetProtection/>
  <mergeCells count="9">
    <mergeCell ref="A1:H1"/>
    <mergeCell ref="A2:H2"/>
    <mergeCell ref="A3:A5"/>
    <mergeCell ref="B3:B5"/>
    <mergeCell ref="C3:F3"/>
    <mergeCell ref="G3:G5"/>
    <mergeCell ref="H3:H5"/>
    <mergeCell ref="C4:C5"/>
    <mergeCell ref="D4:F4"/>
  </mergeCells>
  <printOptions/>
  <pageMargins left="0.45" right="0.33" top="0.7480314960629921" bottom="0.7480314960629921" header="0.31496062992125984" footer="0.31496062992125984"/>
  <pageSetup fitToHeight="1" fitToWidth="1" horizontalDpi="600" verticalDpi="600" orientation="landscape" paperSize="9" scale="66"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A1:H15"/>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8.140625" style="19" customWidth="1"/>
    <col min="2" max="2" width="91.421875" style="80" bestFit="1" customWidth="1"/>
    <col min="3" max="3" width="17.28125" style="19" customWidth="1"/>
    <col min="4" max="4" width="17.140625" style="19" customWidth="1"/>
    <col min="5" max="5" width="15.7109375" style="19" customWidth="1"/>
    <col min="6" max="6" width="18.00390625" style="19" customWidth="1"/>
    <col min="7" max="7" width="7.57421875" style="19" customWidth="1"/>
    <col min="8" max="16384" width="9.140625" style="19" customWidth="1"/>
  </cols>
  <sheetData>
    <row r="1" spans="1:8" ht="49.5" customHeight="1" thickBot="1">
      <c r="A1" s="686" t="s">
        <v>843</v>
      </c>
      <c r="B1" s="687"/>
      <c r="C1" s="687"/>
      <c r="D1" s="687"/>
      <c r="E1" s="687"/>
      <c r="F1" s="688"/>
      <c r="G1" s="206"/>
      <c r="H1" s="24"/>
    </row>
    <row r="2" spans="1:7" ht="36.75" customHeight="1">
      <c r="A2" s="645" t="s">
        <v>1409</v>
      </c>
      <c r="B2" s="646"/>
      <c r="C2" s="646"/>
      <c r="D2" s="646"/>
      <c r="E2" s="646"/>
      <c r="F2" s="647"/>
      <c r="G2" s="207"/>
    </row>
    <row r="3" spans="1:7" ht="33" customHeight="1">
      <c r="A3" s="695" t="s">
        <v>1196</v>
      </c>
      <c r="B3" s="693" t="s">
        <v>1343</v>
      </c>
      <c r="C3" s="689">
        <v>2010</v>
      </c>
      <c r="D3" s="690"/>
      <c r="E3" s="691">
        <v>2011</v>
      </c>
      <c r="F3" s="692"/>
      <c r="G3" s="207"/>
    </row>
    <row r="4" spans="1:7" ht="69" customHeight="1">
      <c r="A4" s="696"/>
      <c r="B4" s="694"/>
      <c r="C4" s="130" t="s">
        <v>398</v>
      </c>
      <c r="D4" s="130" t="s">
        <v>1173</v>
      </c>
      <c r="E4" s="130" t="s">
        <v>398</v>
      </c>
      <c r="F4" s="29" t="s">
        <v>1277</v>
      </c>
      <c r="G4" s="207"/>
    </row>
    <row r="5" spans="1:7" ht="15">
      <c r="A5" s="149"/>
      <c r="B5" s="101"/>
      <c r="C5" s="37" t="s">
        <v>1292</v>
      </c>
      <c r="D5" s="37" t="s">
        <v>1293</v>
      </c>
      <c r="E5" s="98" t="s">
        <v>1294</v>
      </c>
      <c r="F5" s="109" t="s">
        <v>1301</v>
      </c>
      <c r="G5" s="207"/>
    </row>
    <row r="6" spans="1:7" ht="38.25" customHeight="1">
      <c r="A6" s="31">
        <v>1</v>
      </c>
      <c r="B6" s="102" t="s">
        <v>1005</v>
      </c>
      <c r="C6" s="499">
        <v>700715</v>
      </c>
      <c r="D6" s="500" t="s">
        <v>1326</v>
      </c>
      <c r="E6" s="499">
        <v>715845</v>
      </c>
      <c r="F6" s="501" t="s">
        <v>1326</v>
      </c>
      <c r="G6" s="207"/>
    </row>
    <row r="7" spans="1:7" ht="38.25" customHeight="1">
      <c r="A7" s="31">
        <f>A6+1</f>
        <v>2</v>
      </c>
      <c r="B7" s="102" t="s">
        <v>1356</v>
      </c>
      <c r="C7" s="500" t="s">
        <v>1326</v>
      </c>
      <c r="D7" s="486">
        <v>4664</v>
      </c>
      <c r="E7" s="500" t="s">
        <v>1326</v>
      </c>
      <c r="F7" s="502">
        <v>4639</v>
      </c>
      <c r="G7" s="207"/>
    </row>
    <row r="8" spans="1:7" ht="38.25" customHeight="1">
      <c r="A8" s="31">
        <f>A7+1</f>
        <v>3</v>
      </c>
      <c r="B8" s="102" t="s">
        <v>1357</v>
      </c>
      <c r="C8" s="500" t="s">
        <v>1326</v>
      </c>
      <c r="D8" s="486">
        <v>582</v>
      </c>
      <c r="E8" s="500" t="s">
        <v>1326</v>
      </c>
      <c r="F8" s="502">
        <v>606</v>
      </c>
      <c r="G8" s="207"/>
    </row>
    <row r="9" spans="1:7" ht="34.5" customHeight="1">
      <c r="A9" s="31">
        <f>A8+1</f>
        <v>4</v>
      </c>
      <c r="B9" s="74" t="s">
        <v>821</v>
      </c>
      <c r="C9" s="499">
        <v>98474.37</v>
      </c>
      <c r="D9" s="500" t="s">
        <v>1326</v>
      </c>
      <c r="E9" s="503">
        <f>+C11</f>
        <v>83654.37</v>
      </c>
      <c r="F9" s="501" t="s">
        <v>1326</v>
      </c>
      <c r="G9" s="207"/>
    </row>
    <row r="10" spans="1:7" ht="30.75">
      <c r="A10" s="31">
        <f>A9+1</f>
        <v>5</v>
      </c>
      <c r="B10" s="74" t="s">
        <v>820</v>
      </c>
      <c r="C10" s="499">
        <v>685895</v>
      </c>
      <c r="D10" s="500" t="s">
        <v>1326</v>
      </c>
      <c r="E10" s="504">
        <v>658337</v>
      </c>
      <c r="F10" s="501" t="s">
        <v>1326</v>
      </c>
      <c r="G10" s="207"/>
    </row>
    <row r="11" spans="1:7" ht="33" customHeight="1">
      <c r="A11" s="31">
        <v>6</v>
      </c>
      <c r="B11" s="74" t="s">
        <v>1247</v>
      </c>
      <c r="C11" s="505">
        <f>+C9+C10-C6</f>
        <v>83654.37</v>
      </c>
      <c r="D11" s="500" t="s">
        <v>1326</v>
      </c>
      <c r="E11" s="503">
        <f>+E9+E10-E6</f>
        <v>26146.369999999995</v>
      </c>
      <c r="F11" s="501" t="s">
        <v>1326</v>
      </c>
      <c r="G11" s="207"/>
    </row>
    <row r="12" spans="1:7" ht="36" customHeight="1" thickBot="1">
      <c r="A12" s="32">
        <v>7</v>
      </c>
      <c r="B12" s="90" t="s">
        <v>1248</v>
      </c>
      <c r="C12" s="506">
        <f>IF(C6=0,0,C6/D7)</f>
        <v>150.23906518010293</v>
      </c>
      <c r="D12" s="507" t="s">
        <v>1326</v>
      </c>
      <c r="E12" s="506">
        <f>IF(E6=0,0,E6/F7)</f>
        <v>154.31019616296615</v>
      </c>
      <c r="F12" s="508" t="s">
        <v>1326</v>
      </c>
      <c r="G12" s="207"/>
    </row>
    <row r="13" spans="2:7" ht="15">
      <c r="B13" s="21"/>
      <c r="G13" s="207"/>
    </row>
    <row r="14" spans="1:7" ht="15">
      <c r="A14" s="680" t="s">
        <v>1014</v>
      </c>
      <c r="B14" s="681"/>
      <c r="C14" s="681"/>
      <c r="D14" s="681"/>
      <c r="E14" s="681"/>
      <c r="F14" s="682"/>
      <c r="G14" s="207"/>
    </row>
    <row r="15" spans="1:7" ht="15">
      <c r="A15" s="683" t="s">
        <v>1404</v>
      </c>
      <c r="B15" s="684"/>
      <c r="C15" s="684"/>
      <c r="D15" s="684"/>
      <c r="E15" s="684"/>
      <c r="F15" s="685"/>
      <c r="G15" s="207"/>
    </row>
  </sheetData>
  <sheetProtection/>
  <mergeCells count="8">
    <mergeCell ref="A14:F14"/>
    <mergeCell ref="A15:F15"/>
    <mergeCell ref="A1:F1"/>
    <mergeCell ref="A2:F2"/>
    <mergeCell ref="C3:D3"/>
    <mergeCell ref="E3:F3"/>
    <mergeCell ref="B3:B4"/>
    <mergeCell ref="A3:A4"/>
  </mergeCells>
  <printOptions/>
  <pageMargins left="0.5" right="0.39"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H22"/>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24" sqref="B24"/>
    </sheetView>
  </sheetViews>
  <sheetFormatPr defaultColWidth="9.140625" defaultRowHeight="12.75"/>
  <cols>
    <col min="1" max="1" width="8.28125" style="100" customWidth="1"/>
    <col min="2" max="2" width="77.7109375" style="100" customWidth="1"/>
    <col min="3" max="6" width="14.7109375" style="100" customWidth="1"/>
    <col min="7" max="16384" width="9.140625" style="100" customWidth="1"/>
  </cols>
  <sheetData>
    <row r="1" spans="1:8" ht="49.5" customHeight="1">
      <c r="A1" s="608" t="s">
        <v>844</v>
      </c>
      <c r="B1" s="700"/>
      <c r="C1" s="700"/>
      <c r="D1" s="700"/>
      <c r="E1" s="700"/>
      <c r="F1" s="701"/>
      <c r="H1" s="139"/>
    </row>
    <row r="2" spans="1:6" ht="33" customHeight="1">
      <c r="A2" s="611" t="s">
        <v>1410</v>
      </c>
      <c r="B2" s="612"/>
      <c r="C2" s="612"/>
      <c r="D2" s="612"/>
      <c r="E2" s="612"/>
      <c r="F2" s="613"/>
    </row>
    <row r="3" spans="1:6" ht="18.75" customHeight="1">
      <c r="A3" s="695" t="s">
        <v>1196</v>
      </c>
      <c r="B3" s="662" t="s">
        <v>1343</v>
      </c>
      <c r="C3" s="656" t="s">
        <v>399</v>
      </c>
      <c r="D3" s="656"/>
      <c r="E3" s="656" t="s">
        <v>1374</v>
      </c>
      <c r="F3" s="652"/>
    </row>
    <row r="4" spans="1:6" ht="18.75" customHeight="1">
      <c r="A4" s="702"/>
      <c r="B4" s="662"/>
      <c r="C4" s="108">
        <v>2010</v>
      </c>
      <c r="D4" s="108">
        <v>2011</v>
      </c>
      <c r="E4" s="14">
        <v>2010</v>
      </c>
      <c r="F4" s="29">
        <v>2011</v>
      </c>
    </row>
    <row r="5" spans="1:6" ht="15">
      <c r="A5" s="31"/>
      <c r="B5" s="97"/>
      <c r="C5" s="25" t="s">
        <v>1292</v>
      </c>
      <c r="D5" s="25" t="s">
        <v>1293</v>
      </c>
      <c r="E5" s="37" t="s">
        <v>1294</v>
      </c>
      <c r="F5" s="99" t="s">
        <v>1301</v>
      </c>
    </row>
    <row r="6" spans="1:6" ht="30.75">
      <c r="A6" s="31">
        <v>1</v>
      </c>
      <c r="B6" s="47" t="s">
        <v>878</v>
      </c>
      <c r="C6" s="92" t="s">
        <v>1326</v>
      </c>
      <c r="D6" s="92" t="s">
        <v>1326</v>
      </c>
      <c r="E6" s="189">
        <v>0</v>
      </c>
      <c r="F6" s="191">
        <v>0</v>
      </c>
    </row>
    <row r="7" spans="1:6" ht="36">
      <c r="A7" s="31">
        <f>A6+1</f>
        <v>2</v>
      </c>
      <c r="B7" s="69" t="s">
        <v>1358</v>
      </c>
      <c r="C7" s="92" t="s">
        <v>1326</v>
      </c>
      <c r="D7" s="92" t="s">
        <v>1326</v>
      </c>
      <c r="E7" s="189">
        <v>0</v>
      </c>
      <c r="F7" s="191">
        <v>0</v>
      </c>
    </row>
    <row r="8" spans="1:6" ht="15">
      <c r="A8" s="31">
        <v>3</v>
      </c>
      <c r="B8" s="89" t="s">
        <v>1274</v>
      </c>
      <c r="C8" s="92" t="s">
        <v>1326</v>
      </c>
      <c r="D8" s="92" t="s">
        <v>1326</v>
      </c>
      <c r="E8" s="66">
        <f>E7/12</f>
        <v>0</v>
      </c>
      <c r="F8" s="188">
        <f>F7/12</f>
        <v>0</v>
      </c>
    </row>
    <row r="9" spans="1:6" ht="30.75">
      <c r="A9" s="31">
        <f aca="true" t="shared" si="0" ref="A9:A18">A8+1</f>
        <v>4</v>
      </c>
      <c r="B9" s="69" t="s">
        <v>1377</v>
      </c>
      <c r="C9" s="54">
        <v>0</v>
      </c>
      <c r="D9" s="93">
        <v>0</v>
      </c>
      <c r="E9" s="92" t="s">
        <v>1326</v>
      </c>
      <c r="F9" s="94" t="s">
        <v>1326</v>
      </c>
    </row>
    <row r="10" spans="1:6" ht="30.75">
      <c r="A10" s="31">
        <f t="shared" si="0"/>
        <v>5</v>
      </c>
      <c r="B10" s="69" t="s">
        <v>1397</v>
      </c>
      <c r="C10" s="54">
        <v>0</v>
      </c>
      <c r="D10" s="54">
        <v>0</v>
      </c>
      <c r="E10" s="54">
        <v>0</v>
      </c>
      <c r="F10" s="61">
        <v>0</v>
      </c>
    </row>
    <row r="11" spans="1:6" ht="30.75">
      <c r="A11" s="31">
        <f t="shared" si="0"/>
        <v>6</v>
      </c>
      <c r="B11" s="69" t="s">
        <v>1283</v>
      </c>
      <c r="C11" s="189">
        <v>0</v>
      </c>
      <c r="D11" s="189">
        <v>0</v>
      </c>
      <c r="E11" s="92" t="s">
        <v>1326</v>
      </c>
      <c r="F11" s="94" t="s">
        <v>1326</v>
      </c>
    </row>
    <row r="12" spans="1:6" ht="15">
      <c r="A12" s="31">
        <f t="shared" si="0"/>
        <v>7</v>
      </c>
      <c r="B12" s="69" t="s">
        <v>1375</v>
      </c>
      <c r="C12" s="54">
        <v>0</v>
      </c>
      <c r="D12" s="54">
        <v>0</v>
      </c>
      <c r="E12" s="92" t="s">
        <v>1326</v>
      </c>
      <c r="F12" s="94" t="s">
        <v>1326</v>
      </c>
    </row>
    <row r="13" spans="1:6" ht="15">
      <c r="A13" s="31">
        <f t="shared" si="0"/>
        <v>8</v>
      </c>
      <c r="B13" s="69" t="s">
        <v>1398</v>
      </c>
      <c r="C13" s="66">
        <f>SUM(C9:C12)</f>
        <v>0</v>
      </c>
      <c r="D13" s="66">
        <f>SUM(D9:D12)</f>
        <v>0</v>
      </c>
      <c r="E13" s="92" t="s">
        <v>1326</v>
      </c>
      <c r="F13" s="94" t="s">
        <v>1326</v>
      </c>
    </row>
    <row r="14" spans="1:6" ht="15">
      <c r="A14" s="31">
        <f t="shared" si="0"/>
        <v>9</v>
      </c>
      <c r="B14" s="69" t="s">
        <v>1399</v>
      </c>
      <c r="C14" s="66">
        <f>C15+C16</f>
        <v>0</v>
      </c>
      <c r="D14" s="66">
        <f>D15+D16</f>
        <v>0</v>
      </c>
      <c r="E14" s="92" t="s">
        <v>1326</v>
      </c>
      <c r="F14" s="94" t="s">
        <v>1326</v>
      </c>
    </row>
    <row r="15" spans="1:6" ht="15">
      <c r="A15" s="31">
        <f t="shared" si="0"/>
        <v>10</v>
      </c>
      <c r="B15" s="48" t="s">
        <v>990</v>
      </c>
      <c r="C15" s="54">
        <v>0</v>
      </c>
      <c r="D15" s="54">
        <v>0</v>
      </c>
      <c r="E15" s="92" t="s">
        <v>1326</v>
      </c>
      <c r="F15" s="94" t="s">
        <v>1326</v>
      </c>
    </row>
    <row r="16" spans="1:6" ht="15">
      <c r="A16" s="31">
        <f t="shared" si="0"/>
        <v>11</v>
      </c>
      <c r="B16" s="48" t="s">
        <v>991</v>
      </c>
      <c r="C16" s="54">
        <v>0</v>
      </c>
      <c r="D16" s="54">
        <v>0</v>
      </c>
      <c r="E16" s="92" t="s">
        <v>1326</v>
      </c>
      <c r="F16" s="94" t="s">
        <v>1326</v>
      </c>
    </row>
    <row r="17" spans="1:6" ht="30.75">
      <c r="A17" s="31">
        <f t="shared" si="0"/>
        <v>12</v>
      </c>
      <c r="B17" s="69" t="s">
        <v>1400</v>
      </c>
      <c r="C17" s="66">
        <f>+C13-C14</f>
        <v>0</v>
      </c>
      <c r="D17" s="66">
        <f>+D13-D14</f>
        <v>0</v>
      </c>
      <c r="E17" s="92" t="s">
        <v>1326</v>
      </c>
      <c r="F17" s="94" t="s">
        <v>1326</v>
      </c>
    </row>
    <row r="18" spans="1:6" ht="15.75" thickBot="1">
      <c r="A18" s="32">
        <f t="shared" si="0"/>
        <v>13</v>
      </c>
      <c r="B18" s="106" t="s">
        <v>1401</v>
      </c>
      <c r="C18" s="67">
        <f>IF(E8=0,0,C14/E8)</f>
        <v>0</v>
      </c>
      <c r="D18" s="67">
        <f>IF(F8=0,0,D14/F8)</f>
        <v>0</v>
      </c>
      <c r="E18" s="95" t="s">
        <v>1326</v>
      </c>
      <c r="F18" s="96" t="s">
        <v>1326</v>
      </c>
    </row>
    <row r="20" spans="1:6" ht="13.5">
      <c r="A20" s="680" t="s">
        <v>1376</v>
      </c>
      <c r="B20" s="681"/>
      <c r="C20" s="681"/>
      <c r="D20" s="681"/>
      <c r="E20" s="681"/>
      <c r="F20" s="682"/>
    </row>
    <row r="21" spans="1:6" ht="35.25" customHeight="1">
      <c r="A21" s="697" t="s">
        <v>1021</v>
      </c>
      <c r="B21" s="698"/>
      <c r="C21" s="698"/>
      <c r="D21" s="698"/>
      <c r="E21" s="698"/>
      <c r="F21" s="699"/>
    </row>
    <row r="22" ht="12.75">
      <c r="A22" s="440" t="s">
        <v>606</v>
      </c>
    </row>
  </sheetData>
  <sheetProtection/>
  <mergeCells count="8">
    <mergeCell ref="A21:F21"/>
    <mergeCell ref="A1:F1"/>
    <mergeCell ref="A3:A4"/>
    <mergeCell ref="B3:B4"/>
    <mergeCell ref="C3:D3"/>
    <mergeCell ref="E3:F3"/>
    <mergeCell ref="A2:F2"/>
    <mergeCell ref="A20:F20"/>
  </mergeCells>
  <printOptions/>
  <pageMargins left="0.66" right="0.45" top="0.984251968503937" bottom="0.77" header="0.5118110236220472" footer="0.5118110236220472"/>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indexed="42"/>
  </sheetPr>
  <dimension ref="A1:K31"/>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17" sqref="C17"/>
    </sheetView>
  </sheetViews>
  <sheetFormatPr defaultColWidth="9.140625" defaultRowHeight="12.75"/>
  <cols>
    <col min="1" max="1" width="8.140625" style="1" customWidth="1"/>
    <col min="2" max="2" width="93.28125" style="6" customWidth="1"/>
    <col min="3" max="4" width="17.57421875" style="1" customWidth="1"/>
    <col min="5" max="5" width="11.421875" style="135" customWidth="1"/>
    <col min="6" max="16384" width="9.140625" style="1" customWidth="1"/>
  </cols>
  <sheetData>
    <row r="1" spans="1:5" ht="42.75" customHeight="1">
      <c r="A1" s="608" t="s">
        <v>400</v>
      </c>
      <c r="B1" s="706"/>
      <c r="C1" s="706"/>
      <c r="D1" s="707"/>
      <c r="E1" s="138"/>
    </row>
    <row r="2" spans="1:4" ht="18" customHeight="1">
      <c r="A2" s="618" t="s">
        <v>1411</v>
      </c>
      <c r="B2" s="619"/>
      <c r="C2" s="619"/>
      <c r="D2" s="620"/>
    </row>
    <row r="3" spans="1:4" ht="33" customHeight="1">
      <c r="A3" s="30" t="s">
        <v>1196</v>
      </c>
      <c r="B3" s="17" t="s">
        <v>1343</v>
      </c>
      <c r="C3" s="14">
        <v>2010</v>
      </c>
      <c r="D3" s="29">
        <v>2011</v>
      </c>
    </row>
    <row r="4" spans="1:4" ht="15">
      <c r="A4" s="174"/>
      <c r="B4" s="28"/>
      <c r="C4" s="43" t="s">
        <v>1292</v>
      </c>
      <c r="D4" s="175" t="s">
        <v>1293</v>
      </c>
    </row>
    <row r="5" spans="1:4" ht="18">
      <c r="A5" s="31">
        <v>1</v>
      </c>
      <c r="B5" s="47" t="s">
        <v>1284</v>
      </c>
      <c r="C5" s="66">
        <f>+C6+C9</f>
        <v>157151.81</v>
      </c>
      <c r="D5" s="188">
        <f>D6+D9</f>
        <v>144073.47</v>
      </c>
    </row>
    <row r="6" spans="1:4" ht="15">
      <c r="A6" s="31">
        <f aca="true" t="shared" si="0" ref="A6:A13">A5+1</f>
        <v>2</v>
      </c>
      <c r="B6" s="47" t="s">
        <v>1381</v>
      </c>
      <c r="C6" s="66">
        <f>+C7+C8</f>
        <v>80025.81</v>
      </c>
      <c r="D6" s="188">
        <f>+D7+D8</f>
        <v>80999.67</v>
      </c>
    </row>
    <row r="7" spans="1:4" ht="15">
      <c r="A7" s="31">
        <f t="shared" si="0"/>
        <v>3</v>
      </c>
      <c r="B7" s="63" t="s">
        <v>1379</v>
      </c>
      <c r="C7" s="54">
        <v>80025.81</v>
      </c>
      <c r="D7" s="61">
        <v>80999.67</v>
      </c>
    </row>
    <row r="8" spans="1:4" ht="15">
      <c r="A8" s="31">
        <f t="shared" si="0"/>
        <v>4</v>
      </c>
      <c r="B8" s="63" t="s">
        <v>1380</v>
      </c>
      <c r="C8" s="54">
        <v>0</v>
      </c>
      <c r="D8" s="61">
        <v>0</v>
      </c>
    </row>
    <row r="9" spans="1:4" ht="15">
      <c r="A9" s="31">
        <f t="shared" si="0"/>
        <v>5</v>
      </c>
      <c r="B9" s="47" t="s">
        <v>1249</v>
      </c>
      <c r="C9" s="509">
        <f>+C10+C11-C12</f>
        <v>77126</v>
      </c>
      <c r="D9" s="510">
        <f>+D10+D11-D12</f>
        <v>63073.8</v>
      </c>
    </row>
    <row r="10" spans="1:4" ht="19.5" customHeight="1">
      <c r="A10" s="31">
        <f t="shared" si="0"/>
        <v>6</v>
      </c>
      <c r="B10" s="63" t="s">
        <v>1179</v>
      </c>
      <c r="C10" s="54">
        <v>920.93</v>
      </c>
      <c r="D10" s="510">
        <f>+C12</f>
        <v>-4967.070000000007</v>
      </c>
    </row>
    <row r="11" spans="1:4" ht="15">
      <c r="A11" s="31">
        <f t="shared" si="0"/>
        <v>7</v>
      </c>
      <c r="B11" s="27" t="s">
        <v>1216</v>
      </c>
      <c r="C11" s="54">
        <v>71238</v>
      </c>
      <c r="D11" s="61">
        <v>78313</v>
      </c>
    </row>
    <row r="12" spans="1:4" ht="15">
      <c r="A12" s="31">
        <f t="shared" si="0"/>
        <v>8</v>
      </c>
      <c r="B12" s="27" t="s">
        <v>479</v>
      </c>
      <c r="C12" s="509">
        <f>C10+C11-C22</f>
        <v>-4967.070000000007</v>
      </c>
      <c r="D12" s="510">
        <f>D10+D11-D22</f>
        <v>10272.12999999999</v>
      </c>
    </row>
    <row r="13" spans="1:4" ht="15">
      <c r="A13" s="31">
        <f t="shared" si="0"/>
        <v>9</v>
      </c>
      <c r="B13" s="47" t="s">
        <v>474</v>
      </c>
      <c r="C13" s="486">
        <v>157151.81</v>
      </c>
      <c r="D13" s="502">
        <v>144073.47</v>
      </c>
    </row>
    <row r="14" spans="1:11" ht="15">
      <c r="A14" s="31"/>
      <c r="B14" s="71" t="s">
        <v>1309</v>
      </c>
      <c r="C14" s="72"/>
      <c r="D14" s="485"/>
      <c r="E14" s="136"/>
      <c r="F14" s="46"/>
      <c r="G14" s="46"/>
      <c r="H14" s="46"/>
      <c r="I14" s="46"/>
      <c r="J14" s="46"/>
      <c r="K14" s="46"/>
    </row>
    <row r="15" spans="1:4" ht="18">
      <c r="A15" s="31">
        <f>A13+1</f>
        <v>10</v>
      </c>
      <c r="B15" s="64" t="s">
        <v>1382</v>
      </c>
      <c r="C15" s="54">
        <v>151818</v>
      </c>
      <c r="D15" s="61">
        <v>138862.1</v>
      </c>
    </row>
    <row r="16" spans="1:4" ht="15">
      <c r="A16" s="31">
        <f>+A15+1</f>
        <v>11</v>
      </c>
      <c r="B16" s="47" t="s">
        <v>475</v>
      </c>
      <c r="C16" s="66">
        <f>C5-C13</f>
        <v>0</v>
      </c>
      <c r="D16" s="188">
        <f>D5-D13</f>
        <v>0</v>
      </c>
    </row>
    <row r="17" spans="1:4" ht="18">
      <c r="A17" s="31">
        <f>+A16+1</f>
        <v>12</v>
      </c>
      <c r="B17" s="123" t="s">
        <v>480</v>
      </c>
      <c r="C17" s="54">
        <v>77126</v>
      </c>
      <c r="D17" s="188">
        <f>D18+D19+D20+D21</f>
        <v>69165</v>
      </c>
    </row>
    <row r="18" spans="1:4" ht="33.75">
      <c r="A18" s="354">
        <f>+A17+1</f>
        <v>13</v>
      </c>
      <c r="B18" s="123" t="s">
        <v>883</v>
      </c>
      <c r="C18" s="40" t="s">
        <v>1326</v>
      </c>
      <c r="D18" s="191">
        <v>38709</v>
      </c>
    </row>
    <row r="19" spans="1:4" ht="33.75">
      <c r="A19" s="354">
        <v>14</v>
      </c>
      <c r="B19" s="123" t="s">
        <v>884</v>
      </c>
      <c r="C19" s="40" t="s">
        <v>1326</v>
      </c>
      <c r="D19" s="191">
        <v>0</v>
      </c>
    </row>
    <row r="20" spans="1:4" ht="33.75">
      <c r="A20" s="354">
        <v>15</v>
      </c>
      <c r="B20" s="123" t="s">
        <v>476</v>
      </c>
      <c r="C20" s="40" t="s">
        <v>1326</v>
      </c>
      <c r="D20" s="191">
        <v>30456</v>
      </c>
    </row>
    <row r="21" spans="1:4" ht="33.75">
      <c r="A21" s="354">
        <v>16</v>
      </c>
      <c r="B21" s="123" t="s">
        <v>477</v>
      </c>
      <c r="C21" s="40" t="s">
        <v>1326</v>
      </c>
      <c r="D21" s="191">
        <v>0</v>
      </c>
    </row>
    <row r="22" spans="1:4" ht="15">
      <c r="A22" s="354">
        <v>17</v>
      </c>
      <c r="B22" s="47" t="s">
        <v>885</v>
      </c>
      <c r="C22" s="66">
        <f>C17</f>
        <v>77126</v>
      </c>
      <c r="D22" s="188">
        <f>(D18+D19)*1+(D20+D21)*0.8</f>
        <v>63073.8</v>
      </c>
    </row>
    <row r="23" spans="1:4" ht="15.75" thickBot="1">
      <c r="A23" s="355">
        <v>18</v>
      </c>
      <c r="B23" s="49" t="s">
        <v>886</v>
      </c>
      <c r="C23" s="67">
        <f>IF(C17=0,0,C15/C17)</f>
        <v>1.968441251977284</v>
      </c>
      <c r="D23" s="487">
        <f>IF(D17=0,0,D15/D17)</f>
        <v>2.0076931974264443</v>
      </c>
    </row>
    <row r="24" spans="1:5" s="46" customFormat="1" ht="15">
      <c r="A24" s="132"/>
      <c r="B24" s="131"/>
      <c r="C24" s="133"/>
      <c r="D24" s="133"/>
      <c r="E24" s="136"/>
    </row>
    <row r="25" spans="1:5" s="103" customFormat="1" ht="15">
      <c r="A25" s="680" t="s">
        <v>1378</v>
      </c>
      <c r="B25" s="681"/>
      <c r="C25" s="681"/>
      <c r="D25" s="682"/>
      <c r="E25" s="137"/>
    </row>
    <row r="26" spans="1:5" s="103" customFormat="1" ht="15">
      <c r="A26" s="708" t="s">
        <v>799</v>
      </c>
      <c r="B26" s="709"/>
      <c r="C26" s="709"/>
      <c r="D26" s="710"/>
      <c r="E26" s="137"/>
    </row>
    <row r="27" spans="1:5" s="103" customFormat="1" ht="15">
      <c r="A27" s="703" t="s">
        <v>391</v>
      </c>
      <c r="B27" s="704"/>
      <c r="C27" s="704"/>
      <c r="D27" s="705"/>
      <c r="E27" s="137"/>
    </row>
    <row r="28" spans="1:5" s="103" customFormat="1" ht="15">
      <c r="A28" s="683" t="s">
        <v>813</v>
      </c>
      <c r="B28" s="684"/>
      <c r="C28" s="684"/>
      <c r="D28" s="685"/>
      <c r="E28" s="137"/>
    </row>
    <row r="29" spans="2:5" s="103" customFormat="1" ht="15">
      <c r="B29" s="104"/>
      <c r="E29" s="137"/>
    </row>
    <row r="30" spans="2:5" s="103" customFormat="1" ht="15">
      <c r="B30" s="104"/>
      <c r="E30" s="137"/>
    </row>
    <row r="31" spans="2:5" s="103" customFormat="1" ht="15">
      <c r="B31" s="104"/>
      <c r="E31" s="137"/>
    </row>
  </sheetData>
  <sheetProtection/>
  <mergeCells count="6">
    <mergeCell ref="A27:D27"/>
    <mergeCell ref="A28:D28"/>
    <mergeCell ref="A1:D1"/>
    <mergeCell ref="A2:D2"/>
    <mergeCell ref="A25:D25"/>
    <mergeCell ref="A26:D26"/>
  </mergeCells>
  <printOptions/>
  <pageMargins left="0.7480314960629921" right="0.7480314960629921" top="0.5905511811023623" bottom="0.5905511811023623" header="0.5118110236220472" footer="0.5118110236220472"/>
  <pageSetup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1:I24"/>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G15" sqref="G15"/>
    </sheetView>
  </sheetViews>
  <sheetFormatPr defaultColWidth="9.140625" defaultRowHeight="12.75"/>
  <cols>
    <col min="1" max="1" width="9.140625" style="2" customWidth="1"/>
    <col min="2" max="2" width="80.28125" style="8" customWidth="1"/>
    <col min="3" max="3" width="15.8515625" style="2" customWidth="1"/>
    <col min="4" max="4" width="16.00390625" style="2" customWidth="1"/>
    <col min="5" max="5" width="16.28125" style="352" bestFit="1" customWidth="1"/>
    <col min="6" max="6" width="9.140625" style="352" customWidth="1"/>
    <col min="7" max="16384" width="9.140625" style="2" customWidth="1"/>
  </cols>
  <sheetData>
    <row r="1" spans="1:4" ht="49.5" customHeight="1">
      <c r="A1" s="711" t="s">
        <v>401</v>
      </c>
      <c r="B1" s="712"/>
      <c r="C1" s="712"/>
      <c r="D1" s="713"/>
    </row>
    <row r="2" spans="1:4" ht="27.75" customHeight="1">
      <c r="A2" s="611" t="s">
        <v>1411</v>
      </c>
      <c r="B2" s="612"/>
      <c r="C2" s="612"/>
      <c r="D2" s="613"/>
    </row>
    <row r="3" spans="1:4" ht="15">
      <c r="A3" s="630" t="s">
        <v>1196</v>
      </c>
      <c r="B3" s="714" t="s">
        <v>1343</v>
      </c>
      <c r="C3" s="715" t="s">
        <v>1314</v>
      </c>
      <c r="D3" s="716"/>
    </row>
    <row r="4" spans="1:6" s="5" customFormat="1" ht="15">
      <c r="A4" s="630"/>
      <c r="B4" s="714"/>
      <c r="C4" s="16">
        <v>2010</v>
      </c>
      <c r="D4" s="15">
        <v>2011</v>
      </c>
      <c r="E4" s="353"/>
      <c r="F4" s="353"/>
    </row>
    <row r="5" spans="1:6" s="5" customFormat="1" ht="15">
      <c r="A5" s="31"/>
      <c r="B5" s="28"/>
      <c r="C5" s="16" t="s">
        <v>1292</v>
      </c>
      <c r="D5" s="15" t="s">
        <v>1293</v>
      </c>
      <c r="E5" s="353"/>
      <c r="F5" s="353"/>
    </row>
    <row r="6" spans="1:6" s="5" customFormat="1" ht="15">
      <c r="A6" s="116">
        <v>1</v>
      </c>
      <c r="B6" s="62" t="s">
        <v>1205</v>
      </c>
      <c r="C6" s="511">
        <v>717942.97</v>
      </c>
      <c r="D6" s="512">
        <v>776307.07</v>
      </c>
      <c r="E6" s="353"/>
      <c r="F6" s="353"/>
    </row>
    <row r="7" spans="1:6" s="5" customFormat="1" ht="15">
      <c r="A7" s="116">
        <f aca="true" t="shared" si="0" ref="A7:A20">A6+1</f>
        <v>2</v>
      </c>
      <c r="B7" s="47" t="s">
        <v>1145</v>
      </c>
      <c r="C7" s="52">
        <f>SUM(C8:C13)</f>
        <v>243272.49</v>
      </c>
      <c r="D7" s="53">
        <f>SUM(D8:D13)</f>
        <v>243490.64</v>
      </c>
      <c r="E7" s="353"/>
      <c r="F7" s="353"/>
    </row>
    <row r="8" spans="1:6" s="5" customFormat="1" ht="18">
      <c r="A8" s="116">
        <f t="shared" si="0"/>
        <v>3</v>
      </c>
      <c r="B8" s="63" t="s">
        <v>501</v>
      </c>
      <c r="C8" s="189">
        <v>0</v>
      </c>
      <c r="D8" s="191">
        <v>0</v>
      </c>
      <c r="E8" s="353"/>
      <c r="F8" s="353"/>
    </row>
    <row r="9" spans="1:6" s="5" customFormat="1" ht="15">
      <c r="A9" s="116">
        <f t="shared" si="0"/>
        <v>4</v>
      </c>
      <c r="B9" s="63" t="s">
        <v>504</v>
      </c>
      <c r="C9" s="189">
        <v>243272.49</v>
      </c>
      <c r="D9" s="191">
        <v>243490.64</v>
      </c>
      <c r="E9" s="353"/>
      <c r="F9" s="353"/>
    </row>
    <row r="10" spans="1:6" s="5" customFormat="1" ht="15">
      <c r="A10" s="116">
        <f t="shared" si="0"/>
        <v>5</v>
      </c>
      <c r="B10" s="63" t="s">
        <v>505</v>
      </c>
      <c r="C10" s="189">
        <v>0</v>
      </c>
      <c r="D10" s="191">
        <v>0</v>
      </c>
      <c r="E10" s="353"/>
      <c r="F10" s="353"/>
    </row>
    <row r="11" spans="1:6" s="5" customFormat="1" ht="15">
      <c r="A11" s="116">
        <f t="shared" si="0"/>
        <v>6</v>
      </c>
      <c r="B11" s="63" t="s">
        <v>502</v>
      </c>
      <c r="C11" s="189">
        <v>0</v>
      </c>
      <c r="D11" s="191">
        <v>0</v>
      </c>
      <c r="E11" s="353"/>
      <c r="F11" s="353"/>
    </row>
    <row r="12" spans="1:6" s="5" customFormat="1" ht="15">
      <c r="A12" s="116">
        <f t="shared" si="0"/>
        <v>7</v>
      </c>
      <c r="B12" s="63" t="s">
        <v>503</v>
      </c>
      <c r="C12" s="189">
        <v>0</v>
      </c>
      <c r="D12" s="191">
        <v>0</v>
      </c>
      <c r="E12" s="353"/>
      <c r="F12" s="353"/>
    </row>
    <row r="13" spans="1:6" s="5" customFormat="1" ht="19.5" customHeight="1">
      <c r="A13" s="116">
        <f t="shared" si="0"/>
        <v>8</v>
      </c>
      <c r="B13" s="63" t="s">
        <v>506</v>
      </c>
      <c r="C13" s="189">
        <v>0</v>
      </c>
      <c r="D13" s="191">
        <v>0</v>
      </c>
      <c r="E13" s="353"/>
      <c r="F13" s="353"/>
    </row>
    <row r="14" spans="1:6" s="5" customFormat="1" ht="30.75">
      <c r="A14" s="116">
        <f t="shared" si="0"/>
        <v>9</v>
      </c>
      <c r="B14" s="47" t="s">
        <v>987</v>
      </c>
      <c r="C14" s="52">
        <f>C6+C7</f>
        <v>961215.46</v>
      </c>
      <c r="D14" s="53">
        <f>D6+D7</f>
        <v>1019797.71</v>
      </c>
      <c r="E14" s="353"/>
      <c r="F14" s="353"/>
    </row>
    <row r="15" spans="1:6" s="5" customFormat="1" ht="15">
      <c r="A15" s="116">
        <f t="shared" si="0"/>
        <v>10</v>
      </c>
      <c r="B15" s="47" t="s">
        <v>1263</v>
      </c>
      <c r="C15" s="511">
        <v>1061876</v>
      </c>
      <c r="D15" s="512">
        <v>266816</v>
      </c>
      <c r="E15" s="353" t="s">
        <v>746</v>
      </c>
      <c r="F15" s="353"/>
    </row>
    <row r="16" spans="1:6" s="5" customFormat="1" ht="30.75">
      <c r="A16" s="167" t="s">
        <v>594</v>
      </c>
      <c r="B16" s="69" t="s">
        <v>743</v>
      </c>
      <c r="C16" s="511">
        <v>5095203.77</v>
      </c>
      <c r="D16" s="512">
        <v>3194782.59</v>
      </c>
      <c r="E16" s="353" t="s">
        <v>744</v>
      </c>
      <c r="F16" s="353"/>
    </row>
    <row r="17" spans="1:6" s="5" customFormat="1" ht="28.5" customHeight="1">
      <c r="A17" s="116">
        <f>A15+1</f>
        <v>11</v>
      </c>
      <c r="B17" s="47" t="s">
        <v>48</v>
      </c>
      <c r="C17" s="511">
        <v>583519.22</v>
      </c>
      <c r="D17" s="512">
        <v>417775.89</v>
      </c>
      <c r="E17" s="353"/>
      <c r="F17" s="353"/>
    </row>
    <row r="18" spans="1:6" s="5" customFormat="1" ht="23.25" customHeight="1">
      <c r="A18" s="116">
        <f t="shared" si="0"/>
        <v>12</v>
      </c>
      <c r="B18" s="47" t="s">
        <v>1262</v>
      </c>
      <c r="C18" s="511">
        <v>0</v>
      </c>
      <c r="D18" s="512">
        <v>0</v>
      </c>
      <c r="E18" s="353"/>
      <c r="F18" s="353"/>
    </row>
    <row r="19" spans="1:6" s="5" customFormat="1" ht="33" customHeight="1">
      <c r="A19" s="116">
        <f t="shared" si="0"/>
        <v>13</v>
      </c>
      <c r="B19" s="47" t="s">
        <v>47</v>
      </c>
      <c r="C19" s="511">
        <v>0</v>
      </c>
      <c r="D19" s="512">
        <v>0</v>
      </c>
      <c r="E19" s="353" t="s">
        <v>745</v>
      </c>
      <c r="F19" s="353"/>
    </row>
    <row r="20" spans="1:6" s="5" customFormat="1" ht="31.5" thickBot="1">
      <c r="A20" s="117">
        <f t="shared" si="0"/>
        <v>14</v>
      </c>
      <c r="B20" s="49" t="s">
        <v>1023</v>
      </c>
      <c r="C20" s="468">
        <f>SUM(C14:C19)</f>
        <v>7701814.449999999</v>
      </c>
      <c r="D20" s="56">
        <f>SUM(D14:D19)</f>
        <v>4899172.1899999995</v>
      </c>
      <c r="E20" s="353"/>
      <c r="F20" s="353"/>
    </row>
    <row r="22" spans="1:4" ht="18" customHeight="1">
      <c r="A22" s="680" t="s">
        <v>1029</v>
      </c>
      <c r="B22" s="681"/>
      <c r="C22" s="681"/>
      <c r="D22" s="682"/>
    </row>
    <row r="23" spans="1:9" ht="26.25" customHeight="1">
      <c r="A23" s="697" t="s">
        <v>937</v>
      </c>
      <c r="B23" s="698"/>
      <c r="C23" s="698"/>
      <c r="D23" s="699"/>
      <c r="E23" s="353"/>
      <c r="F23" s="353"/>
      <c r="G23" s="182"/>
      <c r="H23" s="182"/>
      <c r="I23" s="182"/>
    </row>
    <row r="24" spans="1:4" ht="32.25" customHeight="1">
      <c r="A24" s="637" t="s">
        <v>897</v>
      </c>
      <c r="B24" s="637"/>
      <c r="C24" s="637"/>
      <c r="D24" s="637"/>
    </row>
  </sheetData>
  <sheetProtection/>
  <mergeCells count="8">
    <mergeCell ref="A24:D24"/>
    <mergeCell ref="A23:D23"/>
    <mergeCell ref="A22:D22"/>
    <mergeCell ref="A1:D1"/>
    <mergeCell ref="A3:A4"/>
    <mergeCell ref="B3:B4"/>
    <mergeCell ref="C3:D3"/>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J82"/>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H16" sqref="H16"/>
    </sheetView>
  </sheetViews>
  <sheetFormatPr defaultColWidth="9.140625" defaultRowHeight="12.75"/>
  <cols>
    <col min="1" max="1" width="7.421875" style="2" customWidth="1"/>
    <col min="2" max="2" width="51.57421875" style="8" customWidth="1"/>
    <col min="3" max="3" width="15.28125" style="8" customWidth="1"/>
    <col min="4" max="4" width="18.140625" style="2" customWidth="1"/>
    <col min="5" max="5" width="18.57421875" style="2" customWidth="1"/>
    <col min="6" max="6" width="16.28125" style="2" customWidth="1"/>
    <col min="7" max="7" width="12.8515625" style="2" customWidth="1"/>
    <col min="8" max="8" width="17.00390625" style="2" customWidth="1"/>
    <col min="9" max="9" width="21.00390625" style="2" customWidth="1"/>
    <col min="10" max="10" width="25.7109375" style="2" customWidth="1"/>
    <col min="11" max="16384" width="9.140625" style="2" customWidth="1"/>
  </cols>
  <sheetData>
    <row r="1" spans="1:9" ht="34.5" customHeight="1">
      <c r="A1" s="721" t="s">
        <v>402</v>
      </c>
      <c r="B1" s="722"/>
      <c r="C1" s="722"/>
      <c r="D1" s="722"/>
      <c r="E1" s="722"/>
      <c r="F1" s="722"/>
      <c r="G1" s="722"/>
      <c r="H1" s="722"/>
      <c r="I1" s="723"/>
    </row>
    <row r="2" spans="1:9" ht="34.5" customHeight="1" thickBot="1">
      <c r="A2" s="724" t="s">
        <v>1411</v>
      </c>
      <c r="B2" s="725"/>
      <c r="C2" s="725"/>
      <c r="D2" s="725"/>
      <c r="E2" s="725"/>
      <c r="F2" s="725"/>
      <c r="G2" s="725"/>
      <c r="H2" s="725"/>
      <c r="I2" s="726"/>
    </row>
    <row r="3" spans="1:9" s="5" customFormat="1" ht="35.25" customHeight="1">
      <c r="A3" s="729" t="s">
        <v>1196</v>
      </c>
      <c r="B3" s="718" t="s">
        <v>1343</v>
      </c>
      <c r="C3" s="718" t="s">
        <v>596</v>
      </c>
      <c r="D3" s="718" t="s">
        <v>597</v>
      </c>
      <c r="E3" s="718" t="s">
        <v>598</v>
      </c>
      <c r="F3" s="718" t="s">
        <v>1161</v>
      </c>
      <c r="G3" s="727" t="s">
        <v>1223</v>
      </c>
      <c r="H3" s="727" t="s">
        <v>747</v>
      </c>
      <c r="I3" s="719" t="s">
        <v>1224</v>
      </c>
    </row>
    <row r="4" spans="1:9" s="5" customFormat="1" ht="72" customHeight="1">
      <c r="A4" s="630"/>
      <c r="B4" s="662"/>
      <c r="C4" s="662"/>
      <c r="D4" s="662"/>
      <c r="E4" s="662"/>
      <c r="F4" s="662"/>
      <c r="G4" s="728"/>
      <c r="H4" s="728"/>
      <c r="I4" s="720"/>
    </row>
    <row r="5" spans="1:9" s="5" customFormat="1" ht="15">
      <c r="A5" s="31"/>
      <c r="B5" s="101"/>
      <c r="C5" s="105" t="s">
        <v>1292</v>
      </c>
      <c r="D5" s="105" t="s">
        <v>1293</v>
      </c>
      <c r="E5" s="37" t="s">
        <v>1294</v>
      </c>
      <c r="F5" s="37" t="s">
        <v>1301</v>
      </c>
      <c r="G5" s="37" t="s">
        <v>1295</v>
      </c>
      <c r="H5" s="37" t="s">
        <v>1296</v>
      </c>
      <c r="I5" s="375" t="s">
        <v>595</v>
      </c>
    </row>
    <row r="6" spans="1:9" s="5" customFormat="1" ht="15">
      <c r="A6" s="31">
        <v>1</v>
      </c>
      <c r="B6" s="74" t="s">
        <v>1403</v>
      </c>
      <c r="C6" s="54">
        <v>114800.71</v>
      </c>
      <c r="D6" s="54">
        <v>954475.17</v>
      </c>
      <c r="E6" s="54">
        <v>26032.09</v>
      </c>
      <c r="F6" s="54">
        <v>73099.09</v>
      </c>
      <c r="G6" s="54">
        <v>0</v>
      </c>
      <c r="H6" s="54">
        <v>0</v>
      </c>
      <c r="I6" s="188">
        <f aca="true" t="shared" si="0" ref="I6:I16">SUM(C6:H6)</f>
        <v>1168407.0600000003</v>
      </c>
    </row>
    <row r="7" spans="1:9" s="5" customFormat="1" ht="15">
      <c r="A7" s="31"/>
      <c r="B7" s="75" t="s">
        <v>1309</v>
      </c>
      <c r="C7" s="54"/>
      <c r="D7" s="54"/>
      <c r="E7" s="54"/>
      <c r="F7" s="54"/>
      <c r="G7" s="54"/>
      <c r="H7" s="54"/>
      <c r="I7" s="188"/>
    </row>
    <row r="8" spans="1:9" s="5" customFormat="1" ht="15">
      <c r="A8" s="31">
        <v>2</v>
      </c>
      <c r="B8" s="123" t="s">
        <v>988</v>
      </c>
      <c r="C8" s="54">
        <v>114800.71</v>
      </c>
      <c r="D8" s="54">
        <v>954475.17</v>
      </c>
      <c r="E8" s="54">
        <v>17783.29</v>
      </c>
      <c r="F8" s="54">
        <v>56145.59</v>
      </c>
      <c r="G8" s="54">
        <v>0</v>
      </c>
      <c r="H8" s="54">
        <v>0</v>
      </c>
      <c r="I8" s="188">
        <f t="shared" si="0"/>
        <v>1143204.7600000002</v>
      </c>
    </row>
    <row r="9" spans="1:9" ht="15">
      <c r="A9" s="31">
        <v>3</v>
      </c>
      <c r="B9" s="74" t="s">
        <v>1290</v>
      </c>
      <c r="C9" s="54">
        <v>0</v>
      </c>
      <c r="D9" s="54">
        <v>0</v>
      </c>
      <c r="E9" s="54">
        <v>0</v>
      </c>
      <c r="F9" s="54">
        <v>0</v>
      </c>
      <c r="G9" s="54">
        <v>0</v>
      </c>
      <c r="H9" s="54">
        <v>0</v>
      </c>
      <c r="I9" s="188">
        <f t="shared" si="0"/>
        <v>0</v>
      </c>
    </row>
    <row r="10" spans="1:9" ht="30.75">
      <c r="A10" s="31">
        <v>4</v>
      </c>
      <c r="B10" s="74" t="s">
        <v>1245</v>
      </c>
      <c r="C10" s="66">
        <f aca="true" t="shared" si="1" ref="C10:H10">SUM(C11:C15)</f>
        <v>96963.05</v>
      </c>
      <c r="D10" s="66">
        <f t="shared" si="1"/>
        <v>496548.19999999995</v>
      </c>
      <c r="E10" s="66">
        <f t="shared" si="1"/>
        <v>9588.82</v>
      </c>
      <c r="F10" s="66">
        <f t="shared" si="1"/>
        <v>35721.659999999996</v>
      </c>
      <c r="G10" s="66">
        <f t="shared" si="1"/>
        <v>0</v>
      </c>
      <c r="H10" s="66">
        <f t="shared" si="1"/>
        <v>0</v>
      </c>
      <c r="I10" s="188">
        <f t="shared" si="0"/>
        <v>638821.73</v>
      </c>
    </row>
    <row r="11" spans="1:9" ht="15">
      <c r="A11" s="31">
        <v>5</v>
      </c>
      <c r="B11" s="123" t="s">
        <v>1369</v>
      </c>
      <c r="C11" s="54">
        <v>6307.58</v>
      </c>
      <c r="D11" s="54">
        <v>0</v>
      </c>
      <c r="E11" s="54">
        <v>930.16</v>
      </c>
      <c r="F11" s="54">
        <v>2028</v>
      </c>
      <c r="G11" s="54">
        <v>0</v>
      </c>
      <c r="H11" s="54">
        <v>0</v>
      </c>
      <c r="I11" s="188">
        <f t="shared" si="0"/>
        <v>9265.74</v>
      </c>
    </row>
    <row r="12" spans="1:9" ht="15">
      <c r="A12" s="31">
        <v>6</v>
      </c>
      <c r="B12" s="123" t="s">
        <v>1370</v>
      </c>
      <c r="C12" s="54">
        <v>8862.01</v>
      </c>
      <c r="D12" s="54">
        <v>65806.93</v>
      </c>
      <c r="E12" s="54">
        <v>1828</v>
      </c>
      <c r="F12" s="54">
        <v>3870.99</v>
      </c>
      <c r="G12" s="54">
        <v>0</v>
      </c>
      <c r="H12" s="54">
        <v>0</v>
      </c>
      <c r="I12" s="188">
        <f t="shared" si="0"/>
        <v>80367.93</v>
      </c>
    </row>
    <row r="13" spans="1:9" ht="15">
      <c r="A13" s="31">
        <v>7</v>
      </c>
      <c r="B13" s="157" t="s">
        <v>1371</v>
      </c>
      <c r="C13" s="54">
        <v>51411.04</v>
      </c>
      <c r="D13" s="54">
        <v>363286.55</v>
      </c>
      <c r="E13" s="54">
        <v>2307</v>
      </c>
      <c r="F13" s="54">
        <v>25843.39</v>
      </c>
      <c r="G13" s="54">
        <v>0</v>
      </c>
      <c r="H13" s="54">
        <v>0</v>
      </c>
      <c r="I13" s="188">
        <f t="shared" si="0"/>
        <v>442847.98</v>
      </c>
    </row>
    <row r="14" spans="1:10" ht="30.75">
      <c r="A14" s="31">
        <v>8</v>
      </c>
      <c r="B14" s="123" t="s">
        <v>1372</v>
      </c>
      <c r="C14" s="54">
        <v>17334.72</v>
      </c>
      <c r="D14" s="54">
        <v>67454.72</v>
      </c>
      <c r="E14" s="54">
        <v>2342.6</v>
      </c>
      <c r="F14" s="54">
        <v>3979.28</v>
      </c>
      <c r="G14" s="54">
        <v>0</v>
      </c>
      <c r="H14" s="54">
        <v>0</v>
      </c>
      <c r="I14" s="188">
        <f t="shared" si="0"/>
        <v>91111.32</v>
      </c>
      <c r="J14" s="146"/>
    </row>
    <row r="15" spans="1:9" ht="30.75">
      <c r="A15" s="44">
        <v>9</v>
      </c>
      <c r="B15" s="123" t="s">
        <v>1373</v>
      </c>
      <c r="C15" s="54">
        <v>13047.7</v>
      </c>
      <c r="D15" s="54">
        <v>0</v>
      </c>
      <c r="E15" s="54">
        <v>2181.06</v>
      </c>
      <c r="F15" s="54">
        <v>0</v>
      </c>
      <c r="G15" s="54">
        <v>0</v>
      </c>
      <c r="H15" s="54">
        <v>0</v>
      </c>
      <c r="I15" s="188">
        <f t="shared" si="0"/>
        <v>15228.76</v>
      </c>
    </row>
    <row r="16" spans="1:9" ht="15">
      <c r="A16" s="31">
        <v>10</v>
      </c>
      <c r="B16" s="68" t="s">
        <v>1165</v>
      </c>
      <c r="C16" s="54">
        <v>0</v>
      </c>
      <c r="D16" s="54">
        <v>0</v>
      </c>
      <c r="E16" s="54">
        <v>0</v>
      </c>
      <c r="F16" s="54">
        <v>0</v>
      </c>
      <c r="G16" s="54">
        <v>0</v>
      </c>
      <c r="H16" s="54">
        <v>0</v>
      </c>
      <c r="I16" s="188">
        <f t="shared" si="0"/>
        <v>0</v>
      </c>
    </row>
    <row r="17" spans="1:9" ht="15">
      <c r="A17" s="31">
        <v>11</v>
      </c>
      <c r="B17" s="74" t="s">
        <v>1166</v>
      </c>
      <c r="C17" s="54">
        <v>165.97</v>
      </c>
      <c r="D17" s="54">
        <v>1410.75</v>
      </c>
      <c r="E17" s="54">
        <v>0</v>
      </c>
      <c r="F17" s="54">
        <v>3802.98</v>
      </c>
      <c r="G17" s="54">
        <v>0</v>
      </c>
      <c r="H17" s="54">
        <v>0</v>
      </c>
      <c r="I17" s="188">
        <f>SUM(C17:H17)</f>
        <v>5379.7</v>
      </c>
    </row>
    <row r="18" spans="1:9" ht="15">
      <c r="A18" s="31">
        <v>12</v>
      </c>
      <c r="B18" s="74" t="s">
        <v>1306</v>
      </c>
      <c r="C18" s="54">
        <v>721376.61</v>
      </c>
      <c r="D18" s="54">
        <v>1406055.41</v>
      </c>
      <c r="E18" s="54">
        <v>1636.24</v>
      </c>
      <c r="F18" s="54">
        <v>240384.02</v>
      </c>
      <c r="G18" s="54">
        <v>0</v>
      </c>
      <c r="H18" s="54">
        <v>0</v>
      </c>
      <c r="I18" s="188">
        <f>SUM(C18:H18)</f>
        <v>2369452.2800000003</v>
      </c>
    </row>
    <row r="19" spans="1:9" ht="15">
      <c r="A19" s="31">
        <v>13</v>
      </c>
      <c r="B19" s="74" t="s">
        <v>1167</v>
      </c>
      <c r="C19" s="54">
        <v>0</v>
      </c>
      <c r="D19" s="54">
        <v>0</v>
      </c>
      <c r="E19" s="54">
        <v>0</v>
      </c>
      <c r="F19" s="54">
        <v>0</v>
      </c>
      <c r="G19" s="54">
        <v>0</v>
      </c>
      <c r="H19" s="54">
        <v>0</v>
      </c>
      <c r="I19" s="188">
        <f>SUM(C19:H19)</f>
        <v>0</v>
      </c>
    </row>
    <row r="20" spans="1:9" ht="15">
      <c r="A20" s="31">
        <v>14</v>
      </c>
      <c r="B20" s="74" t="s">
        <v>1315</v>
      </c>
      <c r="C20" s="54">
        <v>0</v>
      </c>
      <c r="D20" s="54">
        <v>0</v>
      </c>
      <c r="E20" s="54">
        <v>0</v>
      </c>
      <c r="F20" s="54">
        <v>0</v>
      </c>
      <c r="G20" s="54">
        <v>0</v>
      </c>
      <c r="H20" s="54">
        <v>0</v>
      </c>
      <c r="I20" s="188">
        <f>SUM(C20:H20)</f>
        <v>0</v>
      </c>
    </row>
    <row r="21" spans="1:9" ht="47.25" thickBot="1">
      <c r="A21" s="32">
        <v>15</v>
      </c>
      <c r="B21" s="90" t="s">
        <v>989</v>
      </c>
      <c r="C21" s="67">
        <f aca="true" t="shared" si="2" ref="C21:H21">+C6+C9+C10+C16+C17+C18+C19+C20</f>
        <v>933306.34</v>
      </c>
      <c r="D21" s="67">
        <f t="shared" si="2"/>
        <v>2858489.5300000003</v>
      </c>
      <c r="E21" s="67">
        <f t="shared" si="2"/>
        <v>37257.15</v>
      </c>
      <c r="F21" s="67">
        <f t="shared" si="2"/>
        <v>353007.75</v>
      </c>
      <c r="G21" s="67">
        <f t="shared" si="2"/>
        <v>0</v>
      </c>
      <c r="H21" s="67">
        <f t="shared" si="2"/>
        <v>0</v>
      </c>
      <c r="I21" s="487">
        <f>SUM(C21:H21)</f>
        <v>4182060.77</v>
      </c>
    </row>
    <row r="22" spans="1:9" ht="51.75" customHeight="1">
      <c r="A22" s="717" t="s">
        <v>898</v>
      </c>
      <c r="B22" s="717"/>
      <c r="C22" s="717"/>
      <c r="D22" s="717"/>
      <c r="E22" s="717"/>
      <c r="F22" s="717"/>
      <c r="G22" s="717"/>
      <c r="H22" s="717"/>
      <c r="I22" s="717"/>
    </row>
    <row r="23" spans="3:8" ht="15">
      <c r="C23" s="351"/>
      <c r="D23" s="350"/>
      <c r="E23" s="350"/>
      <c r="F23" s="350"/>
      <c r="G23" s="350"/>
      <c r="H23" s="350"/>
    </row>
    <row r="24" spans="3:8" ht="15">
      <c r="C24" s="350"/>
      <c r="D24" s="350"/>
      <c r="E24" s="350"/>
      <c r="F24" s="350"/>
      <c r="G24" s="350"/>
      <c r="H24" s="350"/>
    </row>
    <row r="25" spans="3:8" ht="15">
      <c r="C25" s="350"/>
      <c r="D25" s="350"/>
      <c r="E25" s="350"/>
      <c r="F25" s="350"/>
      <c r="G25" s="350"/>
      <c r="H25" s="350"/>
    </row>
    <row r="26" spans="3:8" ht="15">
      <c r="C26" s="350"/>
      <c r="D26" s="350"/>
      <c r="E26" s="350"/>
      <c r="F26" s="350"/>
      <c r="G26" s="350"/>
      <c r="H26" s="350"/>
    </row>
    <row r="27" spans="3:8" ht="15">
      <c r="C27" s="350"/>
      <c r="D27" s="350"/>
      <c r="E27" s="350"/>
      <c r="F27" s="350"/>
      <c r="G27" s="350"/>
      <c r="H27" s="350"/>
    </row>
    <row r="28" spans="3:8" ht="15">
      <c r="C28" s="350"/>
      <c r="D28" s="350"/>
      <c r="E28" s="350"/>
      <c r="F28" s="350"/>
      <c r="G28" s="350"/>
      <c r="H28" s="350"/>
    </row>
    <row r="29" spans="3:8" ht="15">
      <c r="C29" s="350"/>
      <c r="D29" s="350"/>
      <c r="E29" s="350"/>
      <c r="F29" s="350"/>
      <c r="G29" s="350"/>
      <c r="H29" s="350"/>
    </row>
    <row r="30" spans="3:8" ht="15">
      <c r="C30" s="350"/>
      <c r="D30" s="350"/>
      <c r="E30" s="350"/>
      <c r="F30" s="350"/>
      <c r="G30" s="350"/>
      <c r="H30" s="350"/>
    </row>
    <row r="31" spans="3:8" ht="15">
      <c r="C31" s="350"/>
      <c r="D31" s="350"/>
      <c r="E31" s="350"/>
      <c r="F31" s="350"/>
      <c r="G31" s="350"/>
      <c r="H31" s="350"/>
    </row>
    <row r="32" spans="3:8" ht="15">
      <c r="C32" s="350"/>
      <c r="D32" s="350"/>
      <c r="E32" s="350"/>
      <c r="F32" s="350"/>
      <c r="G32" s="350"/>
      <c r="H32" s="350"/>
    </row>
    <row r="33" spans="3:8" ht="15">
      <c r="C33" s="350"/>
      <c r="D33" s="350"/>
      <c r="E33" s="350"/>
      <c r="F33" s="350"/>
      <c r="G33" s="350"/>
      <c r="H33" s="350"/>
    </row>
    <row r="34" spans="3:8" ht="15">
      <c r="C34" s="350"/>
      <c r="D34" s="350"/>
      <c r="E34" s="350"/>
      <c r="F34" s="350"/>
      <c r="G34" s="350"/>
      <c r="H34" s="350"/>
    </row>
    <row r="35" spans="3:8" ht="15">
      <c r="C35" s="350"/>
      <c r="D35" s="350"/>
      <c r="E35" s="350"/>
      <c r="F35" s="350"/>
      <c r="G35" s="350"/>
      <c r="H35" s="350"/>
    </row>
    <row r="36" spans="3:8" ht="15">
      <c r="C36" s="350"/>
      <c r="D36" s="350"/>
      <c r="E36" s="350"/>
      <c r="F36" s="350"/>
      <c r="G36" s="350"/>
      <c r="H36" s="350"/>
    </row>
    <row r="37" spans="3:8" ht="15">
      <c r="C37" s="350"/>
      <c r="D37" s="350"/>
      <c r="E37" s="350"/>
      <c r="F37" s="350"/>
      <c r="G37" s="350"/>
      <c r="H37" s="350"/>
    </row>
    <row r="38" spans="3:8" ht="15">
      <c r="C38" s="350"/>
      <c r="D38" s="350"/>
      <c r="E38" s="350"/>
      <c r="F38" s="350"/>
      <c r="G38" s="350"/>
      <c r="H38" s="350"/>
    </row>
    <row r="39" spans="3:8" ht="15">
      <c r="C39" s="350"/>
      <c r="D39" s="350"/>
      <c r="E39" s="350"/>
      <c r="F39" s="350"/>
      <c r="G39" s="350"/>
      <c r="H39" s="350"/>
    </row>
    <row r="40" spans="3:8" ht="15">
      <c r="C40" s="350"/>
      <c r="D40" s="350"/>
      <c r="E40" s="350"/>
      <c r="F40" s="350"/>
      <c r="G40" s="350"/>
      <c r="H40" s="350"/>
    </row>
    <row r="41" spans="3:8" ht="15">
      <c r="C41" s="350"/>
      <c r="D41" s="350"/>
      <c r="E41" s="350"/>
      <c r="F41" s="350"/>
      <c r="G41" s="350"/>
      <c r="H41" s="350"/>
    </row>
    <row r="42" spans="3:8" ht="15">
      <c r="C42" s="350"/>
      <c r="D42" s="350"/>
      <c r="E42" s="350"/>
      <c r="F42" s="350"/>
      <c r="G42" s="350"/>
      <c r="H42" s="350"/>
    </row>
    <row r="43" spans="3:8" ht="15">
      <c r="C43" s="350"/>
      <c r="D43" s="350"/>
      <c r="E43" s="350"/>
      <c r="F43" s="350"/>
      <c r="G43" s="350"/>
      <c r="H43" s="350"/>
    </row>
    <row r="44" spans="3:8" ht="15">
      <c r="C44" s="350"/>
      <c r="D44" s="350"/>
      <c r="E44" s="350"/>
      <c r="F44" s="350"/>
      <c r="G44" s="350"/>
      <c r="H44" s="350"/>
    </row>
    <row r="45" spans="3:8" ht="15">
      <c r="C45" s="350"/>
      <c r="D45" s="350"/>
      <c r="E45" s="350"/>
      <c r="F45" s="350"/>
      <c r="G45" s="350"/>
      <c r="H45" s="350"/>
    </row>
    <row r="46" spans="3:8" ht="15">
      <c r="C46" s="350"/>
      <c r="D46" s="350"/>
      <c r="E46" s="350"/>
      <c r="F46" s="350"/>
      <c r="G46" s="350"/>
      <c r="H46" s="350"/>
    </row>
    <row r="47" spans="3:8" ht="15">
      <c r="C47" s="350"/>
      <c r="D47" s="350"/>
      <c r="E47" s="350"/>
      <c r="F47" s="350"/>
      <c r="G47" s="350"/>
      <c r="H47" s="350"/>
    </row>
    <row r="48" spans="3:8" ht="15">
      <c r="C48" s="350"/>
      <c r="D48" s="350"/>
      <c r="E48" s="350"/>
      <c r="F48" s="350"/>
      <c r="G48" s="350"/>
      <c r="H48" s="350"/>
    </row>
    <row r="49" spans="3:8" ht="15">
      <c r="C49" s="350"/>
      <c r="D49" s="350"/>
      <c r="E49" s="350"/>
      <c r="F49" s="350"/>
      <c r="G49" s="350"/>
      <c r="H49" s="350"/>
    </row>
    <row r="50" spans="3:8" ht="15">
      <c r="C50" s="350"/>
      <c r="D50" s="350"/>
      <c r="E50" s="350"/>
      <c r="F50" s="350"/>
      <c r="G50" s="350"/>
      <c r="H50" s="350"/>
    </row>
    <row r="51" spans="3:8" ht="15">
      <c r="C51" s="350"/>
      <c r="D51" s="350"/>
      <c r="E51" s="350"/>
      <c r="F51" s="350"/>
      <c r="G51" s="350"/>
      <c r="H51" s="350"/>
    </row>
    <row r="52" spans="3:8" ht="15">
      <c r="C52" s="350"/>
      <c r="D52" s="350"/>
      <c r="E52" s="350"/>
      <c r="F52" s="350"/>
      <c r="G52" s="350"/>
      <c r="H52" s="350"/>
    </row>
    <row r="53" spans="3:8" ht="15">
      <c r="C53" s="350"/>
      <c r="D53" s="350"/>
      <c r="E53" s="350"/>
      <c r="F53" s="350"/>
      <c r="G53" s="350"/>
      <c r="H53" s="350"/>
    </row>
    <row r="54" spans="3:8" ht="15">
      <c r="C54" s="350"/>
      <c r="D54" s="350"/>
      <c r="E54" s="350"/>
      <c r="F54" s="350"/>
      <c r="G54" s="350"/>
      <c r="H54" s="350"/>
    </row>
    <row r="55" spans="3:8" ht="15">
      <c r="C55" s="350"/>
      <c r="D55" s="350"/>
      <c r="E55" s="350"/>
      <c r="F55" s="350"/>
      <c r="G55" s="350"/>
      <c r="H55" s="350"/>
    </row>
    <row r="56" spans="3:8" ht="15">
      <c r="C56" s="350"/>
      <c r="D56" s="350"/>
      <c r="E56" s="350"/>
      <c r="F56" s="350"/>
      <c r="G56" s="350"/>
      <c r="H56" s="350"/>
    </row>
    <row r="57" spans="3:8" ht="15">
      <c r="C57" s="350"/>
      <c r="D57" s="350"/>
      <c r="E57" s="350"/>
      <c r="F57" s="350"/>
      <c r="G57" s="350"/>
      <c r="H57" s="350"/>
    </row>
    <row r="58" spans="3:8" ht="15">
      <c r="C58" s="350"/>
      <c r="D58" s="350"/>
      <c r="E58" s="350"/>
      <c r="F58" s="350"/>
      <c r="G58" s="350"/>
      <c r="H58" s="350"/>
    </row>
    <row r="59" spans="3:8" ht="15">
      <c r="C59" s="350"/>
      <c r="D59" s="350"/>
      <c r="E59" s="350"/>
      <c r="F59" s="350"/>
      <c r="G59" s="350"/>
      <c r="H59" s="350"/>
    </row>
    <row r="60" spans="3:8" ht="15">
      <c r="C60" s="350"/>
      <c r="D60" s="350"/>
      <c r="E60" s="350"/>
      <c r="F60" s="350"/>
      <c r="G60" s="350"/>
      <c r="H60" s="350"/>
    </row>
    <row r="61" spans="3:8" ht="15">
      <c r="C61" s="350"/>
      <c r="D61" s="350"/>
      <c r="E61" s="350"/>
      <c r="F61" s="350"/>
      <c r="G61" s="350"/>
      <c r="H61" s="350"/>
    </row>
    <row r="62" spans="3:8" ht="15">
      <c r="C62" s="350"/>
      <c r="D62" s="350"/>
      <c r="E62" s="350"/>
      <c r="F62" s="350"/>
      <c r="G62" s="350"/>
      <c r="H62" s="350"/>
    </row>
    <row r="63" spans="3:8" ht="15">
      <c r="C63" s="350"/>
      <c r="D63" s="350"/>
      <c r="E63" s="350"/>
      <c r="F63" s="350"/>
      <c r="G63" s="350"/>
      <c r="H63" s="350"/>
    </row>
    <row r="64" spans="3:8" ht="15">
      <c r="C64" s="350"/>
      <c r="D64" s="350"/>
      <c r="E64" s="350"/>
      <c r="F64" s="350"/>
      <c r="G64" s="350"/>
      <c r="H64" s="350"/>
    </row>
    <row r="65" spans="3:8" ht="15">
      <c r="C65" s="350"/>
      <c r="D65" s="350"/>
      <c r="E65" s="350"/>
      <c r="F65" s="350"/>
      <c r="G65" s="350"/>
      <c r="H65" s="350"/>
    </row>
    <row r="66" spans="3:8" ht="15">
      <c r="C66" s="350"/>
      <c r="D66" s="350"/>
      <c r="E66" s="350"/>
      <c r="F66" s="350"/>
      <c r="G66" s="350"/>
      <c r="H66" s="350"/>
    </row>
    <row r="67" spans="3:8" ht="15">
      <c r="C67" s="350"/>
      <c r="D67" s="350"/>
      <c r="E67" s="350"/>
      <c r="F67" s="350"/>
      <c r="G67" s="350"/>
      <c r="H67" s="350"/>
    </row>
    <row r="68" spans="3:8" ht="15">
      <c r="C68" s="350"/>
      <c r="D68" s="350"/>
      <c r="E68" s="350"/>
      <c r="F68" s="350"/>
      <c r="G68" s="350"/>
      <c r="H68" s="350"/>
    </row>
    <row r="69" spans="3:8" ht="15">
      <c r="C69" s="350"/>
      <c r="D69" s="350"/>
      <c r="E69" s="350"/>
      <c r="F69" s="350"/>
      <c r="G69" s="350"/>
      <c r="H69" s="350"/>
    </row>
    <row r="70" spans="3:8" ht="15">
      <c r="C70" s="350"/>
      <c r="D70" s="350"/>
      <c r="E70" s="350"/>
      <c r="F70" s="350"/>
      <c r="G70" s="350"/>
      <c r="H70" s="350"/>
    </row>
    <row r="71" spans="3:8" ht="15">
      <c r="C71" s="350"/>
      <c r="D71" s="350"/>
      <c r="E71" s="350"/>
      <c r="F71" s="350"/>
      <c r="G71" s="350"/>
      <c r="H71" s="350"/>
    </row>
    <row r="72" spans="3:8" ht="15">
      <c r="C72" s="350"/>
      <c r="D72" s="350"/>
      <c r="E72" s="350"/>
      <c r="F72" s="350"/>
      <c r="G72" s="350"/>
      <c r="H72" s="350"/>
    </row>
    <row r="73" spans="3:8" ht="15">
      <c r="C73" s="350"/>
      <c r="D73" s="350"/>
      <c r="E73" s="350"/>
      <c r="F73" s="350"/>
      <c r="G73" s="350"/>
      <c r="H73" s="350"/>
    </row>
    <row r="74" spans="3:8" ht="15">
      <c r="C74" s="350"/>
      <c r="D74" s="350"/>
      <c r="E74" s="350"/>
      <c r="F74" s="350"/>
      <c r="G74" s="350"/>
      <c r="H74" s="350"/>
    </row>
    <row r="75" spans="3:8" ht="15">
      <c r="C75" s="350"/>
      <c r="D75" s="350"/>
      <c r="E75" s="350"/>
      <c r="F75" s="350"/>
      <c r="G75" s="350"/>
      <c r="H75" s="350"/>
    </row>
    <row r="76" spans="3:8" ht="15">
      <c r="C76" s="350"/>
      <c r="D76" s="350"/>
      <c r="E76" s="350"/>
      <c r="F76" s="350"/>
      <c r="G76" s="350"/>
      <c r="H76" s="350"/>
    </row>
    <row r="77" spans="3:8" ht="15">
      <c r="C77" s="350"/>
      <c r="D77" s="350"/>
      <c r="E77" s="350"/>
      <c r="F77" s="350"/>
      <c r="G77" s="350"/>
      <c r="H77" s="350"/>
    </row>
    <row r="78" spans="3:8" ht="15">
      <c r="C78" s="350"/>
      <c r="D78" s="350"/>
      <c r="E78" s="350"/>
      <c r="F78" s="350"/>
      <c r="G78" s="350"/>
      <c r="H78" s="350"/>
    </row>
    <row r="79" spans="3:8" ht="15">
      <c r="C79" s="350"/>
      <c r="D79" s="350"/>
      <c r="E79" s="350"/>
      <c r="F79" s="350"/>
      <c r="G79" s="350"/>
      <c r="H79" s="350"/>
    </row>
    <row r="80" spans="3:8" ht="15">
      <c r="C80" s="350"/>
      <c r="D80" s="350"/>
      <c r="E80" s="350"/>
      <c r="F80" s="350"/>
      <c r="G80" s="350"/>
      <c r="H80" s="350"/>
    </row>
    <row r="81" spans="3:8" ht="15">
      <c r="C81" s="350"/>
      <c r="D81" s="350"/>
      <c r="E81" s="350"/>
      <c r="F81" s="350"/>
      <c r="G81" s="350"/>
      <c r="H81" s="350"/>
    </row>
    <row r="82" spans="3:8" ht="15">
      <c r="C82" s="350"/>
      <c r="D82" s="350"/>
      <c r="E82" s="350"/>
      <c r="F82" s="350"/>
      <c r="G82" s="350"/>
      <c r="H82" s="350"/>
    </row>
  </sheetData>
  <sheetProtection/>
  <mergeCells count="12">
    <mergeCell ref="B3:B4"/>
    <mergeCell ref="D3:D4"/>
    <mergeCell ref="A22:I22"/>
    <mergeCell ref="F3:F4"/>
    <mergeCell ref="E3:E4"/>
    <mergeCell ref="I3:I4"/>
    <mergeCell ref="A1:I1"/>
    <mergeCell ref="A2:I2"/>
    <mergeCell ref="G3:G4"/>
    <mergeCell ref="C3:C4"/>
    <mergeCell ref="H3:H4"/>
    <mergeCell ref="A3:A4"/>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sheetPr>
    <tabColor indexed="42"/>
    <pageSetUpPr fitToPage="1"/>
  </sheetPr>
  <dimension ref="A1:L26"/>
  <sheetViews>
    <sheetView zoomScale="75" zoomScaleNormal="75" zoomScalePageLayoutView="0" workbookViewId="0" topLeftCell="A1">
      <pane xSplit="2" ySplit="5" topLeftCell="C12" activePane="bottomRight" state="frozen"/>
      <selection pane="topLeft" activeCell="A1" sqref="A1"/>
      <selection pane="topRight" activeCell="C1" sqref="C1"/>
      <selection pane="bottomLeft" activeCell="A6" sqref="A6"/>
      <selection pane="bottomRight" activeCell="F31" sqref="F31"/>
    </sheetView>
  </sheetViews>
  <sheetFormatPr defaultColWidth="9.140625" defaultRowHeight="12.75"/>
  <cols>
    <col min="1" max="1" width="7.8515625" style="2" customWidth="1"/>
    <col min="2" max="2" width="46.8515625" style="76" customWidth="1"/>
    <col min="3" max="3" width="18.00390625" style="2" bestFit="1" customWidth="1"/>
    <col min="4" max="4" width="16.00390625" style="2" customWidth="1"/>
    <col min="5" max="5" width="14.28125" style="2" customWidth="1"/>
    <col min="6" max="6" width="15.7109375" style="2" bestFit="1" customWidth="1"/>
    <col min="7" max="8" width="18.00390625" style="2" bestFit="1" customWidth="1"/>
    <col min="9" max="9" width="14.57421875" style="2" customWidth="1"/>
    <col min="10" max="10" width="16.28125" style="2" bestFit="1" customWidth="1"/>
    <col min="11" max="11" width="15.7109375" style="2" customWidth="1"/>
    <col min="12" max="12" width="18.00390625" style="2" bestFit="1" customWidth="1"/>
    <col min="13" max="16384" width="9.140625" style="2" customWidth="1"/>
  </cols>
  <sheetData>
    <row r="1" spans="1:12" ht="34.5" customHeight="1">
      <c r="A1" s="731" t="s">
        <v>403</v>
      </c>
      <c r="B1" s="732"/>
      <c r="C1" s="732"/>
      <c r="D1" s="732"/>
      <c r="E1" s="732"/>
      <c r="F1" s="732"/>
      <c r="G1" s="732"/>
      <c r="H1" s="732"/>
      <c r="I1" s="732"/>
      <c r="J1" s="732"/>
      <c r="K1" s="732"/>
      <c r="L1" s="733"/>
    </row>
    <row r="2" spans="1:12" ht="34.5" customHeight="1">
      <c r="A2" s="734" t="s">
        <v>1411</v>
      </c>
      <c r="B2" s="735"/>
      <c r="C2" s="735"/>
      <c r="D2" s="735"/>
      <c r="E2" s="735"/>
      <c r="F2" s="735"/>
      <c r="G2" s="735"/>
      <c r="H2" s="735"/>
      <c r="I2" s="735"/>
      <c r="J2" s="735"/>
      <c r="K2" s="735"/>
      <c r="L2" s="736"/>
    </row>
    <row r="3" spans="1:12" s="5" customFormat="1" ht="32.25" customHeight="1">
      <c r="A3" s="630" t="s">
        <v>1196</v>
      </c>
      <c r="B3" s="631"/>
      <c r="C3" s="656" t="s">
        <v>1346</v>
      </c>
      <c r="D3" s="656"/>
      <c r="E3" s="656" t="s">
        <v>1347</v>
      </c>
      <c r="F3" s="656"/>
      <c r="G3" s="656" t="s">
        <v>1348</v>
      </c>
      <c r="H3" s="656"/>
      <c r="I3" s="656" t="s">
        <v>1316</v>
      </c>
      <c r="J3" s="656"/>
      <c r="K3" s="656" t="s">
        <v>1340</v>
      </c>
      <c r="L3" s="652"/>
    </row>
    <row r="4" spans="1:12" s="5" customFormat="1" ht="24.75" customHeight="1">
      <c r="A4" s="630"/>
      <c r="B4" s="631"/>
      <c r="C4" s="14">
        <v>2010</v>
      </c>
      <c r="D4" s="14">
        <v>2011</v>
      </c>
      <c r="E4" s="14">
        <v>2010</v>
      </c>
      <c r="F4" s="14">
        <v>2011</v>
      </c>
      <c r="G4" s="16">
        <v>2010</v>
      </c>
      <c r="H4" s="16">
        <v>2011</v>
      </c>
      <c r="I4" s="14">
        <v>2010</v>
      </c>
      <c r="J4" s="14">
        <v>2011</v>
      </c>
      <c r="K4" s="14">
        <v>2010</v>
      </c>
      <c r="L4" s="29">
        <v>2011</v>
      </c>
    </row>
    <row r="5" spans="1:12" s="165" customFormat="1" ht="33" customHeight="1">
      <c r="A5" s="31"/>
      <c r="B5" s="97"/>
      <c r="C5" s="37" t="s">
        <v>1292</v>
      </c>
      <c r="D5" s="37" t="s">
        <v>1293</v>
      </c>
      <c r="E5" s="37" t="s">
        <v>1294</v>
      </c>
      <c r="F5" s="37" t="s">
        <v>1301</v>
      </c>
      <c r="G5" s="37" t="s">
        <v>1295</v>
      </c>
      <c r="H5" s="37" t="s">
        <v>1296</v>
      </c>
      <c r="I5" s="37" t="s">
        <v>1297</v>
      </c>
      <c r="J5" s="37" t="s">
        <v>1298</v>
      </c>
      <c r="K5" s="37" t="s">
        <v>1183</v>
      </c>
      <c r="L5" s="91" t="s">
        <v>1184</v>
      </c>
    </row>
    <row r="6" spans="1:12" ht="30.75">
      <c r="A6" s="31">
        <v>1</v>
      </c>
      <c r="B6" s="62" t="s">
        <v>1192</v>
      </c>
      <c r="C6" s="513">
        <v>677921.23</v>
      </c>
      <c r="D6" s="514">
        <f>C17</f>
        <v>1050226.68</v>
      </c>
      <c r="E6" s="513">
        <v>717942.97</v>
      </c>
      <c r="F6" s="514">
        <f>E17</f>
        <v>776307.07</v>
      </c>
      <c r="G6" s="513">
        <v>413015.42</v>
      </c>
      <c r="H6" s="514">
        <f>G17</f>
        <v>271395.02</v>
      </c>
      <c r="I6" s="513">
        <v>361923.72</v>
      </c>
      <c r="J6" s="514">
        <f>SUM(I17)</f>
        <v>63243.02999999997</v>
      </c>
      <c r="K6" s="514">
        <f aca="true" t="shared" si="0" ref="K6:L8">C6+E6+G6+I6</f>
        <v>2170803.34</v>
      </c>
      <c r="L6" s="515">
        <f t="shared" si="0"/>
        <v>2161171.8</v>
      </c>
    </row>
    <row r="7" spans="1:12" ht="36.75" customHeight="1">
      <c r="A7" s="31">
        <v>2</v>
      </c>
      <c r="B7" s="62" t="s">
        <v>1024</v>
      </c>
      <c r="C7" s="514">
        <f aca="true" t="shared" si="1" ref="C7:J7">SUM(C8:C15)</f>
        <v>399042</v>
      </c>
      <c r="D7" s="514">
        <f t="shared" si="1"/>
        <v>246446.6</v>
      </c>
      <c r="E7" s="514">
        <f t="shared" si="1"/>
        <v>243272.49</v>
      </c>
      <c r="F7" s="514">
        <f t="shared" si="1"/>
        <v>243490.64</v>
      </c>
      <c r="G7" s="514">
        <f t="shared" si="1"/>
        <v>995692.91</v>
      </c>
      <c r="H7" s="514">
        <f t="shared" si="1"/>
        <v>965496.87</v>
      </c>
      <c r="I7" s="514">
        <f t="shared" si="1"/>
        <v>8450</v>
      </c>
      <c r="J7" s="514">
        <f t="shared" si="1"/>
        <v>9239.5</v>
      </c>
      <c r="K7" s="514">
        <f t="shared" si="0"/>
        <v>1646457.4</v>
      </c>
      <c r="L7" s="515">
        <f t="shared" si="0"/>
        <v>1464673.6099999999</v>
      </c>
    </row>
    <row r="8" spans="1:12" ht="18">
      <c r="A8" s="31">
        <v>3</v>
      </c>
      <c r="B8" s="63" t="s">
        <v>1025</v>
      </c>
      <c r="C8" s="491">
        <v>399042</v>
      </c>
      <c r="D8" s="491">
        <v>246446.6</v>
      </c>
      <c r="E8" s="491">
        <v>0</v>
      </c>
      <c r="F8" s="491">
        <v>0</v>
      </c>
      <c r="G8" s="491">
        <v>0</v>
      </c>
      <c r="H8" s="491">
        <v>0</v>
      </c>
      <c r="I8" s="491">
        <v>0</v>
      </c>
      <c r="J8" s="491">
        <v>0</v>
      </c>
      <c r="K8" s="514">
        <f t="shared" si="0"/>
        <v>399042</v>
      </c>
      <c r="L8" s="515">
        <f t="shared" si="0"/>
        <v>246446.6</v>
      </c>
    </row>
    <row r="9" spans="1:12" ht="15">
      <c r="A9" s="31">
        <v>4</v>
      </c>
      <c r="B9" s="63" t="s">
        <v>1327</v>
      </c>
      <c r="C9" s="516" t="s">
        <v>1326</v>
      </c>
      <c r="D9" s="516" t="s">
        <v>1326</v>
      </c>
      <c r="E9" s="491">
        <v>243272.49</v>
      </c>
      <c r="F9" s="491">
        <v>243490.64</v>
      </c>
      <c r="G9" s="517" t="s">
        <v>1326</v>
      </c>
      <c r="H9" s="517" t="s">
        <v>1326</v>
      </c>
      <c r="I9" s="516" t="s">
        <v>1326</v>
      </c>
      <c r="J9" s="516" t="s">
        <v>1326</v>
      </c>
      <c r="K9" s="514">
        <f>E9</f>
        <v>243272.49</v>
      </c>
      <c r="L9" s="515">
        <f>F9</f>
        <v>243490.64</v>
      </c>
    </row>
    <row r="10" spans="1:12" s="165" customFormat="1" ht="15">
      <c r="A10" s="31">
        <v>5</v>
      </c>
      <c r="B10" s="164" t="s">
        <v>916</v>
      </c>
      <c r="C10" s="516" t="s">
        <v>1326</v>
      </c>
      <c r="D10" s="516" t="s">
        <v>1326</v>
      </c>
      <c r="E10" s="491">
        <v>0</v>
      </c>
      <c r="F10" s="491">
        <v>0</v>
      </c>
      <c r="G10" s="517" t="s">
        <v>1326</v>
      </c>
      <c r="H10" s="517" t="s">
        <v>1326</v>
      </c>
      <c r="I10" s="516" t="s">
        <v>1326</v>
      </c>
      <c r="J10" s="516" t="s">
        <v>1326</v>
      </c>
      <c r="K10" s="514">
        <f>E10</f>
        <v>0</v>
      </c>
      <c r="L10" s="515">
        <f>F10</f>
        <v>0</v>
      </c>
    </row>
    <row r="11" spans="1:12" ht="15">
      <c r="A11" s="31">
        <v>6</v>
      </c>
      <c r="B11" s="63" t="s">
        <v>1328</v>
      </c>
      <c r="C11" s="516" t="s">
        <v>1326</v>
      </c>
      <c r="D11" s="516" t="s">
        <v>1326</v>
      </c>
      <c r="E11" s="491">
        <v>0</v>
      </c>
      <c r="F11" s="491">
        <v>0</v>
      </c>
      <c r="G11" s="491">
        <v>0</v>
      </c>
      <c r="H11" s="491">
        <v>0</v>
      </c>
      <c r="I11" s="518">
        <v>0</v>
      </c>
      <c r="J11" s="518">
        <v>0</v>
      </c>
      <c r="K11" s="514">
        <f>E11+G11+I11</f>
        <v>0</v>
      </c>
      <c r="L11" s="515">
        <f>F11+H11+J11</f>
        <v>0</v>
      </c>
    </row>
    <row r="12" spans="1:12" ht="15">
      <c r="A12" s="31">
        <v>7</v>
      </c>
      <c r="B12" s="63" t="s">
        <v>1329</v>
      </c>
      <c r="C12" s="491">
        <v>0</v>
      </c>
      <c r="D12" s="491">
        <v>0</v>
      </c>
      <c r="E12" s="491">
        <v>0</v>
      </c>
      <c r="F12" s="491">
        <v>0</v>
      </c>
      <c r="G12" s="491">
        <v>0</v>
      </c>
      <c r="H12" s="491">
        <v>0</v>
      </c>
      <c r="I12" s="491">
        <v>8450</v>
      </c>
      <c r="J12" s="491">
        <v>9239.5</v>
      </c>
      <c r="K12" s="514">
        <f>C12+E12+G12+I12</f>
        <v>8450</v>
      </c>
      <c r="L12" s="515">
        <f>D12+F12+H12+J12</f>
        <v>9239.5</v>
      </c>
    </row>
    <row r="13" spans="1:12" ht="18">
      <c r="A13" s="31">
        <v>8</v>
      </c>
      <c r="B13" s="71" t="s">
        <v>1026</v>
      </c>
      <c r="C13" s="516" t="s">
        <v>1326</v>
      </c>
      <c r="D13" s="516" t="s">
        <v>1326</v>
      </c>
      <c r="E13" s="516" t="s">
        <v>1326</v>
      </c>
      <c r="F13" s="516" t="s">
        <v>1326</v>
      </c>
      <c r="G13" s="491">
        <v>935995</v>
      </c>
      <c r="H13" s="491">
        <v>877637</v>
      </c>
      <c r="I13" s="519" t="s">
        <v>1326</v>
      </c>
      <c r="J13" s="519" t="s">
        <v>1326</v>
      </c>
      <c r="K13" s="514">
        <f>G13</f>
        <v>935995</v>
      </c>
      <c r="L13" s="515">
        <f>H13</f>
        <v>877637</v>
      </c>
    </row>
    <row r="14" spans="1:12" ht="15">
      <c r="A14" s="31">
        <v>9</v>
      </c>
      <c r="B14" s="63" t="s">
        <v>943</v>
      </c>
      <c r="C14" s="516" t="s">
        <v>1326</v>
      </c>
      <c r="D14" s="516" t="s">
        <v>1326</v>
      </c>
      <c r="E14" s="516" t="s">
        <v>1326</v>
      </c>
      <c r="F14" s="516" t="s">
        <v>1326</v>
      </c>
      <c r="G14" s="491">
        <v>59142.91</v>
      </c>
      <c r="H14" s="491">
        <v>87684.87</v>
      </c>
      <c r="I14" s="519" t="s">
        <v>1326</v>
      </c>
      <c r="J14" s="519" t="s">
        <v>1326</v>
      </c>
      <c r="K14" s="514">
        <f>G14</f>
        <v>59142.91</v>
      </c>
      <c r="L14" s="515">
        <f>H14</f>
        <v>87684.87</v>
      </c>
    </row>
    <row r="15" spans="1:12" ht="18">
      <c r="A15" s="31">
        <v>10</v>
      </c>
      <c r="B15" s="63" t="s">
        <v>1027</v>
      </c>
      <c r="C15" s="491">
        <v>0</v>
      </c>
      <c r="D15" s="491">
        <v>0</v>
      </c>
      <c r="E15" s="491">
        <v>0</v>
      </c>
      <c r="F15" s="491">
        <v>0</v>
      </c>
      <c r="G15" s="491">
        <v>555</v>
      </c>
      <c r="H15" s="491">
        <v>175</v>
      </c>
      <c r="I15" s="491">
        <v>0</v>
      </c>
      <c r="J15" s="491">
        <v>0</v>
      </c>
      <c r="K15" s="514">
        <f>C15+G15+I15</f>
        <v>555</v>
      </c>
      <c r="L15" s="515">
        <f>D15+H15+J15</f>
        <v>175</v>
      </c>
    </row>
    <row r="16" spans="1:12" ht="15">
      <c r="A16" s="31">
        <v>11</v>
      </c>
      <c r="B16" s="62" t="s">
        <v>1193</v>
      </c>
      <c r="C16" s="513">
        <v>26736.55</v>
      </c>
      <c r="D16" s="513">
        <v>0</v>
      </c>
      <c r="E16" s="513">
        <v>184908.39</v>
      </c>
      <c r="F16" s="513">
        <v>722464.01</v>
      </c>
      <c r="G16" s="520">
        <v>1137313.31</v>
      </c>
      <c r="H16" s="520">
        <v>1012014.5</v>
      </c>
      <c r="I16" s="513">
        <v>307130.69</v>
      </c>
      <c r="J16" s="513">
        <v>22364.85</v>
      </c>
      <c r="K16" s="514">
        <f aca="true" t="shared" si="2" ref="K16:L18">C16+E16+G16+I16</f>
        <v>1656088.94</v>
      </c>
      <c r="L16" s="515">
        <f t="shared" si="2"/>
        <v>1756843.36</v>
      </c>
    </row>
    <row r="17" spans="1:12" ht="30.75">
      <c r="A17" s="31">
        <v>12</v>
      </c>
      <c r="B17" s="62" t="s">
        <v>944</v>
      </c>
      <c r="C17" s="514">
        <f aca="true" t="shared" si="3" ref="C17:J17">C6+C7-C16</f>
        <v>1050226.68</v>
      </c>
      <c r="D17" s="514">
        <f t="shared" si="3"/>
        <v>1296673.28</v>
      </c>
      <c r="E17" s="514">
        <f t="shared" si="3"/>
        <v>776307.07</v>
      </c>
      <c r="F17" s="514">
        <f t="shared" si="3"/>
        <v>297333.69999999995</v>
      </c>
      <c r="G17" s="514">
        <f t="shared" si="3"/>
        <v>271395.02</v>
      </c>
      <c r="H17" s="514">
        <f t="shared" si="3"/>
        <v>224877.39000000013</v>
      </c>
      <c r="I17" s="514">
        <f t="shared" si="3"/>
        <v>63243.02999999997</v>
      </c>
      <c r="J17" s="514">
        <f t="shared" si="3"/>
        <v>50117.67999999997</v>
      </c>
      <c r="K17" s="514">
        <f t="shared" si="2"/>
        <v>2161171.8</v>
      </c>
      <c r="L17" s="515">
        <f t="shared" si="2"/>
        <v>1869002.05</v>
      </c>
    </row>
    <row r="18" spans="1:12" ht="33.75" thickBot="1">
      <c r="A18" s="32">
        <v>13</v>
      </c>
      <c r="B18" s="106" t="s">
        <v>1028</v>
      </c>
      <c r="C18" s="521">
        <v>0</v>
      </c>
      <c r="D18" s="521">
        <v>0</v>
      </c>
      <c r="E18" s="521">
        <v>0</v>
      </c>
      <c r="F18" s="521">
        <v>0</v>
      </c>
      <c r="G18" s="521">
        <v>0</v>
      </c>
      <c r="H18" s="521">
        <v>0</v>
      </c>
      <c r="I18" s="521">
        <v>0</v>
      </c>
      <c r="J18" s="521">
        <v>0</v>
      </c>
      <c r="K18" s="522">
        <f t="shared" si="2"/>
        <v>0</v>
      </c>
      <c r="L18" s="523">
        <f t="shared" si="2"/>
        <v>0</v>
      </c>
    </row>
    <row r="20" spans="1:12" ht="15">
      <c r="A20" s="182" t="s">
        <v>1029</v>
      </c>
      <c r="B20" s="182"/>
      <c r="C20" s="182"/>
      <c r="D20" s="182"/>
      <c r="E20" s="182"/>
      <c r="F20" s="182"/>
      <c r="G20" s="182"/>
      <c r="H20" s="182"/>
      <c r="I20" s="182"/>
      <c r="J20" s="182"/>
      <c r="K20" s="182"/>
      <c r="L20" s="182"/>
    </row>
    <row r="21" spans="1:12" ht="15">
      <c r="A21" s="182" t="s">
        <v>1030</v>
      </c>
      <c r="B21" s="182"/>
      <c r="C21" s="182"/>
      <c r="D21" s="182"/>
      <c r="E21" s="182"/>
      <c r="F21" s="182"/>
      <c r="G21" s="182"/>
      <c r="H21" s="182"/>
      <c r="I21" s="182"/>
      <c r="J21" s="182"/>
      <c r="K21" s="182"/>
      <c r="L21" s="182"/>
    </row>
    <row r="22" spans="1:12" ht="15">
      <c r="A22" s="182" t="s">
        <v>1031</v>
      </c>
      <c r="B22" s="182"/>
      <c r="C22" s="182"/>
      <c r="D22" s="182"/>
      <c r="E22" s="182"/>
      <c r="F22" s="182"/>
      <c r="G22" s="182"/>
      <c r="H22" s="182"/>
      <c r="I22" s="182"/>
      <c r="J22" s="182"/>
      <c r="K22" s="182"/>
      <c r="L22" s="182"/>
    </row>
    <row r="23" spans="1:12" ht="15">
      <c r="A23" s="730" t="s">
        <v>899</v>
      </c>
      <c r="B23" s="730"/>
      <c r="C23" s="730"/>
      <c r="D23" s="730"/>
      <c r="E23" s="730"/>
      <c r="F23" s="730"/>
      <c r="G23" s="730"/>
      <c r="H23" s="730"/>
      <c r="I23" s="730"/>
      <c r="J23" s="730"/>
      <c r="K23" s="730"/>
      <c r="L23" s="730"/>
    </row>
    <row r="24" spans="1:12" ht="15">
      <c r="A24" s="730" t="s">
        <v>900</v>
      </c>
      <c r="B24" s="730"/>
      <c r="C24" s="730"/>
      <c r="D24" s="730"/>
      <c r="E24" s="730"/>
      <c r="F24" s="730"/>
      <c r="G24" s="730"/>
      <c r="H24" s="730"/>
      <c r="I24" s="730"/>
      <c r="J24" s="730"/>
      <c r="K24" s="730"/>
      <c r="L24" s="730"/>
    </row>
    <row r="25" spans="1:12" ht="15">
      <c r="A25" s="730" t="s">
        <v>901</v>
      </c>
      <c r="B25" s="730"/>
      <c r="C25" s="730"/>
      <c r="D25" s="730"/>
      <c r="E25" s="730"/>
      <c r="F25" s="730"/>
      <c r="G25" s="730"/>
      <c r="H25" s="730"/>
      <c r="I25" s="730"/>
      <c r="J25" s="730"/>
      <c r="K25" s="730"/>
      <c r="L25" s="730"/>
    </row>
    <row r="26" spans="1:12" ht="15">
      <c r="A26" s="730" t="s">
        <v>1429</v>
      </c>
      <c r="B26" s="730"/>
      <c r="C26" s="730"/>
      <c r="D26" s="730"/>
      <c r="E26" s="730"/>
      <c r="F26" s="730"/>
      <c r="G26" s="730"/>
      <c r="H26" s="730"/>
      <c r="I26" s="730"/>
      <c r="J26" s="730"/>
      <c r="K26" s="730"/>
      <c r="L26" s="730"/>
    </row>
  </sheetData>
  <sheetProtection/>
  <mergeCells count="13">
    <mergeCell ref="A1:L1"/>
    <mergeCell ref="A2:L2"/>
    <mergeCell ref="A3:A4"/>
    <mergeCell ref="B3:B4"/>
    <mergeCell ref="E3:F3"/>
    <mergeCell ref="G3:H3"/>
    <mergeCell ref="A23:L23"/>
    <mergeCell ref="A24:L24"/>
    <mergeCell ref="A25:L25"/>
    <mergeCell ref="A26:L26"/>
    <mergeCell ref="C3:D3"/>
    <mergeCell ref="I3:J3"/>
    <mergeCell ref="K3:L3"/>
  </mergeCells>
  <printOptions/>
  <pageMargins left="0.57" right="0.49" top="0.96" bottom="0.984251968503937" header="0.5118110236220472" footer="0.5118110236220472"/>
  <pageSetup fitToHeight="1" fitToWidth="1" horizontalDpi="600" verticalDpi="600" orientation="landscape" paperSize="9" scale="63" r:id="rId1"/>
</worksheet>
</file>

<file path=xl/worksheets/sheet18.xml><?xml version="1.0" encoding="utf-8"?>
<worksheet xmlns="http://schemas.openxmlformats.org/spreadsheetml/2006/main" xmlns:r="http://schemas.openxmlformats.org/officeDocument/2006/relationships">
  <sheetPr>
    <tabColor indexed="42"/>
    <pageSetUpPr fitToPage="1"/>
  </sheetPr>
  <dimension ref="A1:D22"/>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17" sqref="E17"/>
    </sheetView>
  </sheetViews>
  <sheetFormatPr defaultColWidth="9.140625" defaultRowHeight="12.75"/>
  <cols>
    <col min="1" max="1" width="10.57421875" style="12" customWidth="1"/>
    <col min="2" max="2" width="43.140625" style="78" customWidth="1"/>
    <col min="3" max="3" width="28.421875" style="11" customWidth="1"/>
    <col min="4" max="4" width="52.7109375" style="11" customWidth="1"/>
    <col min="5" max="16384" width="9.140625" style="11" customWidth="1"/>
  </cols>
  <sheetData>
    <row r="1" spans="1:4" ht="49.5" customHeight="1">
      <c r="A1" s="615" t="s">
        <v>404</v>
      </c>
      <c r="B1" s="616"/>
      <c r="C1" s="616"/>
      <c r="D1" s="617"/>
    </row>
    <row r="2" spans="1:4" ht="34.5" customHeight="1">
      <c r="A2" s="611" t="s">
        <v>1405</v>
      </c>
      <c r="B2" s="612"/>
      <c r="C2" s="612"/>
      <c r="D2" s="613"/>
    </row>
    <row r="3" spans="1:4" ht="30.75">
      <c r="A3" s="120" t="s">
        <v>1196</v>
      </c>
      <c r="B3" s="74" t="s">
        <v>1302</v>
      </c>
      <c r="C3" s="108" t="s">
        <v>830</v>
      </c>
      <c r="D3" s="35" t="s">
        <v>1291</v>
      </c>
    </row>
    <row r="4" spans="1:4" s="13" customFormat="1" ht="18" customHeight="1">
      <c r="A4" s="116"/>
      <c r="B4" s="119" t="s">
        <v>1292</v>
      </c>
      <c r="C4" s="98" t="s">
        <v>1293</v>
      </c>
      <c r="D4" s="99" t="s">
        <v>1294</v>
      </c>
    </row>
    <row r="5" spans="1:4" s="13" customFormat="1" ht="30.75">
      <c r="A5" s="116">
        <v>1</v>
      </c>
      <c r="B5" s="74" t="s">
        <v>945</v>
      </c>
      <c r="C5" s="66">
        <f>SUM(C6:C19)</f>
        <v>6381708.499999999</v>
      </c>
      <c r="D5" s="73"/>
    </row>
    <row r="6" spans="1:4" ht="15">
      <c r="A6" s="116">
        <v>2</v>
      </c>
      <c r="B6" s="63" t="s">
        <v>1180</v>
      </c>
      <c r="C6" s="189">
        <v>0</v>
      </c>
      <c r="D6" s="150" t="s">
        <v>607</v>
      </c>
    </row>
    <row r="7" spans="1:4" ht="62.25">
      <c r="A7" s="116">
        <v>3</v>
      </c>
      <c r="B7" s="63" t="s">
        <v>1181</v>
      </c>
      <c r="C7" s="189">
        <v>1489649.96</v>
      </c>
      <c r="D7" s="150" t="s">
        <v>613</v>
      </c>
    </row>
    <row r="8" spans="1:4" ht="15">
      <c r="A8" s="116">
        <v>4</v>
      </c>
      <c r="B8" s="123" t="s">
        <v>1182</v>
      </c>
      <c r="C8" s="189">
        <v>0</v>
      </c>
      <c r="D8" s="150" t="s">
        <v>608</v>
      </c>
    </row>
    <row r="9" spans="1:4" ht="93">
      <c r="A9" s="116">
        <v>5</v>
      </c>
      <c r="B9" s="123" t="s">
        <v>1147</v>
      </c>
      <c r="C9" s="189">
        <v>4196005.93</v>
      </c>
      <c r="D9" s="150" t="s">
        <v>614</v>
      </c>
    </row>
    <row r="10" spans="1:4" ht="15">
      <c r="A10" s="116">
        <v>6</v>
      </c>
      <c r="B10" s="123" t="s">
        <v>1278</v>
      </c>
      <c r="C10" s="189">
        <v>0</v>
      </c>
      <c r="D10" s="150" t="s">
        <v>608</v>
      </c>
    </row>
    <row r="11" spans="1:4" ht="15">
      <c r="A11" s="116">
        <v>7</v>
      </c>
      <c r="B11" s="123" t="s">
        <v>1279</v>
      </c>
      <c r="C11" s="189">
        <v>81117.48</v>
      </c>
      <c r="D11" s="150" t="s">
        <v>609</v>
      </c>
    </row>
    <row r="12" spans="1:4" ht="30.75">
      <c r="A12" s="116">
        <v>8</v>
      </c>
      <c r="B12" s="123" t="s">
        <v>520</v>
      </c>
      <c r="C12" s="189">
        <v>0</v>
      </c>
      <c r="D12" s="150" t="s">
        <v>608</v>
      </c>
    </row>
    <row r="13" spans="1:4" ht="30.75">
      <c r="A13" s="116">
        <v>9</v>
      </c>
      <c r="B13" s="123" t="s">
        <v>1148</v>
      </c>
      <c r="C13" s="189">
        <v>19393.01</v>
      </c>
      <c r="D13" s="150" t="s">
        <v>610</v>
      </c>
    </row>
    <row r="14" spans="1:4" ht="15">
      <c r="A14" s="116">
        <v>10</v>
      </c>
      <c r="B14" s="123" t="s">
        <v>1149</v>
      </c>
      <c r="C14" s="189">
        <v>0</v>
      </c>
      <c r="D14" s="150" t="s">
        <v>608</v>
      </c>
    </row>
    <row r="15" spans="1:4" ht="15">
      <c r="A15" s="116">
        <v>11</v>
      </c>
      <c r="B15" s="123" t="s">
        <v>1150</v>
      </c>
      <c r="C15" s="189">
        <v>129753.31</v>
      </c>
      <c r="D15" s="185" t="s">
        <v>611</v>
      </c>
    </row>
    <row r="16" spans="1:4" ht="15">
      <c r="A16" s="116">
        <v>12</v>
      </c>
      <c r="B16" s="123" t="s">
        <v>1151</v>
      </c>
      <c r="C16" s="189">
        <v>40671.92</v>
      </c>
      <c r="D16" s="185" t="s">
        <v>612</v>
      </c>
    </row>
    <row r="17" spans="1:4" ht="15">
      <c r="A17" s="116">
        <v>13</v>
      </c>
      <c r="B17" s="123" t="s">
        <v>1152</v>
      </c>
      <c r="C17" s="189">
        <v>0</v>
      </c>
      <c r="D17" s="150" t="s">
        <v>608</v>
      </c>
    </row>
    <row r="18" spans="1:4" ht="15">
      <c r="A18" s="116">
        <v>14</v>
      </c>
      <c r="B18" s="123" t="s">
        <v>1153</v>
      </c>
      <c r="C18" s="189">
        <v>0</v>
      </c>
      <c r="D18" s="150" t="s">
        <v>608</v>
      </c>
    </row>
    <row r="19" spans="1:4" ht="234">
      <c r="A19" s="116">
        <v>15</v>
      </c>
      <c r="B19" s="123" t="s">
        <v>1159</v>
      </c>
      <c r="C19" s="189">
        <v>425116.89</v>
      </c>
      <c r="D19" s="150" t="s">
        <v>1413</v>
      </c>
    </row>
    <row r="20" spans="1:4" ht="81.75" customHeight="1">
      <c r="A20" s="116">
        <v>16</v>
      </c>
      <c r="B20" s="74" t="s">
        <v>1317</v>
      </c>
      <c r="C20" s="189">
        <v>0</v>
      </c>
      <c r="D20" s="150" t="s">
        <v>191</v>
      </c>
    </row>
    <row r="21" spans="1:4" ht="15">
      <c r="A21" s="116">
        <v>17</v>
      </c>
      <c r="B21" s="122" t="s">
        <v>37</v>
      </c>
      <c r="C21" s="524">
        <v>0</v>
      </c>
      <c r="D21" s="150" t="s">
        <v>608</v>
      </c>
    </row>
    <row r="22" spans="1:4" ht="31.5" thickBot="1">
      <c r="A22" s="117">
        <v>18</v>
      </c>
      <c r="B22" s="90" t="s">
        <v>985</v>
      </c>
      <c r="C22" s="67">
        <f>+C5+C20+C21</f>
        <v>6381708.499999999</v>
      </c>
      <c r="D22" s="87"/>
    </row>
  </sheetData>
  <sheetProtection/>
  <mergeCells count="2">
    <mergeCell ref="A1:D1"/>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tabColor indexed="42"/>
    <pageSetUpPr fitToPage="1"/>
  </sheetPr>
  <dimension ref="A1:H29"/>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24" sqref="E24"/>
    </sheetView>
  </sheetViews>
  <sheetFormatPr defaultColWidth="9.140625" defaultRowHeight="12.75"/>
  <cols>
    <col min="1" max="1" width="7.7109375" style="20" customWidth="1"/>
    <col min="2" max="2" width="47.57421875" style="21" customWidth="1"/>
    <col min="3" max="3" width="17.8515625" style="22" customWidth="1"/>
    <col min="4" max="4" width="16.8515625" style="22" customWidth="1"/>
    <col min="5" max="5" width="17.140625" style="22" customWidth="1"/>
    <col min="6" max="6" width="18.140625" style="22" customWidth="1"/>
    <col min="7" max="7" width="17.421875" style="22" customWidth="1"/>
    <col min="8" max="8" width="17.00390625" style="22" customWidth="1"/>
    <col min="9" max="16384" width="9.140625" style="22" customWidth="1"/>
  </cols>
  <sheetData>
    <row r="1" spans="1:8" s="26" customFormat="1" ht="60" customHeight="1">
      <c r="A1" s="737" t="s">
        <v>494</v>
      </c>
      <c r="B1" s="738"/>
      <c r="C1" s="738"/>
      <c r="D1" s="738"/>
      <c r="E1" s="738"/>
      <c r="F1" s="738"/>
      <c r="G1" s="738"/>
      <c r="H1" s="739"/>
    </row>
    <row r="2" spans="1:8" s="26" customFormat="1" ht="34.5" customHeight="1">
      <c r="A2" s="611" t="s">
        <v>1412</v>
      </c>
      <c r="B2" s="612"/>
      <c r="C2" s="612"/>
      <c r="D2" s="612"/>
      <c r="E2" s="612"/>
      <c r="F2" s="612"/>
      <c r="G2" s="612"/>
      <c r="H2" s="613"/>
    </row>
    <row r="3" spans="1:8" ht="27" customHeight="1">
      <c r="A3" s="656" t="s">
        <v>1196</v>
      </c>
      <c r="B3" s="662"/>
      <c r="C3" s="656" t="s">
        <v>1310</v>
      </c>
      <c r="D3" s="656"/>
      <c r="E3" s="656" t="s">
        <v>1311</v>
      </c>
      <c r="F3" s="656"/>
      <c r="G3" s="740" t="s">
        <v>1221</v>
      </c>
      <c r="H3" s="740"/>
    </row>
    <row r="4" spans="1:8" ht="33" customHeight="1">
      <c r="A4" s="656"/>
      <c r="B4" s="662"/>
      <c r="C4" s="14" t="s">
        <v>1007</v>
      </c>
      <c r="D4" s="14" t="s">
        <v>1185</v>
      </c>
      <c r="E4" s="14" t="s">
        <v>1007</v>
      </c>
      <c r="F4" s="14" t="s">
        <v>1185</v>
      </c>
      <c r="G4" s="14" t="s">
        <v>1007</v>
      </c>
      <c r="H4" s="14" t="s">
        <v>1185</v>
      </c>
    </row>
    <row r="5" spans="1:8" ht="21" customHeight="1">
      <c r="A5" s="14"/>
      <c r="B5" s="17"/>
      <c r="C5" s="45" t="s">
        <v>1292</v>
      </c>
      <c r="D5" s="45" t="s">
        <v>1293</v>
      </c>
      <c r="E5" s="45" t="s">
        <v>1294</v>
      </c>
      <c r="F5" s="45" t="s">
        <v>1301</v>
      </c>
      <c r="G5" s="45" t="s">
        <v>958</v>
      </c>
      <c r="H5" s="45" t="s">
        <v>959</v>
      </c>
    </row>
    <row r="6" spans="1:8" ht="18" customHeight="1">
      <c r="A6" s="395">
        <v>1</v>
      </c>
      <c r="B6" s="376" t="s">
        <v>1160</v>
      </c>
      <c r="C6" s="525">
        <f>C7+C8+C9+C10</f>
        <v>0</v>
      </c>
      <c r="D6" s="525">
        <f>D7+D8+D9+D10</f>
        <v>0</v>
      </c>
      <c r="E6" s="525">
        <f>E7+E8+E9+E10</f>
        <v>0</v>
      </c>
      <c r="F6" s="525">
        <f>F7+F8+F9+F10</f>
        <v>0</v>
      </c>
      <c r="G6" s="525">
        <f aca="true" t="shared" si="0" ref="G6:H29">C6+E6</f>
        <v>0</v>
      </c>
      <c r="H6" s="525">
        <f t="shared" si="0"/>
        <v>0</v>
      </c>
    </row>
    <row r="7" spans="1:8" ht="18" customHeight="1">
      <c r="A7" s="395">
        <f aca="true" t="shared" si="1" ref="A7:A26">A6+1</f>
        <v>2</v>
      </c>
      <c r="B7" s="377" t="s">
        <v>950</v>
      </c>
      <c r="C7" s="526">
        <v>0</v>
      </c>
      <c r="D7" s="526">
        <v>0</v>
      </c>
      <c r="E7" s="526">
        <v>0</v>
      </c>
      <c r="F7" s="526">
        <v>0</v>
      </c>
      <c r="G7" s="525">
        <f t="shared" si="0"/>
        <v>0</v>
      </c>
      <c r="H7" s="525">
        <f t="shared" si="0"/>
        <v>0</v>
      </c>
    </row>
    <row r="8" spans="1:8" ht="18" customHeight="1">
      <c r="A8" s="395">
        <f t="shared" si="1"/>
        <v>3</v>
      </c>
      <c r="B8" s="377" t="s">
        <v>951</v>
      </c>
      <c r="C8" s="526">
        <v>0</v>
      </c>
      <c r="D8" s="526">
        <v>0</v>
      </c>
      <c r="E8" s="526">
        <v>0</v>
      </c>
      <c r="F8" s="526">
        <v>0</v>
      </c>
      <c r="G8" s="525">
        <f t="shared" si="0"/>
        <v>0</v>
      </c>
      <c r="H8" s="525">
        <f t="shared" si="0"/>
        <v>0</v>
      </c>
    </row>
    <row r="9" spans="1:8" ht="18" customHeight="1">
      <c r="A9" s="395">
        <f t="shared" si="1"/>
        <v>4</v>
      </c>
      <c r="B9" s="377" t="s">
        <v>51</v>
      </c>
      <c r="C9" s="526">
        <v>0</v>
      </c>
      <c r="D9" s="526">
        <v>0</v>
      </c>
      <c r="E9" s="526">
        <v>0</v>
      </c>
      <c r="F9" s="526">
        <v>0</v>
      </c>
      <c r="G9" s="525">
        <f t="shared" si="0"/>
        <v>0</v>
      </c>
      <c r="H9" s="525">
        <f t="shared" si="0"/>
        <v>0</v>
      </c>
    </row>
    <row r="10" spans="1:8" ht="18" customHeight="1">
      <c r="A10" s="395">
        <f t="shared" si="1"/>
        <v>5</v>
      </c>
      <c r="B10" s="377" t="s">
        <v>952</v>
      </c>
      <c r="C10" s="526">
        <v>0</v>
      </c>
      <c r="D10" s="526">
        <v>0</v>
      </c>
      <c r="E10" s="526">
        <v>0</v>
      </c>
      <c r="F10" s="526">
        <v>0</v>
      </c>
      <c r="G10" s="525">
        <f t="shared" si="0"/>
        <v>0</v>
      </c>
      <c r="H10" s="525">
        <f t="shared" si="0"/>
        <v>0</v>
      </c>
    </row>
    <row r="11" spans="1:8" ht="18" customHeight="1">
      <c r="A11" s="395">
        <f t="shared" si="1"/>
        <v>6</v>
      </c>
      <c r="B11" s="376" t="s">
        <v>528</v>
      </c>
      <c r="C11" s="525">
        <f>C12+C13</f>
        <v>0</v>
      </c>
      <c r="D11" s="525">
        <f>D12+D13</f>
        <v>0</v>
      </c>
      <c r="E11" s="525">
        <f>E12+E13</f>
        <v>0</v>
      </c>
      <c r="F11" s="525">
        <f>F12+F13</f>
        <v>0</v>
      </c>
      <c r="G11" s="525">
        <f t="shared" si="0"/>
        <v>0</v>
      </c>
      <c r="H11" s="525">
        <f t="shared" si="0"/>
        <v>0</v>
      </c>
    </row>
    <row r="12" spans="1:8" ht="15">
      <c r="A12" s="395">
        <f t="shared" si="1"/>
        <v>7</v>
      </c>
      <c r="B12" s="377" t="s">
        <v>953</v>
      </c>
      <c r="C12" s="526">
        <v>0</v>
      </c>
      <c r="D12" s="526">
        <v>0</v>
      </c>
      <c r="E12" s="526">
        <v>0</v>
      </c>
      <c r="F12" s="526">
        <v>0</v>
      </c>
      <c r="G12" s="525">
        <f t="shared" si="0"/>
        <v>0</v>
      </c>
      <c r="H12" s="525">
        <f t="shared" si="0"/>
        <v>0</v>
      </c>
    </row>
    <row r="13" spans="1:8" ht="15">
      <c r="A13" s="395">
        <f t="shared" si="1"/>
        <v>8</v>
      </c>
      <c r="B13" s="377" t="s">
        <v>50</v>
      </c>
      <c r="C13" s="526">
        <v>0</v>
      </c>
      <c r="D13" s="526">
        <v>0</v>
      </c>
      <c r="E13" s="526">
        <v>0</v>
      </c>
      <c r="F13" s="526">
        <v>0</v>
      </c>
      <c r="G13" s="525">
        <f t="shared" si="0"/>
        <v>0</v>
      </c>
      <c r="H13" s="525">
        <f t="shared" si="0"/>
        <v>0</v>
      </c>
    </row>
    <row r="14" spans="1:8" ht="15">
      <c r="A14" s="395">
        <f t="shared" si="1"/>
        <v>9</v>
      </c>
      <c r="B14" s="376" t="s">
        <v>44</v>
      </c>
      <c r="C14" s="525">
        <f>C15</f>
        <v>0</v>
      </c>
      <c r="D14" s="525">
        <f>D15</f>
        <v>0</v>
      </c>
      <c r="E14" s="525">
        <f>E15</f>
        <v>0</v>
      </c>
      <c r="F14" s="525">
        <f>F15</f>
        <v>0</v>
      </c>
      <c r="G14" s="525">
        <f aca="true" t="shared" si="2" ref="G14:H18">C14+E14</f>
        <v>0</v>
      </c>
      <c r="H14" s="525">
        <f t="shared" si="2"/>
        <v>0</v>
      </c>
    </row>
    <row r="15" spans="1:8" ht="15">
      <c r="A15" s="395">
        <f t="shared" si="1"/>
        <v>10</v>
      </c>
      <c r="B15" s="377" t="s">
        <v>41</v>
      </c>
      <c r="C15" s="526">
        <v>0</v>
      </c>
      <c r="D15" s="526">
        <v>0</v>
      </c>
      <c r="E15" s="526">
        <v>0</v>
      </c>
      <c r="F15" s="526">
        <v>0</v>
      </c>
      <c r="G15" s="525">
        <f t="shared" si="2"/>
        <v>0</v>
      </c>
      <c r="H15" s="525">
        <f t="shared" si="2"/>
        <v>0</v>
      </c>
    </row>
    <row r="16" spans="1:8" ht="15">
      <c r="A16" s="395">
        <f t="shared" si="1"/>
        <v>11</v>
      </c>
      <c r="B16" s="376" t="s">
        <v>45</v>
      </c>
      <c r="C16" s="525">
        <f>SUM(C17:C20)</f>
        <v>0</v>
      </c>
      <c r="D16" s="525">
        <f>SUM(D17:D20)</f>
        <v>0</v>
      </c>
      <c r="E16" s="525">
        <f>SUM(E17:E20)</f>
        <v>0</v>
      </c>
      <c r="F16" s="525">
        <f>SUM(F17:F20)</f>
        <v>0</v>
      </c>
      <c r="G16" s="525">
        <f t="shared" si="2"/>
        <v>0</v>
      </c>
      <c r="H16" s="525">
        <f t="shared" si="2"/>
        <v>0</v>
      </c>
    </row>
    <row r="17" spans="1:8" ht="15">
      <c r="A17" s="395">
        <f t="shared" si="1"/>
        <v>12</v>
      </c>
      <c r="B17" s="377" t="s">
        <v>525</v>
      </c>
      <c r="C17" s="526">
        <v>0</v>
      </c>
      <c r="D17" s="526">
        <v>0</v>
      </c>
      <c r="E17" s="526">
        <v>0</v>
      </c>
      <c r="F17" s="526">
        <v>0</v>
      </c>
      <c r="G17" s="525">
        <f t="shared" si="2"/>
        <v>0</v>
      </c>
      <c r="H17" s="525">
        <f t="shared" si="2"/>
        <v>0</v>
      </c>
    </row>
    <row r="18" spans="1:8" ht="15">
      <c r="A18" s="395">
        <f t="shared" si="1"/>
        <v>13</v>
      </c>
      <c r="B18" s="377" t="s">
        <v>42</v>
      </c>
      <c r="C18" s="526">
        <v>0</v>
      </c>
      <c r="D18" s="526">
        <v>0</v>
      </c>
      <c r="E18" s="526">
        <v>0</v>
      </c>
      <c r="F18" s="526">
        <v>0</v>
      </c>
      <c r="G18" s="525">
        <f t="shared" si="2"/>
        <v>0</v>
      </c>
      <c r="H18" s="525">
        <f t="shared" si="2"/>
        <v>0</v>
      </c>
    </row>
    <row r="19" spans="1:8" ht="15">
      <c r="A19" s="395">
        <f t="shared" si="1"/>
        <v>14</v>
      </c>
      <c r="B19" s="377" t="s">
        <v>526</v>
      </c>
      <c r="C19" s="526">
        <v>0</v>
      </c>
      <c r="D19" s="526">
        <v>0</v>
      </c>
      <c r="E19" s="526">
        <v>0</v>
      </c>
      <c r="F19" s="526">
        <v>0</v>
      </c>
      <c r="G19" s="525">
        <f t="shared" si="0"/>
        <v>0</v>
      </c>
      <c r="H19" s="525">
        <f t="shared" si="0"/>
        <v>0</v>
      </c>
    </row>
    <row r="20" spans="1:8" ht="15">
      <c r="A20" s="395">
        <f t="shared" si="1"/>
        <v>15</v>
      </c>
      <c r="B20" s="377" t="s">
        <v>43</v>
      </c>
      <c r="C20" s="526">
        <v>0</v>
      </c>
      <c r="D20" s="526">
        <v>0</v>
      </c>
      <c r="E20" s="526">
        <v>0</v>
      </c>
      <c r="F20" s="526">
        <v>0</v>
      </c>
      <c r="G20" s="525">
        <f t="shared" si="0"/>
        <v>0</v>
      </c>
      <c r="H20" s="525">
        <f t="shared" si="0"/>
        <v>0</v>
      </c>
    </row>
    <row r="21" spans="1:8" ht="15">
      <c r="A21" s="395">
        <f t="shared" si="1"/>
        <v>16</v>
      </c>
      <c r="B21" s="376" t="s">
        <v>46</v>
      </c>
      <c r="C21" s="525">
        <f>C22</f>
        <v>227203.4</v>
      </c>
      <c r="D21" s="525">
        <f>D22</f>
        <v>26729.94</v>
      </c>
      <c r="E21" s="525">
        <f>E22</f>
        <v>2858489.53</v>
      </c>
      <c r="F21" s="525">
        <f>F22</f>
        <v>336293.06</v>
      </c>
      <c r="G21" s="525">
        <f t="shared" si="0"/>
        <v>3085692.9299999997</v>
      </c>
      <c r="H21" s="525">
        <f t="shared" si="0"/>
        <v>363023</v>
      </c>
    </row>
    <row r="22" spans="1:8" ht="15">
      <c r="A22" s="395">
        <f t="shared" si="1"/>
        <v>17</v>
      </c>
      <c r="B22" s="377" t="s">
        <v>527</v>
      </c>
      <c r="C22" s="54">
        <v>227203.4</v>
      </c>
      <c r="D22" s="54">
        <v>26729.94</v>
      </c>
      <c r="E22" s="54">
        <v>2858489.53</v>
      </c>
      <c r="F22" s="54">
        <v>336293.06</v>
      </c>
      <c r="G22" s="525">
        <f t="shared" si="0"/>
        <v>3085692.9299999997</v>
      </c>
      <c r="H22" s="525">
        <f t="shared" si="0"/>
        <v>363023</v>
      </c>
    </row>
    <row r="23" spans="1:8" ht="15">
      <c r="A23" s="395">
        <f t="shared" si="1"/>
        <v>18</v>
      </c>
      <c r="B23" s="376" t="s">
        <v>616</v>
      </c>
      <c r="C23" s="525">
        <f>C24</f>
        <v>214616.8</v>
      </c>
      <c r="D23" s="525">
        <f>D24</f>
        <v>25249.33</v>
      </c>
      <c r="E23" s="525">
        <f>E24</f>
        <v>0</v>
      </c>
      <c r="F23" s="525">
        <f>F24</f>
        <v>0</v>
      </c>
      <c r="G23" s="525">
        <f t="shared" si="0"/>
        <v>214616.8</v>
      </c>
      <c r="H23" s="525">
        <f t="shared" si="0"/>
        <v>25249.33</v>
      </c>
    </row>
    <row r="24" spans="1:8" ht="15">
      <c r="A24" s="395">
        <f t="shared" si="1"/>
        <v>19</v>
      </c>
      <c r="B24" s="377" t="s">
        <v>599</v>
      </c>
      <c r="C24" s="527">
        <v>214616.8</v>
      </c>
      <c r="D24" s="527">
        <v>25249.33</v>
      </c>
      <c r="E24" s="527">
        <v>0</v>
      </c>
      <c r="F24" s="527">
        <v>0</v>
      </c>
      <c r="G24" s="525">
        <f t="shared" si="0"/>
        <v>214616.8</v>
      </c>
      <c r="H24" s="525">
        <f t="shared" si="0"/>
        <v>25249.33</v>
      </c>
    </row>
    <row r="25" spans="1:8" ht="30.75">
      <c r="A25" s="395">
        <f t="shared" si="1"/>
        <v>20</v>
      </c>
      <c r="B25" s="376" t="s">
        <v>49</v>
      </c>
      <c r="C25" s="525">
        <f>C6+C9+C11+C16+C21+C23</f>
        <v>441820.19999999995</v>
      </c>
      <c r="D25" s="525">
        <f>D6+D9+D11+D16+D21+D23</f>
        <v>51979.270000000004</v>
      </c>
      <c r="E25" s="525">
        <f>E6+E9+E11+E16+E21+E23</f>
        <v>2858489.53</v>
      </c>
      <c r="F25" s="525">
        <f>F6+F9+F11+F16+F21+F23</f>
        <v>336293.06</v>
      </c>
      <c r="G25" s="525">
        <f t="shared" si="0"/>
        <v>3300309.7299999995</v>
      </c>
      <c r="H25" s="525">
        <f t="shared" si="0"/>
        <v>388272.33</v>
      </c>
    </row>
    <row r="26" spans="1:8" ht="30.75">
      <c r="A26" s="395">
        <f t="shared" si="1"/>
        <v>21</v>
      </c>
      <c r="B26" s="376" t="s">
        <v>600</v>
      </c>
      <c r="C26" s="525">
        <f>SUM(C27:C28)</f>
        <v>45340.99</v>
      </c>
      <c r="D26" s="525">
        <f>SUM(D27:D28)</f>
        <v>5334.25</v>
      </c>
      <c r="E26" s="525">
        <f>SUM(E27:E28)</f>
        <v>0</v>
      </c>
      <c r="F26" s="525">
        <f>SUM(F27:F28)</f>
        <v>0</v>
      </c>
      <c r="G26" s="525">
        <f t="shared" si="0"/>
        <v>45340.99</v>
      </c>
      <c r="H26" s="525">
        <f t="shared" si="0"/>
        <v>5334.25</v>
      </c>
    </row>
    <row r="27" spans="1:8" ht="91.5" customHeight="1">
      <c r="A27" s="395" t="s">
        <v>618</v>
      </c>
      <c r="B27" s="442" t="s">
        <v>1414</v>
      </c>
      <c r="C27" s="528">
        <v>45340.99</v>
      </c>
      <c r="D27" s="528">
        <v>5334.25</v>
      </c>
      <c r="E27" s="528">
        <v>0</v>
      </c>
      <c r="F27" s="528">
        <v>0</v>
      </c>
      <c r="G27" s="525">
        <f t="shared" si="0"/>
        <v>45340.99</v>
      </c>
      <c r="H27" s="525">
        <f t="shared" si="0"/>
        <v>5334.25</v>
      </c>
    </row>
    <row r="28" spans="1:8" ht="15">
      <c r="A28" s="395"/>
      <c r="B28" s="378"/>
      <c r="C28" s="528"/>
      <c r="D28" s="528"/>
      <c r="E28" s="528"/>
      <c r="F28" s="528"/>
      <c r="G28" s="525">
        <f t="shared" si="0"/>
        <v>0</v>
      </c>
      <c r="H28" s="525">
        <f t="shared" si="0"/>
        <v>0</v>
      </c>
    </row>
    <row r="29" spans="1:8" ht="15">
      <c r="A29" s="395">
        <v>22</v>
      </c>
      <c r="B29" s="396" t="s">
        <v>601</v>
      </c>
      <c r="C29" s="529">
        <f>C25+C26</f>
        <v>487161.18999999994</v>
      </c>
      <c r="D29" s="529">
        <f>D25+D26</f>
        <v>57313.520000000004</v>
      </c>
      <c r="E29" s="529">
        <f>E25+E26</f>
        <v>2858489.53</v>
      </c>
      <c r="F29" s="529">
        <f>F25+F26</f>
        <v>336293.06</v>
      </c>
      <c r="G29" s="525">
        <f t="shared" si="0"/>
        <v>3345650.7199999997</v>
      </c>
      <c r="H29" s="525">
        <f t="shared" si="0"/>
        <v>393606.58</v>
      </c>
    </row>
  </sheetData>
  <sheetProtection selectLockedCells="1"/>
  <protectedRanges>
    <protectedRange sqref="C6:F6" name="Rozsah2_1"/>
  </protectedRanges>
  <mergeCells count="7">
    <mergeCell ref="A1:H1"/>
    <mergeCell ref="G3:H3"/>
    <mergeCell ref="C3:D3"/>
    <mergeCell ref="E3:F3"/>
    <mergeCell ref="A3:A4"/>
    <mergeCell ref="B3:B4"/>
    <mergeCell ref="A2:H2"/>
  </mergeCells>
  <printOptions gridLines="1"/>
  <pageMargins left="0.7480314960629921" right="0.7480314960629921" top="0.984251968503937" bottom="0.88" header="0.5118110236220472" footer="0.5118110236220472"/>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D29"/>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62.140625" defaultRowHeight="12.75"/>
  <cols>
    <col min="1" max="1" width="17.421875" style="0" customWidth="1"/>
    <col min="2" max="2" width="40.140625" style="160" customWidth="1"/>
    <col min="3" max="3" width="62.57421875" style="0" customWidth="1"/>
    <col min="4" max="4" width="48.28125" style="0" customWidth="1"/>
  </cols>
  <sheetData>
    <row r="1" spans="1:3" s="181" customFormat="1" ht="48" customHeight="1" thickBot="1">
      <c r="A1" s="593" t="s">
        <v>440</v>
      </c>
      <c r="B1" s="594"/>
      <c r="C1" s="595"/>
    </row>
    <row r="2" spans="1:3" ht="46.5">
      <c r="A2" s="601" t="s">
        <v>859</v>
      </c>
      <c r="B2" s="602"/>
      <c r="C2" s="384" t="s">
        <v>452</v>
      </c>
    </row>
    <row r="3" spans="1:3" ht="62.25">
      <c r="A3" s="603" t="s">
        <v>857</v>
      </c>
      <c r="B3" s="604"/>
      <c r="C3" s="385" t="s">
        <v>858</v>
      </c>
    </row>
    <row r="4" spans="1:3" ht="15">
      <c r="A4" s="397" t="s">
        <v>917</v>
      </c>
      <c r="B4" s="369"/>
      <c r="C4" s="385" t="s">
        <v>413</v>
      </c>
    </row>
    <row r="5" spans="1:3" ht="15">
      <c r="A5" s="398" t="s">
        <v>1319</v>
      </c>
      <c r="B5" s="75"/>
      <c r="C5" s="382" t="s">
        <v>604</v>
      </c>
    </row>
    <row r="6" spans="1:3" ht="46.5">
      <c r="A6" s="398" t="s">
        <v>1197</v>
      </c>
      <c r="B6" s="75"/>
      <c r="C6" s="382" t="s">
        <v>838</v>
      </c>
    </row>
    <row r="7" spans="1:3" ht="30.75">
      <c r="A7" s="398" t="s">
        <v>1198</v>
      </c>
      <c r="B7" s="75"/>
      <c r="C7" s="382" t="s">
        <v>60</v>
      </c>
    </row>
    <row r="8" spans="1:3" ht="15">
      <c r="A8" s="398" t="s">
        <v>1199</v>
      </c>
      <c r="B8" s="75"/>
      <c r="C8" s="382" t="s">
        <v>57</v>
      </c>
    </row>
    <row r="9" spans="1:3" ht="15">
      <c r="A9" s="409" t="s">
        <v>1200</v>
      </c>
      <c r="B9" s="392"/>
      <c r="C9" s="382" t="s">
        <v>30</v>
      </c>
    </row>
    <row r="10" spans="1:3" ht="15">
      <c r="A10" s="398" t="s">
        <v>1201</v>
      </c>
      <c r="B10" s="75"/>
      <c r="C10" s="386" t="s">
        <v>410</v>
      </c>
    </row>
    <row r="11" spans="1:3" ht="46.5">
      <c r="A11" s="596" t="s">
        <v>1202</v>
      </c>
      <c r="B11" s="599" t="s">
        <v>860</v>
      </c>
      <c r="C11" s="81" t="s">
        <v>38</v>
      </c>
    </row>
    <row r="12" spans="1:3" ht="62.25">
      <c r="A12" s="597"/>
      <c r="B12" s="599"/>
      <c r="C12" s="386" t="s">
        <v>621</v>
      </c>
    </row>
    <row r="13" spans="1:3" ht="30.75">
      <c r="A13" s="598"/>
      <c r="B13" s="600"/>
      <c r="C13" s="386" t="s">
        <v>622</v>
      </c>
    </row>
    <row r="14" spans="1:3" ht="15">
      <c r="A14" s="398" t="s">
        <v>1176</v>
      </c>
      <c r="B14" s="75" t="s">
        <v>1389</v>
      </c>
      <c r="C14" s="386" t="s">
        <v>410</v>
      </c>
    </row>
    <row r="15" spans="1:3" ht="36" customHeight="1">
      <c r="A15" s="398" t="s">
        <v>905</v>
      </c>
      <c r="B15" s="75" t="s">
        <v>1390</v>
      </c>
      <c r="C15" s="383" t="s">
        <v>490</v>
      </c>
    </row>
    <row r="16" spans="1:3" ht="85.5" customHeight="1">
      <c r="A16" s="410" t="s">
        <v>906</v>
      </c>
      <c r="B16" s="75" t="s">
        <v>1391</v>
      </c>
      <c r="C16" s="436" t="s">
        <v>620</v>
      </c>
    </row>
    <row r="17" spans="1:3" ht="30.75">
      <c r="A17" s="398" t="s">
        <v>907</v>
      </c>
      <c r="B17" s="75" t="s">
        <v>1392</v>
      </c>
      <c r="C17" s="387" t="s">
        <v>447</v>
      </c>
    </row>
    <row r="18" spans="1:3" ht="30.75">
      <c r="A18" s="398" t="s">
        <v>908</v>
      </c>
      <c r="B18" s="75" t="s">
        <v>783</v>
      </c>
      <c r="C18" s="387" t="s">
        <v>839</v>
      </c>
    </row>
    <row r="19" spans="1:3" ht="30.75" customHeight="1">
      <c r="A19" s="398" t="s">
        <v>909</v>
      </c>
      <c r="B19" s="75" t="s">
        <v>1016</v>
      </c>
      <c r="C19" s="383" t="s">
        <v>522</v>
      </c>
    </row>
    <row r="20" spans="1:3" ht="15">
      <c r="A20" s="398" t="s">
        <v>910</v>
      </c>
      <c r="B20" s="75" t="s">
        <v>1017</v>
      </c>
      <c r="C20" s="383" t="s">
        <v>522</v>
      </c>
    </row>
    <row r="21" spans="1:3" ht="15">
      <c r="A21" s="398" t="s">
        <v>1001</v>
      </c>
      <c r="B21" s="75" t="s">
        <v>1018</v>
      </c>
      <c r="C21" s="382" t="s">
        <v>414</v>
      </c>
    </row>
    <row r="22" spans="1:3" ht="30.75">
      <c r="A22" s="398" t="s">
        <v>911</v>
      </c>
      <c r="B22" s="75" t="s">
        <v>1019</v>
      </c>
      <c r="C22" s="382" t="s">
        <v>605</v>
      </c>
    </row>
    <row r="23" spans="1:3" ht="15">
      <c r="A23" s="398" t="s">
        <v>912</v>
      </c>
      <c r="B23" s="75" t="s">
        <v>784</v>
      </c>
      <c r="C23" s="383" t="s">
        <v>522</v>
      </c>
    </row>
    <row r="24" spans="1:3" ht="15">
      <c r="A24" s="398" t="s">
        <v>913</v>
      </c>
      <c r="B24" s="75" t="s">
        <v>785</v>
      </c>
      <c r="C24" s="81" t="s">
        <v>522</v>
      </c>
    </row>
    <row r="25" spans="1:4" ht="30.75">
      <c r="A25" s="398" t="s">
        <v>914</v>
      </c>
      <c r="B25" s="75" t="s">
        <v>786</v>
      </c>
      <c r="C25" s="387" t="s">
        <v>623</v>
      </c>
      <c r="D25" s="361"/>
    </row>
    <row r="26" spans="1:3" ht="46.5">
      <c r="A26" s="398" t="s">
        <v>237</v>
      </c>
      <c r="B26" s="75" t="s">
        <v>484</v>
      </c>
      <c r="C26" s="81" t="s">
        <v>522</v>
      </c>
    </row>
    <row r="27" spans="1:3" ht="46.5">
      <c r="A27" s="398" t="s">
        <v>238</v>
      </c>
      <c r="B27" s="75" t="s">
        <v>485</v>
      </c>
      <c r="C27" s="386" t="s">
        <v>25</v>
      </c>
    </row>
    <row r="28" spans="1:3" ht="30.75">
      <c r="A28" s="398" t="s">
        <v>837</v>
      </c>
      <c r="B28" s="75" t="s">
        <v>411</v>
      </c>
      <c r="C28" s="386" t="s">
        <v>410</v>
      </c>
    </row>
    <row r="29" spans="1:3" ht="23.25" customHeight="1" thickBot="1">
      <c r="A29" s="411" t="s">
        <v>239</v>
      </c>
      <c r="B29" s="305" t="s">
        <v>412</v>
      </c>
      <c r="C29" s="414" t="s">
        <v>410</v>
      </c>
    </row>
  </sheetData>
  <sheetProtection/>
  <mergeCells count="5">
    <mergeCell ref="A1:C1"/>
    <mergeCell ref="A11:A13"/>
    <mergeCell ref="B11:B13"/>
    <mergeCell ref="A2:B2"/>
    <mergeCell ref="A3:B3"/>
  </mergeCells>
  <printOptions/>
  <pageMargins left="0.49" right="0.41" top="1" bottom="1" header="0.51" footer="0.4921259845"/>
  <pageSetup fitToHeight="1" fitToWidth="1"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sheetPr>
    <tabColor indexed="42"/>
    <pageSetUpPr fitToPage="1"/>
  </sheetPr>
  <dimension ref="A1:G23"/>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D9" sqref="D9"/>
    </sheetView>
  </sheetViews>
  <sheetFormatPr defaultColWidth="9.140625" defaultRowHeight="12.75"/>
  <cols>
    <col min="1" max="1" width="9.57421875" style="3" customWidth="1"/>
    <col min="2" max="2" width="58.421875" style="1" customWidth="1"/>
    <col min="3" max="3" width="22.140625" style="19" customWidth="1"/>
    <col min="4" max="4" width="21.140625" style="19" customWidth="1"/>
    <col min="5" max="5" width="24.140625" style="19" customWidth="1"/>
    <col min="6" max="16384" width="9.140625" style="1" customWidth="1"/>
  </cols>
  <sheetData>
    <row r="1" spans="1:7" ht="65.25" customHeight="1">
      <c r="A1" s="721" t="s">
        <v>495</v>
      </c>
      <c r="B1" s="722"/>
      <c r="C1" s="722"/>
      <c r="D1" s="722"/>
      <c r="E1" s="723"/>
      <c r="F1" s="7"/>
      <c r="G1" s="7"/>
    </row>
    <row r="2" spans="1:7" ht="34.5" customHeight="1">
      <c r="A2" s="611" t="s">
        <v>1408</v>
      </c>
      <c r="B2" s="612"/>
      <c r="C2" s="612"/>
      <c r="D2" s="612"/>
      <c r="E2" s="613"/>
      <c r="F2" s="7"/>
      <c r="G2" s="7"/>
    </row>
    <row r="3" spans="1:5" s="10" customFormat="1" ht="46.5" customHeight="1">
      <c r="A3" s="30" t="s">
        <v>1196</v>
      </c>
      <c r="B3" s="14" t="s">
        <v>1343</v>
      </c>
      <c r="C3" s="14" t="s">
        <v>1310</v>
      </c>
      <c r="D3" s="14" t="s">
        <v>1311</v>
      </c>
      <c r="E3" s="29" t="s">
        <v>1204</v>
      </c>
    </row>
    <row r="4" spans="1:5" s="10" customFormat="1" ht="16.5" customHeight="1">
      <c r="A4" s="30"/>
      <c r="B4" s="14"/>
      <c r="C4" s="14" t="s">
        <v>1292</v>
      </c>
      <c r="D4" s="14" t="s">
        <v>1293</v>
      </c>
      <c r="E4" s="29" t="s">
        <v>955</v>
      </c>
    </row>
    <row r="5" spans="1:5" s="10" customFormat="1" ht="17.25" customHeight="1">
      <c r="A5" s="30"/>
      <c r="B5" s="198" t="s">
        <v>1396</v>
      </c>
      <c r="C5" s="72"/>
      <c r="D5" s="72"/>
      <c r="E5" s="168"/>
    </row>
    <row r="6" spans="1:5" s="10" customFormat="1" ht="17.25" customHeight="1">
      <c r="A6" s="167">
        <v>1</v>
      </c>
      <c r="B6" s="118" t="s">
        <v>534</v>
      </c>
      <c r="C6" s="52">
        <f>SUM(C7:C10)</f>
        <v>41795</v>
      </c>
      <c r="D6" s="52">
        <f>SUM(D7:D10)</f>
        <v>0</v>
      </c>
      <c r="E6" s="53">
        <f>C6+D6</f>
        <v>41795</v>
      </c>
    </row>
    <row r="7" spans="1:5" s="19" customFormat="1" ht="15">
      <c r="A7" s="31">
        <f>A6+1</f>
        <v>2</v>
      </c>
      <c r="B7" s="157" t="s">
        <v>1105</v>
      </c>
      <c r="C7" s="54">
        <v>41795</v>
      </c>
      <c r="D7" s="189">
        <v>0</v>
      </c>
      <c r="E7" s="53">
        <f>C7+D7</f>
        <v>41795</v>
      </c>
    </row>
    <row r="8" spans="1:5" s="19" customFormat="1" ht="15">
      <c r="A8" s="31">
        <f>A7+1</f>
        <v>3</v>
      </c>
      <c r="B8" s="157" t="s">
        <v>529</v>
      </c>
      <c r="C8" s="54">
        <v>0</v>
      </c>
      <c r="D8" s="54">
        <v>0</v>
      </c>
      <c r="E8" s="53">
        <f aca="true" t="shared" si="0" ref="E8:E16">C8+D8</f>
        <v>0</v>
      </c>
    </row>
    <row r="9" spans="1:5" s="19" customFormat="1" ht="15">
      <c r="A9" s="31">
        <f>A8+1</f>
        <v>4</v>
      </c>
      <c r="B9" s="157" t="s">
        <v>531</v>
      </c>
      <c r="C9" s="54">
        <v>0</v>
      </c>
      <c r="D9" s="54">
        <v>0</v>
      </c>
      <c r="E9" s="53">
        <f t="shared" si="0"/>
        <v>0</v>
      </c>
    </row>
    <row r="10" spans="1:5" s="19" customFormat="1" ht="15">
      <c r="A10" s="31">
        <f>A9+1</f>
        <v>5</v>
      </c>
      <c r="B10" s="157" t="s">
        <v>532</v>
      </c>
      <c r="C10" s="54">
        <v>0</v>
      </c>
      <c r="D10" s="54">
        <v>0</v>
      </c>
      <c r="E10" s="53">
        <f t="shared" si="0"/>
        <v>0</v>
      </c>
    </row>
    <row r="11" spans="1:5" s="19" customFormat="1" ht="15">
      <c r="A11" s="44"/>
      <c r="B11" s="198" t="s">
        <v>31</v>
      </c>
      <c r="C11" s="72"/>
      <c r="D11" s="72"/>
      <c r="E11" s="168"/>
    </row>
    <row r="12" spans="1:5" ht="15">
      <c r="A12" s="44">
        <v>6</v>
      </c>
      <c r="B12" s="157" t="s">
        <v>935</v>
      </c>
      <c r="C12" s="527">
        <v>0</v>
      </c>
      <c r="D12" s="527">
        <v>0</v>
      </c>
      <c r="E12" s="53">
        <f t="shared" si="0"/>
        <v>0</v>
      </c>
    </row>
    <row r="13" spans="1:5" ht="15">
      <c r="A13" s="44">
        <v>7</v>
      </c>
      <c r="B13" s="157" t="s">
        <v>936</v>
      </c>
      <c r="C13" s="54">
        <v>1775</v>
      </c>
      <c r="D13" s="54">
        <v>0</v>
      </c>
      <c r="E13" s="53">
        <f t="shared" si="0"/>
        <v>1775</v>
      </c>
    </row>
    <row r="14" spans="1:5" s="46" customFormat="1" ht="15">
      <c r="A14" s="44"/>
      <c r="B14" s="89"/>
      <c r="C14" s="530"/>
      <c r="D14" s="530"/>
      <c r="E14" s="168"/>
    </row>
    <row r="15" spans="1:5" ht="15">
      <c r="A15" s="44">
        <v>8</v>
      </c>
      <c r="B15" s="89" t="s">
        <v>535</v>
      </c>
      <c r="C15" s="531">
        <f>SUM(C16:C17)</f>
        <v>0</v>
      </c>
      <c r="D15" s="531">
        <f>SUM(D16:D17)</f>
        <v>0</v>
      </c>
      <c r="E15" s="53">
        <f t="shared" si="0"/>
        <v>0</v>
      </c>
    </row>
    <row r="16" spans="1:5" ht="15">
      <c r="A16" s="44" t="s">
        <v>533</v>
      </c>
      <c r="B16" s="157" t="s">
        <v>1332</v>
      </c>
      <c r="C16" s="527">
        <v>0</v>
      </c>
      <c r="D16" s="527">
        <v>0</v>
      </c>
      <c r="E16" s="53">
        <f t="shared" si="0"/>
        <v>0</v>
      </c>
    </row>
    <row r="17" spans="1:5" ht="15">
      <c r="A17" s="44"/>
      <c r="B17" s="89"/>
      <c r="C17" s="530"/>
      <c r="D17" s="530"/>
      <c r="E17" s="168"/>
    </row>
    <row r="18" spans="1:5" ht="15.75" thickBot="1">
      <c r="A18" s="176">
        <v>9</v>
      </c>
      <c r="B18" s="177" t="s">
        <v>787</v>
      </c>
      <c r="C18" s="67">
        <f>C6+C12+C13+C15</f>
        <v>43570</v>
      </c>
      <c r="D18" s="67">
        <f>D6+D15</f>
        <v>0</v>
      </c>
      <c r="E18" s="487">
        <f>E6+E12+E13+E15</f>
        <v>43570</v>
      </c>
    </row>
    <row r="19" ht="15">
      <c r="E19" s="22"/>
    </row>
    <row r="21" spans="2:3" ht="15">
      <c r="B21" s="370"/>
      <c r="C21" s="3"/>
    </row>
    <row r="22" spans="2:3" ht="15">
      <c r="B22" s="3"/>
      <c r="C22" s="3"/>
    </row>
    <row r="23" spans="2:3" ht="15">
      <c r="B23" s="3"/>
      <c r="C23" s="3"/>
    </row>
  </sheetData>
  <sheetProtection/>
  <protectedRanges>
    <protectedRange sqref="C8:D10" name="Rozsah2_1"/>
    <protectedRange sqref="C11:D11" name="Rozsah2_2"/>
  </protectedRanges>
  <mergeCells count="2">
    <mergeCell ref="A1:E1"/>
    <mergeCell ref="A2:E2"/>
  </mergeCells>
  <printOptions/>
  <pageMargins left="0.79" right="0.7480314960629921" top="0.984251968503937" bottom="0.77" header="0.5118110236220472" footer="0.5118110236220472"/>
  <pageSetup fitToHeight="1" fitToWidth="1" horizontalDpi="600" verticalDpi="600" orientation="landscape" paperSize="9" scale="97" r:id="rId1"/>
</worksheet>
</file>

<file path=xl/worksheets/sheet21.xml><?xml version="1.0" encoding="utf-8"?>
<worksheet xmlns="http://schemas.openxmlformats.org/spreadsheetml/2006/main" xmlns:r="http://schemas.openxmlformats.org/officeDocument/2006/relationships">
  <sheetPr>
    <tabColor indexed="42"/>
    <pageSetUpPr fitToPage="1"/>
  </sheetPr>
  <dimension ref="A1:F22"/>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15" sqref="D15"/>
    </sheetView>
  </sheetViews>
  <sheetFormatPr defaultColWidth="9.140625" defaultRowHeight="12.75"/>
  <cols>
    <col min="1" max="1" width="9.140625" style="19" customWidth="1"/>
    <col min="2" max="2" width="75.421875" style="80" customWidth="1"/>
    <col min="3" max="6" width="17.28125" style="19" customWidth="1"/>
    <col min="7" max="7" width="16.00390625" style="19" customWidth="1"/>
    <col min="8" max="16384" width="9.140625" style="19" customWidth="1"/>
  </cols>
  <sheetData>
    <row r="1" spans="1:6" ht="34.5" customHeight="1">
      <c r="A1" s="608" t="s">
        <v>405</v>
      </c>
      <c r="B1" s="700"/>
      <c r="C1" s="700"/>
      <c r="D1" s="700"/>
      <c r="E1" s="700"/>
      <c r="F1" s="701"/>
    </row>
    <row r="2" spans="1:6" ht="34.5" customHeight="1">
      <c r="A2" s="611" t="s">
        <v>1412</v>
      </c>
      <c r="B2" s="612"/>
      <c r="C2" s="612"/>
      <c r="D2" s="612"/>
      <c r="E2" s="612"/>
      <c r="F2" s="613"/>
    </row>
    <row r="3" spans="1:6" ht="22.5" customHeight="1">
      <c r="A3" s="630" t="s">
        <v>1196</v>
      </c>
      <c r="B3" s="662" t="s">
        <v>1343</v>
      </c>
      <c r="C3" s="656">
        <v>2010</v>
      </c>
      <c r="D3" s="656"/>
      <c r="E3" s="656">
        <v>2011</v>
      </c>
      <c r="F3" s="652"/>
    </row>
    <row r="4" spans="1:6" ht="75" customHeight="1">
      <c r="A4" s="630"/>
      <c r="B4" s="662"/>
      <c r="C4" s="14" t="s">
        <v>963</v>
      </c>
      <c r="D4" s="14" t="s">
        <v>1186</v>
      </c>
      <c r="E4" s="14" t="s">
        <v>963</v>
      </c>
      <c r="F4" s="29" t="s">
        <v>1187</v>
      </c>
    </row>
    <row r="5" spans="1:6" ht="15">
      <c r="A5" s="31"/>
      <c r="B5" s="107"/>
      <c r="C5" s="41" t="s">
        <v>1292</v>
      </c>
      <c r="D5" s="41" t="s">
        <v>1293</v>
      </c>
      <c r="E5" s="41" t="s">
        <v>1294</v>
      </c>
      <c r="F5" s="42" t="s">
        <v>1301</v>
      </c>
    </row>
    <row r="6" spans="1:6" ht="30.75">
      <c r="A6" s="31">
        <v>1</v>
      </c>
      <c r="B6" s="68" t="s">
        <v>880</v>
      </c>
      <c r="C6" s="532">
        <f>C7+C10+C13+C16</f>
        <v>8465.8</v>
      </c>
      <c r="D6" s="532">
        <f>D7+D10+D13+D16</f>
        <v>49</v>
      </c>
      <c r="E6" s="532">
        <f>E7+E10+E13+E16</f>
        <v>2769.59</v>
      </c>
      <c r="F6" s="532">
        <f>F7+F10+F13+F16</f>
        <v>22</v>
      </c>
    </row>
    <row r="7" spans="1:6" ht="15">
      <c r="A7" s="31">
        <v>2</v>
      </c>
      <c r="B7" s="68" t="s">
        <v>1073</v>
      </c>
      <c r="C7" s="532">
        <f>SUM(C8:C9)</f>
        <v>5400</v>
      </c>
      <c r="D7" s="532">
        <f>SUM(D8:D9)</f>
        <v>27</v>
      </c>
      <c r="E7" s="532">
        <f>SUM(E8:E9)</f>
        <v>400</v>
      </c>
      <c r="F7" s="532">
        <f>SUM(F8:F9)</f>
        <v>1</v>
      </c>
    </row>
    <row r="8" spans="1:6" ht="15">
      <c r="A8" s="31">
        <v>3</v>
      </c>
      <c r="B8" s="27" t="s">
        <v>986</v>
      </c>
      <c r="C8" s="533">
        <v>5400</v>
      </c>
      <c r="D8" s="533">
        <v>27</v>
      </c>
      <c r="E8" s="533">
        <v>400</v>
      </c>
      <c r="F8" s="534">
        <v>1</v>
      </c>
    </row>
    <row r="9" spans="1:6" ht="18">
      <c r="A9" s="31">
        <v>4</v>
      </c>
      <c r="B9" s="27" t="s">
        <v>1108</v>
      </c>
      <c r="C9" s="533">
        <v>0</v>
      </c>
      <c r="D9" s="533">
        <v>0</v>
      </c>
      <c r="E9" s="533">
        <v>0</v>
      </c>
      <c r="F9" s="534">
        <v>0</v>
      </c>
    </row>
    <row r="10" spans="1:6" ht="15">
      <c r="A10" s="31">
        <v>5</v>
      </c>
      <c r="B10" s="68" t="s">
        <v>1074</v>
      </c>
      <c r="C10" s="532">
        <f>SUM(C11:C12)</f>
        <v>1765.8</v>
      </c>
      <c r="D10" s="532">
        <f>SUM(D11:D12)</f>
        <v>18</v>
      </c>
      <c r="E10" s="532">
        <f>SUM(E11:E12)</f>
        <v>1469.59</v>
      </c>
      <c r="F10" s="535">
        <f>SUM(F11:F12)</f>
        <v>17</v>
      </c>
    </row>
    <row r="11" spans="1:6" ht="15">
      <c r="A11" s="31">
        <v>6</v>
      </c>
      <c r="B11" s="27" t="s">
        <v>986</v>
      </c>
      <c r="C11" s="533">
        <v>1765.8</v>
      </c>
      <c r="D11" s="533">
        <v>18</v>
      </c>
      <c r="E11" s="533">
        <v>1469.59</v>
      </c>
      <c r="F11" s="534">
        <v>17</v>
      </c>
    </row>
    <row r="12" spans="1:6" ht="18">
      <c r="A12" s="31">
        <v>7</v>
      </c>
      <c r="B12" s="27" t="s">
        <v>1108</v>
      </c>
      <c r="C12" s="533">
        <v>0</v>
      </c>
      <c r="D12" s="533">
        <v>0</v>
      </c>
      <c r="E12" s="533">
        <v>0</v>
      </c>
      <c r="F12" s="534">
        <v>0</v>
      </c>
    </row>
    <row r="13" spans="1:6" ht="15">
      <c r="A13" s="31">
        <v>8</v>
      </c>
      <c r="B13" s="68" t="s">
        <v>1072</v>
      </c>
      <c r="C13" s="532">
        <f>SUM(C14:C15)</f>
        <v>1000</v>
      </c>
      <c r="D13" s="532">
        <f>SUM(D14:D15)</f>
        <v>2</v>
      </c>
      <c r="E13" s="532">
        <f>SUM(E14:E15)</f>
        <v>200</v>
      </c>
      <c r="F13" s="532">
        <f>SUM(F14:F15)</f>
        <v>1</v>
      </c>
    </row>
    <row r="14" spans="1:6" ht="15">
      <c r="A14" s="31">
        <v>9</v>
      </c>
      <c r="B14" s="27" t="s">
        <v>986</v>
      </c>
      <c r="C14" s="533">
        <v>1000</v>
      </c>
      <c r="D14" s="533">
        <v>2</v>
      </c>
      <c r="E14" s="533">
        <v>200</v>
      </c>
      <c r="F14" s="534">
        <v>1</v>
      </c>
    </row>
    <row r="15" spans="1:6" ht="18">
      <c r="A15" s="31">
        <v>10</v>
      </c>
      <c r="B15" s="27" t="s">
        <v>1108</v>
      </c>
      <c r="C15" s="533">
        <v>0</v>
      </c>
      <c r="D15" s="533">
        <v>0</v>
      </c>
      <c r="E15" s="533">
        <v>0</v>
      </c>
      <c r="F15" s="534">
        <v>0</v>
      </c>
    </row>
    <row r="16" spans="1:6" ht="15">
      <c r="A16" s="31">
        <v>11</v>
      </c>
      <c r="B16" s="68" t="s">
        <v>1002</v>
      </c>
      <c r="C16" s="532">
        <f>SUM(C17:C18)</f>
        <v>300</v>
      </c>
      <c r="D16" s="532">
        <f>SUM(D17:D18)</f>
        <v>2</v>
      </c>
      <c r="E16" s="532">
        <f>SUM(E17:E18)</f>
        <v>700</v>
      </c>
      <c r="F16" s="535">
        <f>SUM(F17:F18)</f>
        <v>3</v>
      </c>
    </row>
    <row r="17" spans="1:6" ht="15">
      <c r="A17" s="31">
        <v>12</v>
      </c>
      <c r="B17" s="27" t="s">
        <v>986</v>
      </c>
      <c r="C17" s="533">
        <v>300</v>
      </c>
      <c r="D17" s="533">
        <v>2</v>
      </c>
      <c r="E17" s="533">
        <v>700</v>
      </c>
      <c r="F17" s="534">
        <v>3</v>
      </c>
    </row>
    <row r="18" spans="1:6" ht="18">
      <c r="A18" s="141">
        <v>13</v>
      </c>
      <c r="B18" s="140" t="s">
        <v>1108</v>
      </c>
      <c r="C18" s="536">
        <v>0</v>
      </c>
      <c r="D18" s="536">
        <v>0</v>
      </c>
      <c r="E18" s="536">
        <v>0</v>
      </c>
      <c r="F18" s="537">
        <v>0</v>
      </c>
    </row>
    <row r="19" spans="1:6" ht="18" thickBot="1">
      <c r="A19" s="32">
        <v>14</v>
      </c>
      <c r="B19" s="142" t="s">
        <v>1015</v>
      </c>
      <c r="C19" s="538" t="s">
        <v>1326</v>
      </c>
      <c r="D19" s="539">
        <v>49</v>
      </c>
      <c r="E19" s="538" t="s">
        <v>1326</v>
      </c>
      <c r="F19" s="540">
        <v>22</v>
      </c>
    </row>
    <row r="20" spans="1:6" s="145" customFormat="1" ht="15">
      <c r="A20" s="132"/>
      <c r="B20" s="143"/>
      <c r="C20" s="144"/>
      <c r="D20" s="134"/>
      <c r="E20" s="144"/>
      <c r="F20" s="134"/>
    </row>
    <row r="21" spans="1:6" ht="15">
      <c r="A21" s="741" t="s">
        <v>881</v>
      </c>
      <c r="B21" s="742"/>
      <c r="C21" s="742"/>
      <c r="D21" s="742"/>
      <c r="E21" s="742"/>
      <c r="F21" s="743"/>
    </row>
    <row r="22" spans="1:6" ht="15">
      <c r="A22" s="744" t="s">
        <v>882</v>
      </c>
      <c r="B22" s="745"/>
      <c r="C22" s="745"/>
      <c r="D22" s="745"/>
      <c r="E22" s="745"/>
      <c r="F22" s="746"/>
    </row>
  </sheetData>
  <sheetProtection/>
  <mergeCells count="8">
    <mergeCell ref="A21:F21"/>
    <mergeCell ref="A22:F22"/>
    <mergeCell ref="A1:F1"/>
    <mergeCell ref="A2:F2"/>
    <mergeCell ref="A3:A4"/>
    <mergeCell ref="B3:B4"/>
    <mergeCell ref="C3:D3"/>
    <mergeCell ref="E3:F3"/>
  </mergeCells>
  <printOptions/>
  <pageMargins left="0.7480314960629921" right="0.56" top="0.984251968503937" bottom="0.984251968503937" header="0.5118110236220472" footer="0.5118110236220472"/>
  <pageSetup fitToHeight="1" fitToWidth="1"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sheetPr>
    <tabColor indexed="42"/>
  </sheetPr>
  <dimension ref="A1:E16"/>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D6" sqref="D6"/>
    </sheetView>
  </sheetViews>
  <sheetFormatPr defaultColWidth="9.140625" defaultRowHeight="12.75"/>
  <cols>
    <col min="1" max="1" width="9.140625" style="1" customWidth="1"/>
    <col min="2" max="2" width="67.28125" style="6" customWidth="1"/>
    <col min="3" max="3" width="21.28125" style="161" customWidth="1"/>
    <col min="4" max="4" width="22.421875" style="1" customWidth="1"/>
    <col min="5" max="5" width="16.140625" style="1" customWidth="1"/>
    <col min="6" max="16384" width="9.140625" style="1" customWidth="1"/>
  </cols>
  <sheetData>
    <row r="1" spans="1:4" ht="49.5" customHeight="1">
      <c r="A1" s="608" t="s">
        <v>406</v>
      </c>
      <c r="B1" s="700"/>
      <c r="C1" s="700"/>
      <c r="D1" s="701"/>
    </row>
    <row r="2" spans="1:4" ht="34.5" customHeight="1">
      <c r="A2" s="618" t="s">
        <v>1408</v>
      </c>
      <c r="B2" s="619"/>
      <c r="C2" s="619"/>
      <c r="D2" s="620"/>
    </row>
    <row r="3" spans="1:4" ht="33" customHeight="1">
      <c r="A3" s="30" t="s">
        <v>1196</v>
      </c>
      <c r="B3" s="17" t="s">
        <v>1343</v>
      </c>
      <c r="C3" s="108">
        <v>2010</v>
      </c>
      <c r="D3" s="163">
        <v>2011</v>
      </c>
    </row>
    <row r="4" spans="1:4" ht="22.5" customHeight="1">
      <c r="A4" s="30"/>
      <c r="B4" s="17"/>
      <c r="C4" s="14" t="s">
        <v>1292</v>
      </c>
      <c r="D4" s="166" t="s">
        <v>1293</v>
      </c>
    </row>
    <row r="5" spans="1:4" s="19" customFormat="1" ht="33">
      <c r="A5" s="31">
        <v>1</v>
      </c>
      <c r="B5" s="74" t="s">
        <v>1174</v>
      </c>
      <c r="C5" s="541">
        <v>143445.13</v>
      </c>
      <c r="D5" s="542">
        <f>C8</f>
        <v>63.070000000006985</v>
      </c>
    </row>
    <row r="6" spans="1:4" ht="36" customHeight="1">
      <c r="A6" s="31">
        <v>2</v>
      </c>
      <c r="B6" s="74" t="s">
        <v>800</v>
      </c>
      <c r="C6" s="541">
        <v>250100</v>
      </c>
      <c r="D6" s="543">
        <v>219300</v>
      </c>
    </row>
    <row r="7" spans="1:4" ht="35.25" customHeight="1">
      <c r="A7" s="31">
        <v>3</v>
      </c>
      <c r="B7" s="74" t="s">
        <v>1175</v>
      </c>
      <c r="C7" s="541">
        <v>393482.06</v>
      </c>
      <c r="D7" s="543">
        <v>214423.07</v>
      </c>
    </row>
    <row r="8" spans="1:4" ht="39.75" customHeight="1">
      <c r="A8" s="31">
        <v>4</v>
      </c>
      <c r="B8" s="74" t="s">
        <v>1177</v>
      </c>
      <c r="C8" s="66">
        <f>C5+C6-C7</f>
        <v>63.070000000006985</v>
      </c>
      <c r="D8" s="542">
        <f>D5+D6-D7</f>
        <v>4940</v>
      </c>
    </row>
    <row r="9" spans="1:4" ht="21" customHeight="1" thickBot="1">
      <c r="A9" s="158">
        <v>5</v>
      </c>
      <c r="B9" s="159" t="s">
        <v>1178</v>
      </c>
      <c r="C9" s="544">
        <v>1009</v>
      </c>
      <c r="D9" s="545">
        <v>557</v>
      </c>
    </row>
    <row r="10" spans="1:5" ht="21" customHeight="1">
      <c r="A10" s="20"/>
      <c r="B10" s="77"/>
      <c r="C10" s="1"/>
      <c r="E10" s="19"/>
    </row>
    <row r="11" spans="1:4" ht="18.75" customHeight="1">
      <c r="A11" s="741" t="s">
        <v>1246</v>
      </c>
      <c r="B11" s="742"/>
      <c r="C11" s="742"/>
      <c r="D11" s="743"/>
    </row>
    <row r="12" spans="1:4" ht="21" customHeight="1">
      <c r="A12" s="744" t="s">
        <v>1075</v>
      </c>
      <c r="B12" s="745"/>
      <c r="C12" s="745"/>
      <c r="D12" s="746"/>
    </row>
    <row r="16" ht="18">
      <c r="C16" s="161" t="s">
        <v>1129</v>
      </c>
    </row>
  </sheetData>
  <sheetProtection/>
  <mergeCells count="4">
    <mergeCell ref="A1:D1"/>
    <mergeCell ref="A2:D2"/>
    <mergeCell ref="A12:D12"/>
    <mergeCell ref="A11:D1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42"/>
    <pageSetUpPr fitToPage="1"/>
  </sheetPr>
  <dimension ref="A1:M16"/>
  <sheetViews>
    <sheetView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9" sqref="G9"/>
    </sheetView>
  </sheetViews>
  <sheetFormatPr defaultColWidth="9.140625" defaultRowHeight="12.75"/>
  <cols>
    <col min="1" max="1" width="8.8515625" style="84" customWidth="1"/>
    <col min="2" max="2" width="20.57421875" style="84" customWidth="1"/>
    <col min="3" max="3" width="18.28125" style="84" customWidth="1"/>
    <col min="4" max="4" width="15.8515625" style="84" customWidth="1"/>
    <col min="5" max="5" width="15.7109375" style="84" customWidth="1"/>
    <col min="6" max="6" width="14.57421875" style="84" customWidth="1"/>
    <col min="7" max="7" width="18.57421875" style="84" customWidth="1"/>
    <col min="8" max="8" width="20.28125" style="84" customWidth="1"/>
    <col min="9" max="9" width="18.00390625" style="84" customWidth="1"/>
    <col min="10" max="10" width="17.140625" style="84" customWidth="1"/>
    <col min="11" max="11" width="18.140625" style="84" customWidth="1"/>
    <col min="12" max="12" width="13.140625" style="84" customWidth="1"/>
    <col min="13" max="13" width="17.140625" style="84" customWidth="1"/>
    <col min="14" max="16384" width="9.140625" style="84" customWidth="1"/>
  </cols>
  <sheetData>
    <row r="1" spans="1:13" s="82" customFormat="1" ht="34.5" customHeight="1">
      <c r="A1" s="747" t="s">
        <v>615</v>
      </c>
      <c r="B1" s="748"/>
      <c r="C1" s="748"/>
      <c r="D1" s="748"/>
      <c r="E1" s="748"/>
      <c r="F1" s="748"/>
      <c r="G1" s="748"/>
      <c r="H1" s="748"/>
      <c r="I1" s="748"/>
      <c r="J1" s="748"/>
      <c r="K1" s="748"/>
      <c r="L1" s="748"/>
      <c r="M1" s="749"/>
    </row>
    <row r="2" spans="1:13" s="82" customFormat="1" ht="34.5" customHeight="1">
      <c r="A2" s="750" t="s">
        <v>1411</v>
      </c>
      <c r="B2" s="751"/>
      <c r="C2" s="751"/>
      <c r="D2" s="751"/>
      <c r="E2" s="751"/>
      <c r="F2" s="751"/>
      <c r="G2" s="751"/>
      <c r="H2" s="751"/>
      <c r="I2" s="751"/>
      <c r="J2" s="751"/>
      <c r="K2" s="751"/>
      <c r="L2" s="751"/>
      <c r="M2" s="752"/>
    </row>
    <row r="3" spans="1:13" s="82" customFormat="1" ht="29.25" customHeight="1">
      <c r="A3" s="754" t="s">
        <v>1196</v>
      </c>
      <c r="B3" s="755" t="s">
        <v>32</v>
      </c>
      <c r="C3" s="755"/>
      <c r="D3" s="755"/>
      <c r="E3" s="755"/>
      <c r="F3" s="755"/>
      <c r="G3" s="755"/>
      <c r="H3" s="755" t="s">
        <v>33</v>
      </c>
      <c r="I3" s="755"/>
      <c r="J3" s="755"/>
      <c r="K3" s="755"/>
      <c r="L3" s="755"/>
      <c r="M3" s="756"/>
    </row>
    <row r="4" spans="1:13" s="83" customFormat="1" ht="171.75" customHeight="1">
      <c r="A4" s="754"/>
      <c r="B4" s="110" t="s">
        <v>458</v>
      </c>
      <c r="C4" s="110" t="s">
        <v>459</v>
      </c>
      <c r="D4" s="110" t="s">
        <v>1222</v>
      </c>
      <c r="E4" s="110" t="s">
        <v>1012</v>
      </c>
      <c r="F4" s="110" t="s">
        <v>1013</v>
      </c>
      <c r="G4" s="110" t="s">
        <v>1194</v>
      </c>
      <c r="H4" s="110" t="s">
        <v>458</v>
      </c>
      <c r="I4" s="110" t="s">
        <v>459</v>
      </c>
      <c r="J4" s="110" t="s">
        <v>1222</v>
      </c>
      <c r="K4" s="110" t="s">
        <v>1012</v>
      </c>
      <c r="L4" s="110" t="s">
        <v>1013</v>
      </c>
      <c r="M4" s="112" t="s">
        <v>1194</v>
      </c>
    </row>
    <row r="5" spans="1:13" ht="30.75">
      <c r="A5" s="113"/>
      <c r="B5" s="111" t="s">
        <v>1292</v>
      </c>
      <c r="C5" s="111" t="s">
        <v>1293</v>
      </c>
      <c r="D5" s="111" t="s">
        <v>1294</v>
      </c>
      <c r="E5" s="111" t="s">
        <v>1301</v>
      </c>
      <c r="F5" s="111" t="s">
        <v>1295</v>
      </c>
      <c r="G5" s="111" t="s">
        <v>460</v>
      </c>
      <c r="H5" s="111" t="s">
        <v>1297</v>
      </c>
      <c r="I5" s="111" t="s">
        <v>1298</v>
      </c>
      <c r="J5" s="111" t="s">
        <v>1299</v>
      </c>
      <c r="K5" s="111" t="s">
        <v>461</v>
      </c>
      <c r="L5" s="372" t="s">
        <v>462</v>
      </c>
      <c r="M5" s="114" t="s">
        <v>463</v>
      </c>
    </row>
    <row r="6" spans="1:13" ht="36" customHeight="1" thickBot="1">
      <c r="A6" s="115">
        <v>1</v>
      </c>
      <c r="B6" s="544">
        <v>11571043.72</v>
      </c>
      <c r="C6" s="544">
        <v>5483603.15</v>
      </c>
      <c r="D6" s="544">
        <v>622961.73</v>
      </c>
      <c r="E6" s="544">
        <v>107256.41</v>
      </c>
      <c r="F6" s="544">
        <v>380773.14</v>
      </c>
      <c r="G6" s="546">
        <f>SUM(B6:F6)</f>
        <v>18165638.150000002</v>
      </c>
      <c r="H6" s="544">
        <v>10347185.59</v>
      </c>
      <c r="I6" s="544">
        <v>8046722.88</v>
      </c>
      <c r="J6" s="544">
        <v>544526.42</v>
      </c>
      <c r="K6" s="544">
        <v>157194.62</v>
      </c>
      <c r="L6" s="544">
        <v>387833.75</v>
      </c>
      <c r="M6" s="547">
        <f>SUM(H6:L6)</f>
        <v>19483463.26</v>
      </c>
    </row>
    <row r="8" ht="15">
      <c r="I8" s="441"/>
    </row>
    <row r="9" spans="3:11" ht="15">
      <c r="C9" s="360"/>
      <c r="D9" s="360"/>
      <c r="E9" s="360"/>
      <c r="I9" s="441"/>
      <c r="K9" s="441"/>
    </row>
    <row r="10" spans="2:11" ht="15">
      <c r="B10" s="404" t="s">
        <v>736</v>
      </c>
      <c r="H10" s="441"/>
      <c r="I10" s="441"/>
      <c r="K10" s="441"/>
    </row>
    <row r="11" spans="2:11" ht="15">
      <c r="B11" s="404" t="s">
        <v>737</v>
      </c>
      <c r="H11" s="441"/>
      <c r="I11" s="441"/>
      <c r="K11" s="441"/>
    </row>
    <row r="12" spans="1:13" ht="62.25" customHeight="1">
      <c r="A12" s="753" t="s">
        <v>903</v>
      </c>
      <c r="B12" s="753"/>
      <c r="C12" s="753"/>
      <c r="D12" s="753"/>
      <c r="E12" s="753"/>
      <c r="F12" s="753"/>
      <c r="G12" s="753"/>
      <c r="H12" s="753"/>
      <c r="I12" s="753"/>
      <c r="J12" s="753"/>
      <c r="K12" s="753"/>
      <c r="L12" s="753"/>
      <c r="M12" s="753"/>
    </row>
    <row r="13" spans="1:13" ht="90" customHeight="1">
      <c r="A13" s="753" t="s">
        <v>902</v>
      </c>
      <c r="B13" s="753"/>
      <c r="C13" s="753"/>
      <c r="D13" s="753"/>
      <c r="E13" s="753"/>
      <c r="F13" s="753"/>
      <c r="G13" s="753"/>
      <c r="H13" s="753"/>
      <c r="I13" s="753"/>
      <c r="J13" s="753"/>
      <c r="K13" s="753"/>
      <c r="L13" s="753"/>
      <c r="M13" s="753"/>
    </row>
    <row r="14" ht="15">
      <c r="H14" s="441"/>
    </row>
    <row r="15" ht="15">
      <c r="H15" s="441"/>
    </row>
    <row r="16" spans="8:9" ht="15">
      <c r="H16" s="441"/>
      <c r="I16" s="441"/>
    </row>
  </sheetData>
  <sheetProtection/>
  <mergeCells count="7">
    <mergeCell ref="A1:M1"/>
    <mergeCell ref="A2:M2"/>
    <mergeCell ref="A12:M12"/>
    <mergeCell ref="A13:M13"/>
    <mergeCell ref="A3:A4"/>
    <mergeCell ref="B3:G3"/>
    <mergeCell ref="H3:M3"/>
  </mergeCells>
  <printOptions/>
  <pageMargins left="0.4" right="0.47" top="0.984251968503937" bottom="0.984251968503937" header="0.5118110236220472" footer="0.5118110236220472"/>
  <pageSetup fitToHeight="1" fitToWidth="1" horizontalDpi="600" verticalDpi="600" orientation="landscape" paperSize="9" scale="65"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G45"/>
  <sheetViews>
    <sheetView tabSelected="1" zoomScale="75" zoomScaleNormal="75" zoomScalePageLayoutView="0" workbookViewId="0" topLeftCell="A1">
      <pane xSplit="3" ySplit="3" topLeftCell="D28" activePane="bottomRight" state="frozen"/>
      <selection pane="topLeft" activeCell="A1" sqref="A1"/>
      <selection pane="topRight" activeCell="D1" sqref="D1"/>
      <selection pane="bottomLeft" activeCell="A4" sqref="A4"/>
      <selection pane="bottomRight" activeCell="M39" sqref="M39"/>
    </sheetView>
  </sheetViews>
  <sheetFormatPr defaultColWidth="9.140625" defaultRowHeight="12.75"/>
  <cols>
    <col min="1" max="1" width="7.28125" style="208" customWidth="1"/>
    <col min="2" max="2" width="39.8515625" style="208" customWidth="1"/>
    <col min="3" max="3" width="9.421875" style="208" customWidth="1"/>
    <col min="4" max="4" width="18.421875" style="208" customWidth="1"/>
    <col min="5" max="5" width="16.7109375" style="208" customWidth="1"/>
    <col min="6" max="6" width="14.00390625" style="208" customWidth="1"/>
    <col min="7" max="16384" width="9.140625" style="208" customWidth="1"/>
  </cols>
  <sheetData>
    <row r="1" spans="1:6" ht="66.75" customHeight="1" thickBot="1">
      <c r="A1" s="762" t="s">
        <v>407</v>
      </c>
      <c r="B1" s="763"/>
      <c r="C1" s="763"/>
      <c r="D1" s="763"/>
      <c r="E1" s="763"/>
      <c r="F1" s="764"/>
    </row>
    <row r="2" spans="1:6" ht="36.75" customHeight="1" thickBot="1">
      <c r="A2" s="765" t="s">
        <v>1406</v>
      </c>
      <c r="B2" s="766"/>
      <c r="C2" s="766"/>
      <c r="D2" s="766"/>
      <c r="E2" s="766"/>
      <c r="F2" s="767"/>
    </row>
    <row r="3" spans="1:7" s="211" customFormat="1" ht="69" customHeight="1" thickBot="1">
      <c r="A3" s="209" t="s">
        <v>723</v>
      </c>
      <c r="B3" s="209" t="s">
        <v>536</v>
      </c>
      <c r="C3" s="210" t="s">
        <v>1196</v>
      </c>
      <c r="D3" s="210" t="s">
        <v>831</v>
      </c>
      <c r="E3" s="210" t="s">
        <v>832</v>
      </c>
      <c r="F3" s="306" t="s">
        <v>833</v>
      </c>
      <c r="G3" s="208"/>
    </row>
    <row r="4" spans="1:7" ht="15">
      <c r="A4" s="320">
        <v>601</v>
      </c>
      <c r="B4" s="312" t="s">
        <v>325</v>
      </c>
      <c r="C4" s="313" t="s">
        <v>326</v>
      </c>
      <c r="D4" s="548">
        <v>0</v>
      </c>
      <c r="E4" s="549">
        <v>0</v>
      </c>
      <c r="F4" s="550">
        <f>E4-D4</f>
        <v>0</v>
      </c>
      <c r="G4" s="208"/>
    </row>
    <row r="5" spans="1:7" ht="15">
      <c r="A5" s="321">
        <v>602</v>
      </c>
      <c r="B5" s="314" t="s">
        <v>327</v>
      </c>
      <c r="C5" s="315" t="s">
        <v>328</v>
      </c>
      <c r="D5" s="548">
        <v>0</v>
      </c>
      <c r="E5" s="549">
        <v>0</v>
      </c>
      <c r="F5" s="551">
        <f aca="true" t="shared" si="0" ref="F5:F38">E5-D5</f>
        <v>0</v>
      </c>
      <c r="G5" s="208"/>
    </row>
    <row r="6" spans="1:7" ht="15">
      <c r="A6" s="321">
        <v>604</v>
      </c>
      <c r="B6" s="316" t="s">
        <v>329</v>
      </c>
      <c r="C6" s="315" t="s">
        <v>330</v>
      </c>
      <c r="D6" s="548">
        <v>0</v>
      </c>
      <c r="E6" s="549">
        <v>0</v>
      </c>
      <c r="F6" s="551">
        <f t="shared" si="0"/>
        <v>0</v>
      </c>
      <c r="G6" s="208"/>
    </row>
    <row r="7" spans="1:7" ht="15">
      <c r="A7" s="321">
        <v>611</v>
      </c>
      <c r="B7" s="314" t="s">
        <v>331</v>
      </c>
      <c r="C7" s="315" t="s">
        <v>332</v>
      </c>
      <c r="D7" s="548">
        <v>0</v>
      </c>
      <c r="E7" s="549">
        <v>0</v>
      </c>
      <c r="F7" s="551">
        <f t="shared" si="0"/>
        <v>0</v>
      </c>
      <c r="G7" s="208"/>
    </row>
    <row r="8" spans="1:7" ht="15">
      <c r="A8" s="321">
        <v>612</v>
      </c>
      <c r="B8" s="314" t="s">
        <v>333</v>
      </c>
      <c r="C8" s="315" t="s">
        <v>334</v>
      </c>
      <c r="D8" s="548">
        <v>0</v>
      </c>
      <c r="E8" s="549">
        <v>0</v>
      </c>
      <c r="F8" s="551">
        <f t="shared" si="0"/>
        <v>0</v>
      </c>
      <c r="G8" s="208"/>
    </row>
    <row r="9" spans="1:7" ht="15">
      <c r="A9" s="321">
        <v>613</v>
      </c>
      <c r="B9" s="314" t="s">
        <v>335</v>
      </c>
      <c r="C9" s="315" t="s">
        <v>336</v>
      </c>
      <c r="D9" s="548">
        <v>0</v>
      </c>
      <c r="E9" s="549">
        <v>0</v>
      </c>
      <c r="F9" s="551">
        <f t="shared" si="0"/>
        <v>0</v>
      </c>
      <c r="G9" s="208"/>
    </row>
    <row r="10" spans="1:7" ht="15">
      <c r="A10" s="321">
        <v>614</v>
      </c>
      <c r="B10" s="314" t="s">
        <v>337</v>
      </c>
      <c r="C10" s="315" t="s">
        <v>338</v>
      </c>
      <c r="D10" s="548">
        <v>0</v>
      </c>
      <c r="E10" s="549">
        <v>0</v>
      </c>
      <c r="F10" s="551">
        <f t="shared" si="0"/>
        <v>0</v>
      </c>
      <c r="G10" s="208"/>
    </row>
    <row r="11" spans="1:7" ht="15">
      <c r="A11" s="321">
        <v>621</v>
      </c>
      <c r="B11" s="314" t="s">
        <v>339</v>
      </c>
      <c r="C11" s="315" t="s">
        <v>340</v>
      </c>
      <c r="D11" s="548">
        <v>0</v>
      </c>
      <c r="E11" s="549">
        <v>0</v>
      </c>
      <c r="F11" s="551">
        <f t="shared" si="0"/>
        <v>0</v>
      </c>
      <c r="G11" s="208"/>
    </row>
    <row r="12" spans="1:7" ht="15">
      <c r="A12" s="321">
        <v>622</v>
      </c>
      <c r="B12" s="314" t="s">
        <v>341</v>
      </c>
      <c r="C12" s="315" t="s">
        <v>342</v>
      </c>
      <c r="D12" s="548">
        <v>0</v>
      </c>
      <c r="E12" s="549">
        <v>0</v>
      </c>
      <c r="F12" s="551">
        <f t="shared" si="0"/>
        <v>0</v>
      </c>
      <c r="G12" s="208"/>
    </row>
    <row r="13" spans="1:6" ht="15">
      <c r="A13" s="321">
        <v>623</v>
      </c>
      <c r="B13" s="314" t="s">
        <v>343</v>
      </c>
      <c r="C13" s="315" t="s">
        <v>344</v>
      </c>
      <c r="D13" s="548">
        <v>0</v>
      </c>
      <c r="E13" s="549">
        <v>0</v>
      </c>
      <c r="F13" s="551">
        <f t="shared" si="0"/>
        <v>0</v>
      </c>
    </row>
    <row r="14" spans="1:6" ht="15">
      <c r="A14" s="321">
        <v>624</v>
      </c>
      <c r="B14" s="314" t="s">
        <v>345</v>
      </c>
      <c r="C14" s="315" t="s">
        <v>346</v>
      </c>
      <c r="D14" s="548">
        <v>0</v>
      </c>
      <c r="E14" s="549">
        <v>0</v>
      </c>
      <c r="F14" s="551">
        <f t="shared" si="0"/>
        <v>0</v>
      </c>
    </row>
    <row r="15" spans="1:6" ht="15">
      <c r="A15" s="321">
        <v>641</v>
      </c>
      <c r="B15" s="314" t="s">
        <v>279</v>
      </c>
      <c r="C15" s="315" t="s">
        <v>347</v>
      </c>
      <c r="D15" s="548">
        <v>0</v>
      </c>
      <c r="E15" s="549">
        <v>0</v>
      </c>
      <c r="F15" s="551">
        <f t="shared" si="0"/>
        <v>0</v>
      </c>
    </row>
    <row r="16" spans="1:6" ht="15">
      <c r="A16" s="321">
        <v>642</v>
      </c>
      <c r="B16" s="314" t="s">
        <v>281</v>
      </c>
      <c r="C16" s="315" t="s">
        <v>348</v>
      </c>
      <c r="D16" s="548">
        <v>0</v>
      </c>
      <c r="E16" s="549">
        <v>0</v>
      </c>
      <c r="F16" s="551">
        <f t="shared" si="0"/>
        <v>0</v>
      </c>
    </row>
    <row r="17" spans="1:6" ht="15">
      <c r="A17" s="321">
        <v>643</v>
      </c>
      <c r="B17" s="314" t="s">
        <v>349</v>
      </c>
      <c r="C17" s="315" t="s">
        <v>350</v>
      </c>
      <c r="D17" s="548">
        <v>0</v>
      </c>
      <c r="E17" s="549">
        <v>0</v>
      </c>
      <c r="F17" s="551">
        <f t="shared" si="0"/>
        <v>0</v>
      </c>
    </row>
    <row r="18" spans="1:6" ht="15">
      <c r="A18" s="321">
        <v>644</v>
      </c>
      <c r="B18" s="314" t="s">
        <v>285</v>
      </c>
      <c r="C18" s="315" t="s">
        <v>351</v>
      </c>
      <c r="D18" s="548">
        <v>0</v>
      </c>
      <c r="E18" s="549">
        <v>0</v>
      </c>
      <c r="F18" s="551">
        <f t="shared" si="0"/>
        <v>0</v>
      </c>
    </row>
    <row r="19" spans="1:6" ht="15">
      <c r="A19" s="321">
        <v>645</v>
      </c>
      <c r="B19" s="314" t="s">
        <v>352</v>
      </c>
      <c r="C19" s="315" t="s">
        <v>353</v>
      </c>
      <c r="D19" s="548">
        <v>0</v>
      </c>
      <c r="E19" s="549">
        <v>0</v>
      </c>
      <c r="F19" s="551">
        <f t="shared" si="0"/>
        <v>0</v>
      </c>
    </row>
    <row r="20" spans="1:6" ht="15">
      <c r="A20" s="321">
        <v>646</v>
      </c>
      <c r="B20" s="314" t="s">
        <v>354</v>
      </c>
      <c r="C20" s="315" t="s">
        <v>355</v>
      </c>
      <c r="D20" s="548">
        <v>0</v>
      </c>
      <c r="E20" s="549">
        <v>0</v>
      </c>
      <c r="F20" s="551">
        <f t="shared" si="0"/>
        <v>0</v>
      </c>
    </row>
    <row r="21" spans="1:6" ht="15">
      <c r="A21" s="321">
        <v>647</v>
      </c>
      <c r="B21" s="314" t="s">
        <v>356</v>
      </c>
      <c r="C21" s="315" t="s">
        <v>357</v>
      </c>
      <c r="D21" s="548">
        <v>0</v>
      </c>
      <c r="E21" s="549">
        <v>0</v>
      </c>
      <c r="F21" s="551">
        <f t="shared" si="0"/>
        <v>0</v>
      </c>
    </row>
    <row r="22" spans="1:6" ht="15">
      <c r="A22" s="321">
        <v>648</v>
      </c>
      <c r="B22" s="314" t="s">
        <v>358</v>
      </c>
      <c r="C22" s="315" t="s">
        <v>359</v>
      </c>
      <c r="D22" s="548">
        <v>0</v>
      </c>
      <c r="E22" s="549">
        <v>0</v>
      </c>
      <c r="F22" s="551">
        <f t="shared" si="0"/>
        <v>0</v>
      </c>
    </row>
    <row r="23" spans="1:6" ht="15">
      <c r="A23" s="321">
        <v>649</v>
      </c>
      <c r="B23" s="314" t="s">
        <v>360</v>
      </c>
      <c r="C23" s="315" t="s">
        <v>361</v>
      </c>
      <c r="D23" s="548">
        <v>0</v>
      </c>
      <c r="E23" s="549">
        <v>0</v>
      </c>
      <c r="F23" s="551">
        <f t="shared" si="0"/>
        <v>0</v>
      </c>
    </row>
    <row r="24" spans="1:6" ht="15">
      <c r="A24" s="321">
        <v>651</v>
      </c>
      <c r="B24" s="314" t="s">
        <v>362</v>
      </c>
      <c r="C24" s="315" t="s">
        <v>363</v>
      </c>
      <c r="D24" s="548">
        <v>0</v>
      </c>
      <c r="E24" s="549">
        <v>0</v>
      </c>
      <c r="F24" s="551">
        <f t="shared" si="0"/>
        <v>0</v>
      </c>
    </row>
    <row r="25" spans="1:6" ht="15">
      <c r="A25" s="321">
        <v>652</v>
      </c>
      <c r="B25" s="314" t="s">
        <v>364</v>
      </c>
      <c r="C25" s="315" t="s">
        <v>365</v>
      </c>
      <c r="D25" s="548">
        <v>0</v>
      </c>
      <c r="E25" s="549">
        <v>0</v>
      </c>
      <c r="F25" s="551">
        <f t="shared" si="0"/>
        <v>0</v>
      </c>
    </row>
    <row r="26" spans="1:6" ht="15">
      <c r="A26" s="321">
        <v>653</v>
      </c>
      <c r="B26" s="314" t="s">
        <v>366</v>
      </c>
      <c r="C26" s="315" t="s">
        <v>367</v>
      </c>
      <c r="D26" s="548">
        <v>0</v>
      </c>
      <c r="E26" s="549">
        <v>0</v>
      </c>
      <c r="F26" s="551">
        <f t="shared" si="0"/>
        <v>0</v>
      </c>
    </row>
    <row r="27" spans="1:6" ht="15">
      <c r="A27" s="321">
        <v>654</v>
      </c>
      <c r="B27" s="314" t="s">
        <v>368</v>
      </c>
      <c r="C27" s="315" t="s">
        <v>369</v>
      </c>
      <c r="D27" s="548">
        <v>0</v>
      </c>
      <c r="E27" s="549">
        <v>0</v>
      </c>
      <c r="F27" s="551">
        <f t="shared" si="0"/>
        <v>0</v>
      </c>
    </row>
    <row r="28" spans="1:6" ht="15">
      <c r="A28" s="321">
        <v>655</v>
      </c>
      <c r="B28" s="314" t="s">
        <v>749</v>
      </c>
      <c r="C28" s="315" t="s">
        <v>750</v>
      </c>
      <c r="D28" s="548">
        <v>0</v>
      </c>
      <c r="E28" s="549">
        <v>0</v>
      </c>
      <c r="F28" s="551">
        <f t="shared" si="0"/>
        <v>0</v>
      </c>
    </row>
    <row r="29" spans="1:6" ht="15">
      <c r="A29" s="322">
        <v>656</v>
      </c>
      <c r="B29" s="314" t="s">
        <v>751</v>
      </c>
      <c r="C29" s="315" t="s">
        <v>752</v>
      </c>
      <c r="D29" s="548">
        <v>0</v>
      </c>
      <c r="E29" s="549">
        <v>2769.59</v>
      </c>
      <c r="F29" s="551">
        <f t="shared" si="0"/>
        <v>2769.59</v>
      </c>
    </row>
    <row r="30" spans="1:6" ht="15">
      <c r="A30" s="322">
        <v>657</v>
      </c>
      <c r="B30" s="314" t="s">
        <v>753</v>
      </c>
      <c r="C30" s="315" t="s">
        <v>754</v>
      </c>
      <c r="D30" s="548">
        <v>0</v>
      </c>
      <c r="E30" s="549">
        <v>0</v>
      </c>
      <c r="F30" s="551">
        <f t="shared" si="0"/>
        <v>0</v>
      </c>
    </row>
    <row r="31" spans="1:6" ht="15">
      <c r="A31" s="322">
        <v>658</v>
      </c>
      <c r="B31" s="314" t="s">
        <v>755</v>
      </c>
      <c r="C31" s="315" t="s">
        <v>756</v>
      </c>
      <c r="D31" s="548">
        <v>0</v>
      </c>
      <c r="E31" s="549">
        <v>0</v>
      </c>
      <c r="F31" s="551">
        <f t="shared" si="0"/>
        <v>0</v>
      </c>
    </row>
    <row r="32" spans="1:6" ht="15">
      <c r="A32" s="322">
        <v>661</v>
      </c>
      <c r="B32" s="314" t="s">
        <v>757</v>
      </c>
      <c r="C32" s="315" t="s">
        <v>758</v>
      </c>
      <c r="D32" s="548">
        <v>0</v>
      </c>
      <c r="E32" s="549">
        <v>0</v>
      </c>
      <c r="F32" s="551">
        <f t="shared" si="0"/>
        <v>0</v>
      </c>
    </row>
    <row r="33" spans="1:6" ht="15">
      <c r="A33" s="322">
        <v>662</v>
      </c>
      <c r="B33" s="314" t="s">
        <v>759</v>
      </c>
      <c r="C33" s="315" t="s">
        <v>760</v>
      </c>
      <c r="D33" s="548">
        <v>0</v>
      </c>
      <c r="E33" s="549">
        <v>0</v>
      </c>
      <c r="F33" s="551">
        <f t="shared" si="0"/>
        <v>0</v>
      </c>
    </row>
    <row r="34" spans="1:6" ht="15">
      <c r="A34" s="322">
        <v>663</v>
      </c>
      <c r="B34" s="314" t="s">
        <v>761</v>
      </c>
      <c r="C34" s="315" t="s">
        <v>762</v>
      </c>
      <c r="D34" s="548">
        <v>0</v>
      </c>
      <c r="E34" s="549">
        <v>0</v>
      </c>
      <c r="F34" s="551">
        <f t="shared" si="0"/>
        <v>0</v>
      </c>
    </row>
    <row r="35" spans="1:6" ht="15">
      <c r="A35" s="322">
        <v>664</v>
      </c>
      <c r="B35" s="314" t="s">
        <v>763</v>
      </c>
      <c r="C35" s="315" t="s">
        <v>764</v>
      </c>
      <c r="D35" s="548">
        <v>0</v>
      </c>
      <c r="E35" s="549">
        <v>0</v>
      </c>
      <c r="F35" s="551">
        <f t="shared" si="0"/>
        <v>0</v>
      </c>
    </row>
    <row r="36" spans="1:6" ht="15">
      <c r="A36" s="322">
        <v>665</v>
      </c>
      <c r="B36" s="314" t="s">
        <v>765</v>
      </c>
      <c r="C36" s="315" t="s">
        <v>766</v>
      </c>
      <c r="D36" s="548">
        <v>0</v>
      </c>
      <c r="E36" s="549">
        <v>0</v>
      </c>
      <c r="F36" s="551">
        <f t="shared" si="0"/>
        <v>0</v>
      </c>
    </row>
    <row r="37" spans="1:6" ht="15">
      <c r="A37" s="322">
        <v>667</v>
      </c>
      <c r="B37" s="314" t="s">
        <v>767</v>
      </c>
      <c r="C37" s="315" t="s">
        <v>768</v>
      </c>
      <c r="D37" s="548">
        <v>0</v>
      </c>
      <c r="E37" s="549">
        <v>0</v>
      </c>
      <c r="F37" s="551">
        <f t="shared" si="0"/>
        <v>0</v>
      </c>
    </row>
    <row r="38" spans="1:6" ht="15">
      <c r="A38" s="322">
        <v>691</v>
      </c>
      <c r="B38" s="314" t="s">
        <v>769</v>
      </c>
      <c r="C38" s="315" t="s">
        <v>770</v>
      </c>
      <c r="D38" s="552">
        <v>1057100.5</v>
      </c>
      <c r="E38" s="553">
        <v>103471.85</v>
      </c>
      <c r="F38" s="551">
        <f t="shared" si="0"/>
        <v>-953628.65</v>
      </c>
    </row>
    <row r="39" spans="1:6" ht="15">
      <c r="A39" s="758" t="s">
        <v>771</v>
      </c>
      <c r="B39" s="759"/>
      <c r="C39" s="317" t="s">
        <v>772</v>
      </c>
      <c r="D39" s="52">
        <f>SUM(D4:D38)</f>
        <v>1057100.5</v>
      </c>
      <c r="E39" s="554">
        <f>SUM(E4:E38)</f>
        <v>106241.44</v>
      </c>
      <c r="F39" s="551">
        <f>SUM(F4:F38)</f>
        <v>-950859.06</v>
      </c>
    </row>
    <row r="40" spans="1:6" ht="15">
      <c r="A40" s="768" t="s">
        <v>773</v>
      </c>
      <c r="B40" s="769"/>
      <c r="C40" s="318" t="s">
        <v>774</v>
      </c>
      <c r="D40" s="52">
        <f>D39-'T23_Náklady_soc_oblasť'!D42</f>
        <v>-0.010000000009313226</v>
      </c>
      <c r="E40" s="555">
        <f>E39-'T23_Náklady_soc_oblasť'!E42</f>
        <v>0</v>
      </c>
      <c r="F40" s="551">
        <f>F39-'T23_Náklady_soc_oblasť'!F42</f>
        <v>0.009999999892897904</v>
      </c>
    </row>
    <row r="41" spans="1:6" ht="15">
      <c r="A41" s="322">
        <v>591</v>
      </c>
      <c r="B41" s="314" t="s">
        <v>775</v>
      </c>
      <c r="C41" s="315" t="s">
        <v>776</v>
      </c>
      <c r="D41" s="552">
        <v>0</v>
      </c>
      <c r="E41" s="556">
        <v>0</v>
      </c>
      <c r="F41" s="551">
        <f>E41-D41</f>
        <v>0</v>
      </c>
    </row>
    <row r="42" spans="1:6" ht="15">
      <c r="A42" s="322">
        <v>595</v>
      </c>
      <c r="B42" s="314" t="s">
        <v>777</v>
      </c>
      <c r="C42" s="315" t="s">
        <v>778</v>
      </c>
      <c r="D42" s="552">
        <v>0</v>
      </c>
      <c r="E42" s="556">
        <v>0</v>
      </c>
      <c r="F42" s="551">
        <f>F41-'T23_Náklady_soc_oblasť'!F44</f>
        <v>0</v>
      </c>
    </row>
    <row r="43" spans="1:6" ht="15">
      <c r="A43" s="758" t="s">
        <v>779</v>
      </c>
      <c r="B43" s="759"/>
      <c r="C43" s="317" t="s">
        <v>780</v>
      </c>
      <c r="D43" s="557">
        <f>D40-D41+D42</f>
        <v>-0.010000000009313226</v>
      </c>
      <c r="E43" s="557">
        <f>E40-E41+E42</f>
        <v>0</v>
      </c>
      <c r="F43" s="551">
        <f>F40-F41+F42</f>
        <v>0.009999999892897904</v>
      </c>
    </row>
    <row r="44" spans="1:6" ht="15.75" thickBot="1">
      <c r="A44" s="760" t="s">
        <v>781</v>
      </c>
      <c r="B44" s="761"/>
      <c r="C44" s="319" t="s">
        <v>782</v>
      </c>
      <c r="D44" s="468">
        <f>SUM(D4:D42)</f>
        <v>2114200.99</v>
      </c>
      <c r="E44" s="558">
        <f>SUM(E4:E42)</f>
        <v>212482.88</v>
      </c>
      <c r="F44" s="559">
        <f>SUM(F4:F42)</f>
        <v>-1901718.1100000003</v>
      </c>
    </row>
    <row r="45" spans="1:6" ht="153" customHeight="1">
      <c r="A45" s="757" t="s">
        <v>904</v>
      </c>
      <c r="B45" s="757"/>
      <c r="C45" s="757"/>
      <c r="D45" s="757"/>
      <c r="E45" s="757"/>
      <c r="F45" s="757"/>
    </row>
  </sheetData>
  <sheetProtection/>
  <mergeCells count="7">
    <mergeCell ref="A45:F45"/>
    <mergeCell ref="A43:B43"/>
    <mergeCell ref="A44:B44"/>
    <mergeCell ref="A1:F1"/>
    <mergeCell ref="A2:F2"/>
    <mergeCell ref="A39:B39"/>
    <mergeCell ref="A40:B40"/>
  </mergeCells>
  <printOptions/>
  <pageMargins left="0.5511811023622047" right="0.4724409448818898" top="0.5905511811023623" bottom="0.4724409448818898" header="0.15748031496062992" footer="0.15748031496062992"/>
  <pageSetup fitToHeight="1" fitToWidth="1" horizontalDpi="600" verticalDpi="600" orientation="portrait" paperSize="9" scale="81"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F44"/>
  <sheetViews>
    <sheetView zoomScale="75" zoomScaleNormal="75" zoomScalePageLayoutView="0" workbookViewId="0" topLeftCell="A1">
      <pane xSplit="3" ySplit="3" topLeftCell="D28" activePane="bottomRight" state="frozen"/>
      <selection pane="topLeft" activeCell="A1" sqref="A1"/>
      <selection pane="topRight" activeCell="D1" sqref="D1"/>
      <selection pane="bottomLeft" activeCell="A4" sqref="A4"/>
      <selection pane="bottomRight" activeCell="E32" sqref="E32"/>
    </sheetView>
  </sheetViews>
  <sheetFormatPr defaultColWidth="9.140625" defaultRowHeight="12.75"/>
  <cols>
    <col min="2" max="2" width="42.140625" style="0" customWidth="1"/>
    <col min="3" max="3" width="10.140625" style="0" customWidth="1"/>
    <col min="4" max="4" width="17.421875" style="0" customWidth="1"/>
    <col min="5" max="5" width="17.140625" style="0" customWidth="1"/>
    <col min="6" max="6" width="16.57421875" style="0" customWidth="1"/>
  </cols>
  <sheetData>
    <row r="1" spans="1:6" ht="61.5" customHeight="1" thickBot="1">
      <c r="A1" s="773" t="s">
        <v>408</v>
      </c>
      <c r="B1" s="774"/>
      <c r="C1" s="774"/>
      <c r="D1" s="774"/>
      <c r="E1" s="774"/>
      <c r="F1" s="775"/>
    </row>
    <row r="2" spans="1:6" ht="30.75" customHeight="1" thickBot="1">
      <c r="A2" s="770" t="s">
        <v>1406</v>
      </c>
      <c r="B2" s="771"/>
      <c r="C2" s="771"/>
      <c r="D2" s="771"/>
      <c r="E2" s="771"/>
      <c r="F2" s="772"/>
    </row>
    <row r="3" spans="1:6" ht="64.5" customHeight="1" thickBot="1">
      <c r="A3" s="209" t="s">
        <v>723</v>
      </c>
      <c r="B3" s="212" t="s">
        <v>536</v>
      </c>
      <c r="C3" s="307" t="s">
        <v>1196</v>
      </c>
      <c r="D3" s="210" t="s">
        <v>801</v>
      </c>
      <c r="E3" s="210" t="s">
        <v>834</v>
      </c>
      <c r="F3" s="306" t="s">
        <v>833</v>
      </c>
    </row>
    <row r="4" spans="1:6" ht="15">
      <c r="A4" s="308">
        <v>501</v>
      </c>
      <c r="B4" s="291" t="s">
        <v>724</v>
      </c>
      <c r="C4" s="273" t="s">
        <v>725</v>
      </c>
      <c r="D4" s="548">
        <v>82077.23</v>
      </c>
      <c r="E4" s="548">
        <v>63820.49</v>
      </c>
      <c r="F4" s="560">
        <f>E4-D4</f>
        <v>-18256.739999999998</v>
      </c>
    </row>
    <row r="5" spans="1:6" ht="15">
      <c r="A5" s="309">
        <v>502</v>
      </c>
      <c r="B5" s="292" t="s">
        <v>726</v>
      </c>
      <c r="C5" s="268" t="s">
        <v>727</v>
      </c>
      <c r="D5" s="552">
        <v>0</v>
      </c>
      <c r="E5" s="552">
        <v>0</v>
      </c>
      <c r="F5" s="53">
        <f aca="true" t="shared" si="0" ref="F5:F41">E5-D5</f>
        <v>0</v>
      </c>
    </row>
    <row r="6" spans="1:6" ht="15">
      <c r="A6" s="309">
        <v>504</v>
      </c>
      <c r="B6" s="292" t="s">
        <v>728</v>
      </c>
      <c r="C6" s="268" t="s">
        <v>729</v>
      </c>
      <c r="D6" s="552">
        <v>0</v>
      </c>
      <c r="E6" s="552">
        <v>0</v>
      </c>
      <c r="F6" s="53">
        <f t="shared" si="0"/>
        <v>0</v>
      </c>
    </row>
    <row r="7" spans="1:6" ht="15">
      <c r="A7" s="309">
        <v>511</v>
      </c>
      <c r="B7" s="292" t="s">
        <v>255</v>
      </c>
      <c r="C7" s="268" t="s">
        <v>256</v>
      </c>
      <c r="D7" s="552">
        <v>0</v>
      </c>
      <c r="E7" s="552">
        <v>0</v>
      </c>
      <c r="F7" s="53">
        <f t="shared" si="0"/>
        <v>0</v>
      </c>
    </row>
    <row r="8" spans="1:6" ht="15">
      <c r="A8" s="309">
        <v>512</v>
      </c>
      <c r="B8" s="292" t="s">
        <v>257</v>
      </c>
      <c r="C8" s="268" t="s">
        <v>258</v>
      </c>
      <c r="D8" s="552">
        <v>0</v>
      </c>
      <c r="E8" s="552">
        <v>18.45</v>
      </c>
      <c r="F8" s="53">
        <f t="shared" si="0"/>
        <v>18.45</v>
      </c>
    </row>
    <row r="9" spans="1:6" ht="15">
      <c r="A9" s="309">
        <v>513</v>
      </c>
      <c r="B9" s="292" t="s">
        <v>259</v>
      </c>
      <c r="C9" s="268" t="s">
        <v>260</v>
      </c>
      <c r="D9" s="552">
        <v>0</v>
      </c>
      <c r="E9" s="552">
        <v>0</v>
      </c>
      <c r="F9" s="53">
        <f t="shared" si="0"/>
        <v>0</v>
      </c>
    </row>
    <row r="10" spans="1:6" ht="15">
      <c r="A10" s="309">
        <v>518</v>
      </c>
      <c r="B10" s="292" t="s">
        <v>261</v>
      </c>
      <c r="C10" s="268" t="s">
        <v>262</v>
      </c>
      <c r="D10" s="552">
        <v>38736.08</v>
      </c>
      <c r="E10" s="552">
        <v>39469.56</v>
      </c>
      <c r="F10" s="53">
        <f t="shared" si="0"/>
        <v>733.4799999999959</v>
      </c>
    </row>
    <row r="11" spans="1:6" ht="15">
      <c r="A11" s="309">
        <v>521</v>
      </c>
      <c r="B11" s="292" t="s">
        <v>263</v>
      </c>
      <c r="C11" s="268" t="s">
        <v>264</v>
      </c>
      <c r="D11" s="552">
        <v>290</v>
      </c>
      <c r="E11" s="552">
        <v>160</v>
      </c>
      <c r="F11" s="53">
        <f t="shared" si="0"/>
        <v>-130</v>
      </c>
    </row>
    <row r="12" spans="1:6" ht="15">
      <c r="A12" s="309">
        <v>524</v>
      </c>
      <c r="B12" s="292" t="s">
        <v>265</v>
      </c>
      <c r="C12" s="268" t="s">
        <v>266</v>
      </c>
      <c r="D12" s="552">
        <v>2.2</v>
      </c>
      <c r="E12" s="552">
        <v>3.35</v>
      </c>
      <c r="F12" s="53">
        <f t="shared" si="0"/>
        <v>1.15</v>
      </c>
    </row>
    <row r="13" spans="1:6" ht="15">
      <c r="A13" s="309">
        <v>525</v>
      </c>
      <c r="B13" s="292" t="s">
        <v>267</v>
      </c>
      <c r="C13" s="268" t="s">
        <v>268</v>
      </c>
      <c r="D13" s="552">
        <v>0</v>
      </c>
      <c r="E13" s="552">
        <v>0</v>
      </c>
      <c r="F13" s="53">
        <f t="shared" si="0"/>
        <v>0</v>
      </c>
    </row>
    <row r="14" spans="1:6" ht="15">
      <c r="A14" s="309">
        <v>527</v>
      </c>
      <c r="B14" s="292" t="s">
        <v>269</v>
      </c>
      <c r="C14" s="268" t="s">
        <v>270</v>
      </c>
      <c r="D14" s="552">
        <v>0</v>
      </c>
      <c r="E14" s="552">
        <v>0</v>
      </c>
      <c r="F14" s="53">
        <f t="shared" si="0"/>
        <v>0</v>
      </c>
    </row>
    <row r="15" spans="1:6" ht="15">
      <c r="A15" s="309">
        <v>528</v>
      </c>
      <c r="B15" s="292" t="s">
        <v>271</v>
      </c>
      <c r="C15" s="268" t="s">
        <v>272</v>
      </c>
      <c r="D15" s="552">
        <v>0</v>
      </c>
      <c r="E15" s="552">
        <v>0</v>
      </c>
      <c r="F15" s="53">
        <f t="shared" si="0"/>
        <v>0</v>
      </c>
    </row>
    <row r="16" spans="1:6" ht="15">
      <c r="A16" s="309">
        <v>531</v>
      </c>
      <c r="B16" s="292" t="s">
        <v>273</v>
      </c>
      <c r="C16" s="268" t="s">
        <v>274</v>
      </c>
      <c r="D16" s="552">
        <v>0</v>
      </c>
      <c r="E16" s="552">
        <v>0</v>
      </c>
      <c r="F16" s="53">
        <f t="shared" si="0"/>
        <v>0</v>
      </c>
    </row>
    <row r="17" spans="1:6" ht="15">
      <c r="A17" s="309">
        <v>532</v>
      </c>
      <c r="B17" s="292" t="s">
        <v>275</v>
      </c>
      <c r="C17" s="268" t="s">
        <v>276</v>
      </c>
      <c r="D17" s="552">
        <v>0</v>
      </c>
      <c r="E17" s="552">
        <v>0</v>
      </c>
      <c r="F17" s="53">
        <f t="shared" si="0"/>
        <v>0</v>
      </c>
    </row>
    <row r="18" spans="1:6" ht="15">
      <c r="A18" s="309">
        <v>538</v>
      </c>
      <c r="B18" s="292" t="s">
        <v>277</v>
      </c>
      <c r="C18" s="268" t="s">
        <v>278</v>
      </c>
      <c r="D18" s="552">
        <v>0</v>
      </c>
      <c r="E18" s="552">
        <v>0</v>
      </c>
      <c r="F18" s="53">
        <f t="shared" si="0"/>
        <v>0</v>
      </c>
    </row>
    <row r="19" spans="1:6" ht="15">
      <c r="A19" s="309">
        <v>541</v>
      </c>
      <c r="B19" s="292" t="s">
        <v>279</v>
      </c>
      <c r="C19" s="268" t="s">
        <v>280</v>
      </c>
      <c r="D19" s="552">
        <v>0</v>
      </c>
      <c r="E19" s="552">
        <v>0</v>
      </c>
      <c r="F19" s="53">
        <f t="shared" si="0"/>
        <v>0</v>
      </c>
    </row>
    <row r="20" spans="1:6" ht="15">
      <c r="A20" s="309">
        <v>542</v>
      </c>
      <c r="B20" s="292" t="s">
        <v>281</v>
      </c>
      <c r="C20" s="268" t="s">
        <v>282</v>
      </c>
      <c r="D20" s="552">
        <v>0</v>
      </c>
      <c r="E20" s="552">
        <v>0</v>
      </c>
      <c r="F20" s="53">
        <f t="shared" si="0"/>
        <v>0</v>
      </c>
    </row>
    <row r="21" spans="1:6" ht="15">
      <c r="A21" s="309">
        <v>543</v>
      </c>
      <c r="B21" s="292" t="s">
        <v>283</v>
      </c>
      <c r="C21" s="268" t="s">
        <v>284</v>
      </c>
      <c r="D21" s="552">
        <v>0</v>
      </c>
      <c r="E21" s="552">
        <v>0</v>
      </c>
      <c r="F21" s="53">
        <f t="shared" si="0"/>
        <v>0</v>
      </c>
    </row>
    <row r="22" spans="1:6" ht="15">
      <c r="A22" s="309">
        <v>544</v>
      </c>
      <c r="B22" s="292" t="s">
        <v>285</v>
      </c>
      <c r="C22" s="268" t="s">
        <v>286</v>
      </c>
      <c r="D22" s="552">
        <v>0</v>
      </c>
      <c r="E22" s="552">
        <v>0</v>
      </c>
      <c r="F22" s="53">
        <f t="shared" si="0"/>
        <v>0</v>
      </c>
    </row>
    <row r="23" spans="1:6" ht="15">
      <c r="A23" s="309">
        <v>545</v>
      </c>
      <c r="B23" s="292" t="s">
        <v>287</v>
      </c>
      <c r="C23" s="268" t="s">
        <v>288</v>
      </c>
      <c r="D23" s="552">
        <v>0</v>
      </c>
      <c r="E23" s="552">
        <v>0</v>
      </c>
      <c r="F23" s="53">
        <f t="shared" si="0"/>
        <v>0</v>
      </c>
    </row>
    <row r="24" spans="1:6" ht="15">
      <c r="A24" s="309">
        <v>546</v>
      </c>
      <c r="B24" s="292" t="s">
        <v>289</v>
      </c>
      <c r="C24" s="268" t="s">
        <v>290</v>
      </c>
      <c r="D24" s="552">
        <v>0</v>
      </c>
      <c r="E24" s="552">
        <v>0</v>
      </c>
      <c r="F24" s="53">
        <f t="shared" si="0"/>
        <v>0</v>
      </c>
    </row>
    <row r="25" spans="1:6" ht="15">
      <c r="A25" s="309">
        <v>547</v>
      </c>
      <c r="B25" s="292" t="s">
        <v>291</v>
      </c>
      <c r="C25" s="268" t="s">
        <v>292</v>
      </c>
      <c r="D25" s="552">
        <v>0</v>
      </c>
      <c r="E25" s="552">
        <v>0</v>
      </c>
      <c r="F25" s="53">
        <f t="shared" si="0"/>
        <v>0</v>
      </c>
    </row>
    <row r="26" spans="1:6" ht="15">
      <c r="A26" s="309">
        <v>548</v>
      </c>
      <c r="B26" s="292" t="s">
        <v>293</v>
      </c>
      <c r="C26" s="268" t="s">
        <v>294</v>
      </c>
      <c r="D26" s="552">
        <v>0</v>
      </c>
      <c r="E26" s="552">
        <v>0</v>
      </c>
      <c r="F26" s="53">
        <f t="shared" si="0"/>
        <v>0</v>
      </c>
    </row>
    <row r="27" spans="1:6" ht="15">
      <c r="A27" s="309">
        <v>549</v>
      </c>
      <c r="B27" s="292" t="s">
        <v>295</v>
      </c>
      <c r="C27" s="268" t="s">
        <v>296</v>
      </c>
      <c r="D27" s="552">
        <v>0</v>
      </c>
      <c r="E27" s="552">
        <v>2769.59</v>
      </c>
      <c r="F27" s="53">
        <f t="shared" si="0"/>
        <v>2769.59</v>
      </c>
    </row>
    <row r="28" spans="1:6" ht="15">
      <c r="A28" s="309">
        <v>551</v>
      </c>
      <c r="B28" s="292" t="s">
        <v>297</v>
      </c>
      <c r="C28" s="268" t="s">
        <v>298</v>
      </c>
      <c r="D28" s="552">
        <v>0</v>
      </c>
      <c r="E28" s="552">
        <v>0</v>
      </c>
      <c r="F28" s="53">
        <f t="shared" si="0"/>
        <v>0</v>
      </c>
    </row>
    <row r="29" spans="1:6" ht="15">
      <c r="A29" s="310">
        <v>552</v>
      </c>
      <c r="B29" s="391" t="s">
        <v>23</v>
      </c>
      <c r="C29" s="268" t="s">
        <v>299</v>
      </c>
      <c r="D29" s="552">
        <v>0</v>
      </c>
      <c r="E29" s="552">
        <v>0</v>
      </c>
      <c r="F29" s="53">
        <f t="shared" si="0"/>
        <v>0</v>
      </c>
    </row>
    <row r="30" spans="1:6" ht="15">
      <c r="A30" s="310">
        <v>553</v>
      </c>
      <c r="B30" s="292" t="s">
        <v>300</v>
      </c>
      <c r="C30" s="268" t="s">
        <v>301</v>
      </c>
      <c r="D30" s="552">
        <v>0</v>
      </c>
      <c r="E30" s="552">
        <v>0</v>
      </c>
      <c r="F30" s="53">
        <f t="shared" si="0"/>
        <v>0</v>
      </c>
    </row>
    <row r="31" spans="1:6" ht="15">
      <c r="A31" s="310">
        <v>554</v>
      </c>
      <c r="B31" s="292" t="s">
        <v>302</v>
      </c>
      <c r="C31" s="268" t="s">
        <v>303</v>
      </c>
      <c r="D31" s="552">
        <v>0</v>
      </c>
      <c r="E31" s="552">
        <v>0</v>
      </c>
      <c r="F31" s="53">
        <f t="shared" si="0"/>
        <v>0</v>
      </c>
    </row>
    <row r="32" spans="1:6" ht="15">
      <c r="A32" s="310">
        <v>555</v>
      </c>
      <c r="B32" s="292" t="s">
        <v>304</v>
      </c>
      <c r="C32" s="268" t="s">
        <v>305</v>
      </c>
      <c r="D32" s="552">
        <v>0</v>
      </c>
      <c r="E32" s="552">
        <v>0</v>
      </c>
      <c r="F32" s="53">
        <f t="shared" si="0"/>
        <v>0</v>
      </c>
    </row>
    <row r="33" spans="1:6" ht="15">
      <c r="A33" s="310">
        <v>556</v>
      </c>
      <c r="B33" s="292" t="s">
        <v>306</v>
      </c>
      <c r="C33" s="268" t="s">
        <v>307</v>
      </c>
      <c r="D33" s="552">
        <v>935995</v>
      </c>
      <c r="E33" s="552">
        <v>0</v>
      </c>
      <c r="F33" s="53">
        <f t="shared" si="0"/>
        <v>-935995</v>
      </c>
    </row>
    <row r="34" spans="1:6" ht="15">
      <c r="A34" s="310">
        <v>557</v>
      </c>
      <c r="B34" s="292" t="s">
        <v>308</v>
      </c>
      <c r="C34" s="268" t="s">
        <v>309</v>
      </c>
      <c r="D34" s="552">
        <v>0</v>
      </c>
      <c r="E34" s="552">
        <v>0</v>
      </c>
      <c r="F34" s="53">
        <f t="shared" si="0"/>
        <v>0</v>
      </c>
    </row>
    <row r="35" spans="1:6" ht="15">
      <c r="A35" s="310">
        <v>558</v>
      </c>
      <c r="B35" s="292" t="s">
        <v>310</v>
      </c>
      <c r="C35" s="268" t="s">
        <v>311</v>
      </c>
      <c r="D35" s="552">
        <v>0</v>
      </c>
      <c r="E35" s="552">
        <v>0</v>
      </c>
      <c r="F35" s="53">
        <f t="shared" si="0"/>
        <v>0</v>
      </c>
    </row>
    <row r="36" spans="1:6" ht="15">
      <c r="A36" s="310">
        <v>559</v>
      </c>
      <c r="B36" s="401" t="s">
        <v>312</v>
      </c>
      <c r="C36" s="268" t="s">
        <v>313</v>
      </c>
      <c r="D36" s="552">
        <v>0</v>
      </c>
      <c r="E36" s="552">
        <v>0</v>
      </c>
      <c r="F36" s="53">
        <f t="shared" si="0"/>
        <v>0</v>
      </c>
    </row>
    <row r="37" spans="1:6" ht="20.25" customHeight="1">
      <c r="A37" s="310">
        <v>561</v>
      </c>
      <c r="B37" s="292" t="s">
        <v>314</v>
      </c>
      <c r="C37" s="268" t="s">
        <v>315</v>
      </c>
      <c r="D37" s="552">
        <v>0</v>
      </c>
      <c r="E37" s="552">
        <v>0</v>
      </c>
      <c r="F37" s="53">
        <f t="shared" si="0"/>
        <v>0</v>
      </c>
    </row>
    <row r="38" spans="1:6" ht="15">
      <c r="A38" s="310">
        <v>562</v>
      </c>
      <c r="B38" s="292" t="s">
        <v>316</v>
      </c>
      <c r="C38" s="268" t="s">
        <v>317</v>
      </c>
      <c r="D38" s="552">
        <v>0</v>
      </c>
      <c r="E38" s="552">
        <v>0</v>
      </c>
      <c r="F38" s="53">
        <f t="shared" si="0"/>
        <v>0</v>
      </c>
    </row>
    <row r="39" spans="1:6" ht="15">
      <c r="A39" s="310">
        <v>563</v>
      </c>
      <c r="B39" s="292" t="s">
        <v>318</v>
      </c>
      <c r="C39" s="268" t="s">
        <v>319</v>
      </c>
      <c r="D39" s="552">
        <v>0</v>
      </c>
      <c r="E39" s="552">
        <v>0</v>
      </c>
      <c r="F39" s="53">
        <f t="shared" si="0"/>
        <v>0</v>
      </c>
    </row>
    <row r="40" spans="1:6" ht="15">
      <c r="A40" s="311">
        <v>565</v>
      </c>
      <c r="B40" s="400" t="s">
        <v>22</v>
      </c>
      <c r="C40" s="270" t="s">
        <v>321</v>
      </c>
      <c r="D40" s="552">
        <v>0</v>
      </c>
      <c r="E40" s="561">
        <v>0</v>
      </c>
      <c r="F40" s="53">
        <f t="shared" si="0"/>
        <v>0</v>
      </c>
    </row>
    <row r="41" spans="1:6" ht="15.75" thickBot="1">
      <c r="A41" s="311">
        <v>567</v>
      </c>
      <c r="B41" s="293" t="s">
        <v>320</v>
      </c>
      <c r="C41" s="270" t="s">
        <v>322</v>
      </c>
      <c r="D41" s="561">
        <v>0</v>
      </c>
      <c r="E41" s="561">
        <v>0</v>
      </c>
      <c r="F41" s="562">
        <f t="shared" si="0"/>
        <v>0</v>
      </c>
    </row>
    <row r="42" spans="1:6" ht="24.75" customHeight="1" thickBot="1">
      <c r="A42" s="776" t="s">
        <v>24</v>
      </c>
      <c r="B42" s="777"/>
      <c r="C42" s="295" t="s">
        <v>326</v>
      </c>
      <c r="D42" s="563">
        <f>SUM(D4:D41)</f>
        <v>1057100.51</v>
      </c>
      <c r="E42" s="563">
        <f>SUM(E4:E41)</f>
        <v>106241.44</v>
      </c>
      <c r="F42" s="564">
        <f>SUM(F4:F41)</f>
        <v>-950859.07</v>
      </c>
    </row>
    <row r="43" spans="1:6" ht="15.75" thickBot="1">
      <c r="A43" s="778" t="s">
        <v>323</v>
      </c>
      <c r="B43" s="779"/>
      <c r="C43" s="294" t="s">
        <v>324</v>
      </c>
      <c r="D43" s="565">
        <f>SUM(D4:D42)</f>
        <v>2114201.02</v>
      </c>
      <c r="E43" s="565">
        <f>SUM(E4:E42)</f>
        <v>212482.88</v>
      </c>
      <c r="F43" s="566">
        <f>SUM(F4:F42)</f>
        <v>-1901718.14</v>
      </c>
    </row>
    <row r="44" spans="2:5" ht="12.75">
      <c r="B44" s="213"/>
      <c r="C44" s="213"/>
      <c r="D44" s="213"/>
      <c r="E44" s="213"/>
    </row>
  </sheetData>
  <sheetProtection/>
  <mergeCells count="4">
    <mergeCell ref="A2:F2"/>
    <mergeCell ref="A1:F1"/>
    <mergeCell ref="A42:B42"/>
    <mergeCell ref="A43:B43"/>
  </mergeCells>
  <printOptions/>
  <pageMargins left="0.3937007874015748" right="0.2362204724409449" top="0.5905511811023623" bottom="0.7480314960629921" header="0.31496062992125984" footer="0.31496062992125984"/>
  <pageSetup fitToHeight="1" fitToWidth="1" horizontalDpi="600" verticalDpi="600" orientation="portrait" paperSize="9" scale="88"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G49"/>
  <sheetViews>
    <sheetView zoomScale="75" zoomScaleNormal="75" zoomScalePageLayoutView="0" workbookViewId="0" topLeftCell="A1">
      <pane xSplit="3" ySplit="5" topLeftCell="D25" activePane="bottomRight" state="frozen"/>
      <selection pane="topLeft" activeCell="A1" sqref="A1"/>
      <selection pane="topRight" activeCell="D1" sqref="D1"/>
      <selection pane="bottomLeft" activeCell="A6" sqref="A6"/>
      <selection pane="bottomRight" activeCell="E29" sqref="E29"/>
    </sheetView>
  </sheetViews>
  <sheetFormatPr defaultColWidth="9.140625" defaultRowHeight="12.75"/>
  <cols>
    <col min="1" max="1" width="3.57421875" style="223" customWidth="1"/>
    <col min="2" max="2" width="50.00390625" style="223" customWidth="1"/>
    <col min="3" max="3" width="7.421875" style="225" customWidth="1"/>
    <col min="4" max="4" width="16.421875" style="226" bestFit="1" customWidth="1"/>
    <col min="5" max="5" width="16.140625" style="226" bestFit="1" customWidth="1"/>
    <col min="6" max="6" width="16.421875" style="226" bestFit="1" customWidth="1"/>
    <col min="7" max="7" width="17.421875" style="226" customWidth="1"/>
    <col min="8" max="16384" width="9.140625" style="223" customWidth="1"/>
  </cols>
  <sheetData>
    <row r="1" spans="1:7" ht="35.25" customHeight="1">
      <c r="A1" s="721" t="s">
        <v>496</v>
      </c>
      <c r="B1" s="722"/>
      <c r="C1" s="722"/>
      <c r="D1" s="722"/>
      <c r="E1" s="722"/>
      <c r="F1" s="722"/>
      <c r="G1" s="723"/>
    </row>
    <row r="2" spans="1:7" ht="30" customHeight="1" thickBot="1">
      <c r="A2" s="784" t="s">
        <v>1405</v>
      </c>
      <c r="B2" s="785"/>
      <c r="C2" s="785"/>
      <c r="D2" s="785"/>
      <c r="E2" s="785"/>
      <c r="F2" s="785"/>
      <c r="G2" s="786"/>
    </row>
    <row r="3" spans="1:7" ht="57.75" customHeight="1">
      <c r="A3" s="787" t="s">
        <v>167</v>
      </c>
      <c r="B3" s="788"/>
      <c r="C3" s="788" t="s">
        <v>649</v>
      </c>
      <c r="D3" s="791" t="s">
        <v>650</v>
      </c>
      <c r="E3" s="791"/>
      <c r="F3" s="791"/>
      <c r="G3" s="431" t="s">
        <v>651</v>
      </c>
    </row>
    <row r="4" spans="1:7" ht="15.75" thickBot="1">
      <c r="A4" s="789"/>
      <c r="B4" s="790"/>
      <c r="C4" s="790"/>
      <c r="D4" s="332" t="s">
        <v>163</v>
      </c>
      <c r="E4" s="332" t="s">
        <v>164</v>
      </c>
      <c r="F4" s="332" t="s">
        <v>165</v>
      </c>
      <c r="G4" s="333" t="s">
        <v>165</v>
      </c>
    </row>
    <row r="5" spans="1:7" ht="26.25" customHeight="1" thickBot="1">
      <c r="A5" s="792" t="s">
        <v>652</v>
      </c>
      <c r="B5" s="793"/>
      <c r="C5" s="434" t="s">
        <v>653</v>
      </c>
      <c r="D5" s="435">
        <v>1</v>
      </c>
      <c r="E5" s="334">
        <v>2</v>
      </c>
      <c r="F5" s="334">
        <v>3</v>
      </c>
      <c r="G5" s="335">
        <v>4</v>
      </c>
    </row>
    <row r="6" spans="1:7" ht="15.75" customHeight="1">
      <c r="A6" s="780" t="s">
        <v>713</v>
      </c>
      <c r="B6" s="781"/>
      <c r="C6" s="433" t="s">
        <v>540</v>
      </c>
      <c r="D6" s="567">
        <f>D7+D14+D26</f>
        <v>31575786.599999998</v>
      </c>
      <c r="E6" s="567">
        <f>E7+E14+E26</f>
        <v>7520170.870000001</v>
      </c>
      <c r="F6" s="567">
        <f>F7+F14+F26</f>
        <v>24055615.73</v>
      </c>
      <c r="G6" s="560">
        <f>G7+G14+G26</f>
        <v>22281323.14</v>
      </c>
    </row>
    <row r="7" spans="1:7" ht="15.75" customHeight="1">
      <c r="A7" s="259" t="s">
        <v>654</v>
      </c>
      <c r="B7" s="253" t="s">
        <v>721</v>
      </c>
      <c r="C7" s="254" t="s">
        <v>542</v>
      </c>
      <c r="D7" s="52">
        <f>D8+D9+D10+D11+D12+D13</f>
        <v>2869850.03</v>
      </c>
      <c r="E7" s="52">
        <f>E8+E9+E10+E11+E12+E13</f>
        <v>939361.62</v>
      </c>
      <c r="F7" s="52">
        <f>F8+F9+F10+F11+F12+F13</f>
        <v>1930488.4100000001</v>
      </c>
      <c r="G7" s="53">
        <f>G8+G9+G10+G11+G12+G13</f>
        <v>2179216.85</v>
      </c>
    </row>
    <row r="8" spans="1:7" ht="30.75">
      <c r="A8" s="782"/>
      <c r="B8" s="255" t="s">
        <v>655</v>
      </c>
      <c r="C8" s="256" t="s">
        <v>544</v>
      </c>
      <c r="D8" s="568">
        <v>0</v>
      </c>
      <c r="E8" s="568">
        <v>0</v>
      </c>
      <c r="F8" s="568">
        <f aca="true" t="shared" si="0" ref="F8:F13">SUM(D8-E8)</f>
        <v>0</v>
      </c>
      <c r="G8" s="568">
        <v>0</v>
      </c>
    </row>
    <row r="9" spans="1:7" ht="15.75" customHeight="1">
      <c r="A9" s="783"/>
      <c r="B9" s="255" t="s">
        <v>656</v>
      </c>
      <c r="C9" s="256" t="s">
        <v>546</v>
      </c>
      <c r="D9" s="568">
        <v>2753678.66</v>
      </c>
      <c r="E9" s="568">
        <v>921709.05</v>
      </c>
      <c r="F9" s="568">
        <f t="shared" si="0"/>
        <v>1831969.61</v>
      </c>
      <c r="G9" s="568">
        <v>1286807.29</v>
      </c>
    </row>
    <row r="10" spans="1:7" ht="15.75" customHeight="1">
      <c r="A10" s="783"/>
      <c r="B10" s="255" t="s">
        <v>657</v>
      </c>
      <c r="C10" s="256" t="s">
        <v>547</v>
      </c>
      <c r="D10" s="568">
        <v>0</v>
      </c>
      <c r="E10" s="568">
        <v>0</v>
      </c>
      <c r="F10" s="568">
        <f t="shared" si="0"/>
        <v>0</v>
      </c>
      <c r="G10" s="568">
        <v>0</v>
      </c>
    </row>
    <row r="11" spans="1:7" ht="30.75">
      <c r="A11" s="783"/>
      <c r="B11" s="255" t="s">
        <v>658</v>
      </c>
      <c r="C11" s="256" t="s">
        <v>549</v>
      </c>
      <c r="D11" s="568">
        <v>17652.57</v>
      </c>
      <c r="E11" s="568">
        <v>17652.57</v>
      </c>
      <c r="F11" s="568">
        <f t="shared" si="0"/>
        <v>0</v>
      </c>
      <c r="G11" s="568">
        <v>0</v>
      </c>
    </row>
    <row r="12" spans="1:7" ht="30.75">
      <c r="A12" s="783"/>
      <c r="B12" s="255" t="s">
        <v>710</v>
      </c>
      <c r="C12" s="256" t="s">
        <v>551</v>
      </c>
      <c r="D12" s="568">
        <v>98518.8</v>
      </c>
      <c r="E12" s="568">
        <v>0</v>
      </c>
      <c r="F12" s="568">
        <f t="shared" si="0"/>
        <v>98518.8</v>
      </c>
      <c r="G12" s="568">
        <v>892409.56</v>
      </c>
    </row>
    <row r="13" spans="1:7" ht="30.75">
      <c r="A13" s="783"/>
      <c r="B13" s="255" t="s">
        <v>659</v>
      </c>
      <c r="C13" s="256" t="s">
        <v>553</v>
      </c>
      <c r="D13" s="568">
        <v>0</v>
      </c>
      <c r="E13" s="568">
        <v>0</v>
      </c>
      <c r="F13" s="568">
        <f t="shared" si="0"/>
        <v>0</v>
      </c>
      <c r="G13" s="568">
        <v>0</v>
      </c>
    </row>
    <row r="14" spans="1:7" ht="15.75" customHeight="1">
      <c r="A14" s="259" t="s">
        <v>660</v>
      </c>
      <c r="B14" s="257" t="s">
        <v>709</v>
      </c>
      <c r="C14" s="254" t="s">
        <v>555</v>
      </c>
      <c r="D14" s="52">
        <f>SUM(D15:D25)</f>
        <v>28705936.569999997</v>
      </c>
      <c r="E14" s="52">
        <f>SUM(E15:E25)</f>
        <v>6580809.250000001</v>
      </c>
      <c r="F14" s="52">
        <f>SUM(F15:F25)</f>
        <v>22125127.32</v>
      </c>
      <c r="G14" s="53">
        <f>SUM(G15:G25)</f>
        <v>20102106.29</v>
      </c>
    </row>
    <row r="15" spans="1:7" ht="15.75" customHeight="1">
      <c r="A15" s="260"/>
      <c r="B15" s="258" t="s">
        <v>661</v>
      </c>
      <c r="C15" s="256" t="s">
        <v>557</v>
      </c>
      <c r="D15" s="568">
        <v>210878.11</v>
      </c>
      <c r="E15" s="568">
        <v>0</v>
      </c>
      <c r="F15" s="568">
        <f>SUM(D15-E15)</f>
        <v>210878.11</v>
      </c>
      <c r="G15" s="569">
        <v>210878.11</v>
      </c>
    </row>
    <row r="16" spans="1:7" ht="15.75" customHeight="1">
      <c r="A16" s="260"/>
      <c r="B16" s="258" t="s">
        <v>662</v>
      </c>
      <c r="C16" s="256" t="s">
        <v>559</v>
      </c>
      <c r="D16" s="568">
        <v>104146.49</v>
      </c>
      <c r="E16" s="568">
        <v>0</v>
      </c>
      <c r="F16" s="568">
        <f aca="true" t="shared" si="1" ref="F16:F25">SUM(D16-E16)</f>
        <v>104146.49</v>
      </c>
      <c r="G16" s="569">
        <v>104146.49</v>
      </c>
    </row>
    <row r="17" spans="1:7" ht="15.75" customHeight="1">
      <c r="A17" s="260"/>
      <c r="B17" s="258" t="s">
        <v>663</v>
      </c>
      <c r="C17" s="256" t="s">
        <v>561</v>
      </c>
      <c r="D17" s="568">
        <v>13809746.03</v>
      </c>
      <c r="E17" s="568">
        <v>2913824.41</v>
      </c>
      <c r="F17" s="568">
        <f t="shared" si="1"/>
        <v>10895921.62</v>
      </c>
      <c r="G17" s="569">
        <v>9385088.43</v>
      </c>
    </row>
    <row r="18" spans="1:7" ht="30.75">
      <c r="A18" s="260"/>
      <c r="B18" s="258" t="s">
        <v>798</v>
      </c>
      <c r="C18" s="256" t="s">
        <v>563</v>
      </c>
      <c r="D18" s="568">
        <v>3834210.79</v>
      </c>
      <c r="E18" s="568">
        <v>2304780.98</v>
      </c>
      <c r="F18" s="568">
        <f t="shared" si="1"/>
        <v>1529429.81</v>
      </c>
      <c r="G18" s="569">
        <v>857082.46</v>
      </c>
    </row>
    <row r="19" spans="1:7" ht="15.75" customHeight="1">
      <c r="A19" s="260"/>
      <c r="B19" s="258" t="s">
        <v>664</v>
      </c>
      <c r="C19" s="256" t="s">
        <v>565</v>
      </c>
      <c r="D19" s="568">
        <v>168651.54</v>
      </c>
      <c r="E19" s="568">
        <v>168651.53</v>
      </c>
      <c r="F19" s="568">
        <f t="shared" si="1"/>
        <v>0.010000000009313226</v>
      </c>
      <c r="G19" s="569">
        <v>5091.01</v>
      </c>
    </row>
    <row r="20" spans="1:7" ht="30.75">
      <c r="A20" s="260"/>
      <c r="B20" s="258" t="s">
        <v>665</v>
      </c>
      <c r="C20" s="256" t="s">
        <v>567</v>
      </c>
      <c r="D20" s="568">
        <v>0</v>
      </c>
      <c r="E20" s="568">
        <v>0</v>
      </c>
      <c r="F20" s="568">
        <f t="shared" si="1"/>
        <v>0</v>
      </c>
      <c r="G20" s="569">
        <v>0</v>
      </c>
    </row>
    <row r="21" spans="1:7" ht="15.75" customHeight="1">
      <c r="A21" s="260"/>
      <c r="B21" s="258" t="s">
        <v>666</v>
      </c>
      <c r="C21" s="256" t="s">
        <v>569</v>
      </c>
      <c r="D21" s="568">
        <v>0</v>
      </c>
      <c r="E21" s="568">
        <v>0</v>
      </c>
      <c r="F21" s="568">
        <f t="shared" si="1"/>
        <v>0</v>
      </c>
      <c r="G21" s="569">
        <v>0</v>
      </c>
    </row>
    <row r="22" spans="1:7" ht="30.75">
      <c r="A22" s="260"/>
      <c r="B22" s="258" t="s">
        <v>667</v>
      </c>
      <c r="C22" s="256" t="s">
        <v>571</v>
      </c>
      <c r="D22" s="568">
        <v>1200730.45</v>
      </c>
      <c r="E22" s="568">
        <v>1193552.33</v>
      </c>
      <c r="F22" s="568">
        <f t="shared" si="1"/>
        <v>7178.119999999879</v>
      </c>
      <c r="G22" s="569">
        <v>6000.46</v>
      </c>
    </row>
    <row r="23" spans="1:7" ht="30.75">
      <c r="A23" s="260"/>
      <c r="B23" s="258" t="s">
        <v>668</v>
      </c>
      <c r="C23" s="256" t="s">
        <v>573</v>
      </c>
      <c r="D23" s="568">
        <v>0</v>
      </c>
      <c r="E23" s="568">
        <v>0</v>
      </c>
      <c r="F23" s="568">
        <f t="shared" si="1"/>
        <v>0</v>
      </c>
      <c r="G23" s="569">
        <v>0</v>
      </c>
    </row>
    <row r="24" spans="1:7" ht="30.75">
      <c r="A24" s="260"/>
      <c r="B24" s="258" t="s">
        <v>669</v>
      </c>
      <c r="C24" s="256" t="s">
        <v>575</v>
      </c>
      <c r="D24" s="568">
        <v>9377573.16</v>
      </c>
      <c r="E24" s="568">
        <v>0</v>
      </c>
      <c r="F24" s="568">
        <f t="shared" si="1"/>
        <v>9377573.16</v>
      </c>
      <c r="G24" s="569">
        <v>9533819.33</v>
      </c>
    </row>
    <row r="25" spans="1:7" ht="30.75">
      <c r="A25" s="261"/>
      <c r="B25" s="258" t="s">
        <v>670</v>
      </c>
      <c r="C25" s="256" t="s">
        <v>577</v>
      </c>
      <c r="D25" s="568">
        <v>0</v>
      </c>
      <c r="E25" s="568">
        <v>0</v>
      </c>
      <c r="F25" s="568">
        <f t="shared" si="1"/>
        <v>0</v>
      </c>
      <c r="G25" s="569">
        <v>0</v>
      </c>
    </row>
    <row r="26" spans="1:7" ht="15.75" customHeight="1">
      <c r="A26" s="259" t="s">
        <v>671</v>
      </c>
      <c r="B26" s="257" t="s">
        <v>722</v>
      </c>
      <c r="C26" s="254" t="s">
        <v>579</v>
      </c>
      <c r="D26" s="52">
        <f>SUM(D27:D33)</f>
        <v>0</v>
      </c>
      <c r="E26" s="52">
        <f>SUM(E27:E33)</f>
        <v>0</v>
      </c>
      <c r="F26" s="52">
        <f>SUM(F27:F33)</f>
        <v>0</v>
      </c>
      <c r="G26" s="53">
        <f>SUM(G27:G33)</f>
        <v>0</v>
      </c>
    </row>
    <row r="27" spans="1:7" ht="30.75">
      <c r="A27" s="260"/>
      <c r="B27" s="258" t="s">
        <v>672</v>
      </c>
      <c r="C27" s="256" t="s">
        <v>581</v>
      </c>
      <c r="D27" s="568">
        <v>0</v>
      </c>
      <c r="E27" s="568">
        <v>0</v>
      </c>
      <c r="F27" s="568">
        <f>SUM(D27-E27)</f>
        <v>0</v>
      </c>
      <c r="G27" s="569">
        <v>0</v>
      </c>
    </row>
    <row r="28" spans="1:7" ht="30.75">
      <c r="A28" s="260"/>
      <c r="B28" s="258" t="s">
        <v>673</v>
      </c>
      <c r="C28" s="256" t="s">
        <v>583</v>
      </c>
      <c r="D28" s="568">
        <v>0</v>
      </c>
      <c r="E28" s="568">
        <v>0</v>
      </c>
      <c r="F28" s="568">
        <f aca="true" t="shared" si="2" ref="F28:G33">SUM(D28-E28)</f>
        <v>0</v>
      </c>
      <c r="G28" s="568">
        <f t="shared" si="2"/>
        <v>0</v>
      </c>
    </row>
    <row r="29" spans="1:7" ht="30.75">
      <c r="A29" s="260"/>
      <c r="B29" s="258" t="s">
        <v>26</v>
      </c>
      <c r="C29" s="256" t="s">
        <v>585</v>
      </c>
      <c r="D29" s="568">
        <v>0</v>
      </c>
      <c r="E29" s="568">
        <v>0</v>
      </c>
      <c r="F29" s="568">
        <f t="shared" si="2"/>
        <v>0</v>
      </c>
      <c r="G29" s="568">
        <f t="shared" si="2"/>
        <v>0</v>
      </c>
    </row>
    <row r="30" spans="1:7" ht="30.75">
      <c r="A30" s="260"/>
      <c r="B30" s="258" t="s">
        <v>674</v>
      </c>
      <c r="C30" s="256" t="s">
        <v>587</v>
      </c>
      <c r="D30" s="568">
        <v>0</v>
      </c>
      <c r="E30" s="568">
        <v>0</v>
      </c>
      <c r="F30" s="568">
        <f t="shared" si="2"/>
        <v>0</v>
      </c>
      <c r="G30" s="568">
        <f t="shared" si="2"/>
        <v>0</v>
      </c>
    </row>
    <row r="31" spans="1:7" ht="20.25" customHeight="1">
      <c r="A31" s="260"/>
      <c r="B31" s="439" t="s">
        <v>675</v>
      </c>
      <c r="C31" s="256" t="s">
        <v>96</v>
      </c>
      <c r="D31" s="568">
        <v>0</v>
      </c>
      <c r="E31" s="568">
        <v>0</v>
      </c>
      <c r="F31" s="568">
        <f t="shared" si="2"/>
        <v>0</v>
      </c>
      <c r="G31" s="568">
        <f t="shared" si="2"/>
        <v>0</v>
      </c>
    </row>
    <row r="32" spans="1:7" ht="30.75">
      <c r="A32" s="261"/>
      <c r="B32" s="258" t="s">
        <v>676</v>
      </c>
      <c r="C32" s="256" t="s">
        <v>98</v>
      </c>
      <c r="D32" s="568">
        <v>0</v>
      </c>
      <c r="E32" s="568">
        <v>0</v>
      </c>
      <c r="F32" s="568">
        <f t="shared" si="2"/>
        <v>0</v>
      </c>
      <c r="G32" s="568">
        <f t="shared" si="2"/>
        <v>0</v>
      </c>
    </row>
    <row r="33" spans="1:7" ht="19.5" customHeight="1" thickBot="1">
      <c r="A33" s="260"/>
      <c r="B33" s="264" t="s">
        <v>677</v>
      </c>
      <c r="C33" s="265" t="s">
        <v>100</v>
      </c>
      <c r="D33" s="568">
        <v>0</v>
      </c>
      <c r="E33" s="568">
        <v>0</v>
      </c>
      <c r="F33" s="568">
        <f t="shared" si="2"/>
        <v>0</v>
      </c>
      <c r="G33" s="568">
        <f t="shared" si="2"/>
        <v>0</v>
      </c>
    </row>
    <row r="34" spans="1:7" ht="22.5" customHeight="1" thickBot="1">
      <c r="A34" s="266"/>
      <c r="B34" s="267" t="s">
        <v>714</v>
      </c>
      <c r="C34" s="432">
        <v>991</v>
      </c>
      <c r="D34" s="570">
        <f>SUM(D6:D33)</f>
        <v>94727359.8</v>
      </c>
      <c r="E34" s="565">
        <f>SUM(E6:E33)</f>
        <v>22560512.610000007</v>
      </c>
      <c r="F34" s="565">
        <f>SUM(F6:F33)</f>
        <v>72166847.19</v>
      </c>
      <c r="G34" s="566">
        <f>SUM(G6:G33)</f>
        <v>66843969.419999994</v>
      </c>
    </row>
    <row r="35" spans="1:7" s="225" customFormat="1" ht="18" customHeight="1">
      <c r="A35" s="224"/>
      <c r="B35" s="224"/>
      <c r="D35" s="226"/>
      <c r="E35" s="226"/>
      <c r="F35" s="226"/>
      <c r="G35" s="226"/>
    </row>
    <row r="36" spans="1:7" s="225" customFormat="1" ht="18" customHeight="1">
      <c r="A36" s="224"/>
      <c r="B36" s="224"/>
      <c r="D36" s="226"/>
      <c r="E36" s="226"/>
      <c r="F36" s="226"/>
      <c r="G36" s="226"/>
    </row>
    <row r="37" spans="1:7" s="225" customFormat="1" ht="18" customHeight="1">
      <c r="A37" s="224"/>
      <c r="B37" s="224"/>
      <c r="D37" s="226"/>
      <c r="E37" s="226"/>
      <c r="F37" s="226"/>
      <c r="G37" s="226"/>
    </row>
    <row r="38" spans="1:7" s="225" customFormat="1" ht="18" customHeight="1">
      <c r="A38" s="224"/>
      <c r="B38" s="224"/>
      <c r="D38" s="226"/>
      <c r="E38" s="226"/>
      <c r="F38" s="226"/>
      <c r="G38" s="226"/>
    </row>
    <row r="39" spans="1:7" s="225" customFormat="1" ht="18" customHeight="1">
      <c r="A39" s="224"/>
      <c r="B39" s="224"/>
      <c r="D39" s="226"/>
      <c r="E39" s="226"/>
      <c r="F39" s="226"/>
      <c r="G39" s="226"/>
    </row>
    <row r="40" spans="1:7" s="225" customFormat="1" ht="18" customHeight="1">
      <c r="A40" s="224"/>
      <c r="B40" s="224"/>
      <c r="D40" s="226"/>
      <c r="E40" s="226"/>
      <c r="F40" s="226"/>
      <c r="G40" s="226"/>
    </row>
    <row r="41" spans="1:7" s="225" customFormat="1" ht="18" customHeight="1">
      <c r="A41" s="224"/>
      <c r="B41" s="224"/>
      <c r="D41" s="226"/>
      <c r="E41" s="226"/>
      <c r="F41" s="226"/>
      <c r="G41" s="226"/>
    </row>
    <row r="42" spans="1:7" s="225" customFormat="1" ht="18" customHeight="1">
      <c r="A42" s="224"/>
      <c r="B42" s="224"/>
      <c r="D42" s="226"/>
      <c r="E42" s="226"/>
      <c r="F42" s="226"/>
      <c r="G42" s="226"/>
    </row>
    <row r="43" spans="1:7" s="225" customFormat="1" ht="18" customHeight="1">
      <c r="A43" s="223"/>
      <c r="B43" s="223"/>
      <c r="D43" s="226"/>
      <c r="E43" s="226"/>
      <c r="F43" s="226"/>
      <c r="G43" s="226"/>
    </row>
    <row r="44" spans="1:7" s="225" customFormat="1" ht="18" customHeight="1">
      <c r="A44" s="223"/>
      <c r="B44" s="223"/>
      <c r="D44" s="226"/>
      <c r="E44" s="226"/>
      <c r="F44" s="226"/>
      <c r="G44" s="226"/>
    </row>
    <row r="45" spans="1:7" s="225" customFormat="1" ht="18" customHeight="1">
      <c r="A45" s="223"/>
      <c r="B45" s="223"/>
      <c r="D45" s="226"/>
      <c r="E45" s="226"/>
      <c r="F45" s="226"/>
      <c r="G45" s="226"/>
    </row>
    <row r="46" spans="1:7" s="225" customFormat="1" ht="18" customHeight="1">
      <c r="A46" s="223"/>
      <c r="B46" s="223"/>
      <c r="D46" s="226"/>
      <c r="E46" s="226"/>
      <c r="F46" s="226"/>
      <c r="G46" s="226"/>
    </row>
    <row r="47" spans="1:7" s="225" customFormat="1" ht="18" customHeight="1">
      <c r="A47" s="223"/>
      <c r="B47" s="223"/>
      <c r="D47" s="226"/>
      <c r="E47" s="226"/>
      <c r="F47" s="226"/>
      <c r="G47" s="226"/>
    </row>
    <row r="48" spans="1:7" s="225" customFormat="1" ht="18" customHeight="1">
      <c r="A48" s="223"/>
      <c r="B48" s="223"/>
      <c r="D48" s="226"/>
      <c r="E48" s="226"/>
      <c r="F48" s="226"/>
      <c r="G48" s="226"/>
    </row>
    <row r="49" spans="1:7" s="225" customFormat="1" ht="18" customHeight="1">
      <c r="A49" s="223"/>
      <c r="B49" s="223"/>
      <c r="D49" s="226"/>
      <c r="E49" s="226"/>
      <c r="F49" s="226"/>
      <c r="G49" s="226"/>
    </row>
  </sheetData>
  <sheetProtection/>
  <mergeCells count="8">
    <mergeCell ref="A6:B6"/>
    <mergeCell ref="A8:A13"/>
    <mergeCell ref="A2:G2"/>
    <mergeCell ref="A1:G1"/>
    <mergeCell ref="A3:B4"/>
    <mergeCell ref="C3:C4"/>
    <mergeCell ref="D3:F3"/>
    <mergeCell ref="A5:B5"/>
  </mergeCells>
  <printOptions/>
  <pageMargins left="0.35433070866141736" right="0.35433070866141736" top="0.984251968503937" bottom="0.984251968503937" header="0.5118110236220472" footer="0.5118110236220472"/>
  <pageSetup fitToHeight="1" fitToWidth="1" horizontalDpi="600" verticalDpi="600" orientation="portrait" paperSize="9" scale="77"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G40"/>
  <sheetViews>
    <sheetView zoomScale="75" zoomScaleNormal="75" zoomScalePageLayoutView="0" workbookViewId="0" topLeftCell="A1">
      <pane xSplit="3" ySplit="5" topLeftCell="D26" activePane="bottomRight" state="frozen"/>
      <selection pane="topLeft" activeCell="A1" sqref="A1"/>
      <selection pane="topRight" activeCell="D1" sqref="D1"/>
      <selection pane="bottomLeft" activeCell="A6" sqref="A6"/>
      <selection pane="bottomRight" activeCell="F32" sqref="F32"/>
    </sheetView>
  </sheetViews>
  <sheetFormatPr defaultColWidth="9.140625" defaultRowHeight="12.75"/>
  <cols>
    <col min="1" max="1" width="2.421875" style="227" customWidth="1"/>
    <col min="2" max="2" width="50.00390625" style="227" customWidth="1"/>
    <col min="3" max="3" width="7.421875" style="227" customWidth="1"/>
    <col min="4" max="4" width="16.28125" style="230" bestFit="1" customWidth="1"/>
    <col min="5" max="5" width="15.140625" style="230" bestFit="1" customWidth="1"/>
    <col min="6" max="6" width="16.28125" style="230" bestFit="1" customWidth="1"/>
    <col min="7" max="7" width="17.7109375" style="230" customWidth="1"/>
    <col min="8" max="16384" width="9.140625" style="227" customWidth="1"/>
  </cols>
  <sheetData>
    <row r="1" spans="1:7" ht="24.75" customHeight="1" thickBot="1">
      <c r="A1" s="805" t="s">
        <v>497</v>
      </c>
      <c r="B1" s="806"/>
      <c r="C1" s="806"/>
      <c r="D1" s="806"/>
      <c r="E1" s="806"/>
      <c r="F1" s="806"/>
      <c r="G1" s="807"/>
    </row>
    <row r="2" spans="1:7" ht="33" customHeight="1">
      <c r="A2" s="800" t="s">
        <v>1405</v>
      </c>
      <c r="B2" s="801"/>
      <c r="C2" s="801"/>
      <c r="D2" s="801"/>
      <c r="E2" s="801"/>
      <c r="F2" s="801"/>
      <c r="G2" s="802"/>
    </row>
    <row r="3" spans="1:7" ht="61.5" customHeight="1">
      <c r="A3" s="810" t="s">
        <v>167</v>
      </c>
      <c r="B3" s="811"/>
      <c r="C3" s="811"/>
      <c r="D3" s="814" t="s">
        <v>197</v>
      </c>
      <c r="E3" s="814"/>
      <c r="F3" s="814"/>
      <c r="G3" s="262" t="s">
        <v>651</v>
      </c>
    </row>
    <row r="4" spans="1:7" ht="15.75" thickBot="1">
      <c r="A4" s="812"/>
      <c r="B4" s="813"/>
      <c r="C4" s="813"/>
      <c r="D4" s="326" t="s">
        <v>163</v>
      </c>
      <c r="E4" s="326" t="s">
        <v>164</v>
      </c>
      <c r="F4" s="326" t="s">
        <v>165</v>
      </c>
      <c r="G4" s="327" t="s">
        <v>165</v>
      </c>
    </row>
    <row r="5" spans="1:7" ht="21.75" customHeight="1" thickBot="1">
      <c r="A5" s="815" t="s">
        <v>652</v>
      </c>
      <c r="B5" s="816"/>
      <c r="C5" s="329" t="s">
        <v>653</v>
      </c>
      <c r="D5" s="330">
        <v>1</v>
      </c>
      <c r="E5" s="330">
        <v>2</v>
      </c>
      <c r="F5" s="330">
        <v>3</v>
      </c>
      <c r="G5" s="331">
        <v>4</v>
      </c>
    </row>
    <row r="6" spans="1:7" ht="15.75" customHeight="1">
      <c r="A6" s="817" t="s">
        <v>715</v>
      </c>
      <c r="B6" s="818"/>
      <c r="C6" s="328" t="s">
        <v>102</v>
      </c>
      <c r="D6" s="567">
        <f>D7+D14+D19+D28</f>
        <v>7236070.86</v>
      </c>
      <c r="E6" s="567">
        <f>E7+E14+E19+E28</f>
        <v>527.56</v>
      </c>
      <c r="F6" s="567">
        <f>F7+F14+F19+F28</f>
        <v>7235543.300000001</v>
      </c>
      <c r="G6" s="560">
        <f>G7+G14+G19+G28</f>
        <v>8166824.4799999995</v>
      </c>
    </row>
    <row r="7" spans="1:7" ht="15.75" customHeight="1">
      <c r="A7" s="275" t="s">
        <v>654</v>
      </c>
      <c r="B7" s="276" t="s">
        <v>198</v>
      </c>
      <c r="C7" s="263" t="s">
        <v>104</v>
      </c>
      <c r="D7" s="52">
        <f>SUM(D8:D13)</f>
        <v>281062.35000000003</v>
      </c>
      <c r="E7" s="52">
        <f>SUM(E8:E13)</f>
        <v>0</v>
      </c>
      <c r="F7" s="52">
        <f>SUM(F8:F13)</f>
        <v>281062.35000000003</v>
      </c>
      <c r="G7" s="53">
        <f>SUM(G8:G13)</f>
        <v>272015.79</v>
      </c>
    </row>
    <row r="8" spans="1:7" ht="15.75" customHeight="1">
      <c r="A8" s="809"/>
      <c r="B8" s="278" t="s">
        <v>199</v>
      </c>
      <c r="C8" s="268" t="s">
        <v>106</v>
      </c>
      <c r="D8" s="571">
        <v>38494.62</v>
      </c>
      <c r="E8" s="572">
        <v>0</v>
      </c>
      <c r="F8" s="571">
        <f aca="true" t="shared" si="0" ref="F8:F13">SUM(D8-E8)</f>
        <v>38494.62</v>
      </c>
      <c r="G8" s="573">
        <v>37821.68</v>
      </c>
    </row>
    <row r="9" spans="1:7" ht="30.75">
      <c r="A9" s="819"/>
      <c r="B9" s="278" t="s">
        <v>200</v>
      </c>
      <c r="C9" s="268" t="s">
        <v>108</v>
      </c>
      <c r="D9" s="571">
        <v>0</v>
      </c>
      <c r="E9" s="572">
        <v>0</v>
      </c>
      <c r="F9" s="571">
        <f t="shared" si="0"/>
        <v>0</v>
      </c>
      <c r="G9" s="573">
        <v>0</v>
      </c>
    </row>
    <row r="10" spans="1:7" ht="15.75" customHeight="1">
      <c r="A10" s="819"/>
      <c r="B10" s="278" t="s">
        <v>201</v>
      </c>
      <c r="C10" s="268" t="s">
        <v>110</v>
      </c>
      <c r="D10" s="571">
        <v>0</v>
      </c>
      <c r="E10" s="572">
        <v>0</v>
      </c>
      <c r="F10" s="571">
        <f t="shared" si="0"/>
        <v>0</v>
      </c>
      <c r="G10" s="573">
        <v>0</v>
      </c>
    </row>
    <row r="11" spans="1:7" ht="15.75" customHeight="1">
      <c r="A11" s="819"/>
      <c r="B11" s="278" t="s">
        <v>202</v>
      </c>
      <c r="C11" s="268" t="s">
        <v>112</v>
      </c>
      <c r="D11" s="571">
        <v>0</v>
      </c>
      <c r="E11" s="572">
        <v>0</v>
      </c>
      <c r="F11" s="571">
        <f t="shared" si="0"/>
        <v>0</v>
      </c>
      <c r="G11" s="573">
        <v>0</v>
      </c>
    </row>
    <row r="12" spans="1:7" ht="15.75" customHeight="1">
      <c r="A12" s="819"/>
      <c r="B12" s="278" t="s">
        <v>203</v>
      </c>
      <c r="C12" s="268" t="s">
        <v>114</v>
      </c>
      <c r="D12" s="571">
        <v>242567.73</v>
      </c>
      <c r="E12" s="572">
        <v>0</v>
      </c>
      <c r="F12" s="571">
        <f t="shared" si="0"/>
        <v>242567.73</v>
      </c>
      <c r="G12" s="573">
        <v>234194.11</v>
      </c>
    </row>
    <row r="13" spans="1:7" ht="15.75" customHeight="1">
      <c r="A13" s="819"/>
      <c r="B13" s="278" t="s">
        <v>204</v>
      </c>
      <c r="C13" s="268" t="s">
        <v>116</v>
      </c>
      <c r="D13" s="571">
        <v>0</v>
      </c>
      <c r="E13" s="572">
        <v>0</v>
      </c>
      <c r="F13" s="571">
        <f t="shared" si="0"/>
        <v>0</v>
      </c>
      <c r="G13" s="573">
        <v>0</v>
      </c>
    </row>
    <row r="14" spans="1:7" ht="15.75" customHeight="1">
      <c r="A14" s="279" t="s">
        <v>660</v>
      </c>
      <c r="B14" s="276" t="s">
        <v>719</v>
      </c>
      <c r="C14" s="269" t="s">
        <v>118</v>
      </c>
      <c r="D14" s="52">
        <f>SUM(D15:D18)</f>
        <v>0</v>
      </c>
      <c r="E14" s="52">
        <f>SUM(E15:E18)</f>
        <v>0</v>
      </c>
      <c r="F14" s="52">
        <f>SUM(F15:F18)</f>
        <v>0</v>
      </c>
      <c r="G14" s="53">
        <f>SUM(G15:G18)</f>
        <v>0</v>
      </c>
    </row>
    <row r="15" spans="1:7" ht="30.75">
      <c r="A15" s="808"/>
      <c r="B15" s="281" t="s">
        <v>205</v>
      </c>
      <c r="C15" s="268" t="s">
        <v>120</v>
      </c>
      <c r="D15" s="571">
        <v>0</v>
      </c>
      <c r="E15" s="572">
        <v>0</v>
      </c>
      <c r="F15" s="571">
        <f>SUM(D15-E15)</f>
        <v>0</v>
      </c>
      <c r="G15" s="573">
        <v>0</v>
      </c>
    </row>
    <row r="16" spans="1:7" ht="15">
      <c r="A16" s="808"/>
      <c r="B16" s="278" t="s">
        <v>206</v>
      </c>
      <c r="C16" s="268" t="s">
        <v>122</v>
      </c>
      <c r="D16" s="571">
        <v>0</v>
      </c>
      <c r="E16" s="572">
        <v>0</v>
      </c>
      <c r="F16" s="571">
        <f>SUM(D16-E16)</f>
        <v>0</v>
      </c>
      <c r="G16" s="573">
        <v>0</v>
      </c>
    </row>
    <row r="17" spans="1:7" ht="30.75">
      <c r="A17" s="808"/>
      <c r="B17" s="278" t="s">
        <v>207</v>
      </c>
      <c r="C17" s="268" t="s">
        <v>124</v>
      </c>
      <c r="D17" s="571">
        <v>0</v>
      </c>
      <c r="E17" s="572">
        <v>0</v>
      </c>
      <c r="F17" s="571">
        <f>SUM(D17-E17)</f>
        <v>0</v>
      </c>
      <c r="G17" s="573">
        <v>0</v>
      </c>
    </row>
    <row r="18" spans="1:7" ht="30.75">
      <c r="A18" s="809"/>
      <c r="B18" s="278" t="s">
        <v>27</v>
      </c>
      <c r="C18" s="268" t="s">
        <v>126</v>
      </c>
      <c r="D18" s="571">
        <v>0</v>
      </c>
      <c r="E18" s="572">
        <v>0</v>
      </c>
      <c r="F18" s="571">
        <f>SUM(D18-E18)</f>
        <v>0</v>
      </c>
      <c r="G18" s="573">
        <v>0</v>
      </c>
    </row>
    <row r="19" spans="1:7" ht="15.75" customHeight="1">
      <c r="A19" s="282" t="s">
        <v>671</v>
      </c>
      <c r="B19" s="276" t="s">
        <v>720</v>
      </c>
      <c r="C19" s="269" t="s">
        <v>128</v>
      </c>
      <c r="D19" s="52">
        <f>SUM(D20:D27)</f>
        <v>568110.2799999999</v>
      </c>
      <c r="E19" s="52">
        <f>SUM(E20:E27)</f>
        <v>527.56</v>
      </c>
      <c r="F19" s="52">
        <f>SUM(F20:F27)</f>
        <v>567582.72</v>
      </c>
      <c r="G19" s="574">
        <f>SUM(G20:G27)</f>
        <v>1591867.72</v>
      </c>
    </row>
    <row r="20" spans="1:7" ht="30.75">
      <c r="A20" s="808"/>
      <c r="B20" s="281" t="s">
        <v>208</v>
      </c>
      <c r="C20" s="268" t="s">
        <v>130</v>
      </c>
      <c r="D20" s="571">
        <v>28609.2</v>
      </c>
      <c r="E20" s="572">
        <v>527.56</v>
      </c>
      <c r="F20" s="571">
        <f>SUM(D20-E20)</f>
        <v>28081.64</v>
      </c>
      <c r="G20" s="573">
        <v>23519.6</v>
      </c>
    </row>
    <row r="21" spans="1:7" ht="15.75" customHeight="1">
      <c r="A21" s="808"/>
      <c r="B21" s="278" t="s">
        <v>206</v>
      </c>
      <c r="C21" s="268" t="s">
        <v>131</v>
      </c>
      <c r="D21" s="571">
        <v>288.3</v>
      </c>
      <c r="E21" s="572">
        <v>0</v>
      </c>
      <c r="F21" s="571">
        <f aca="true" t="shared" si="1" ref="F21:F27">SUM(D21-E21)</f>
        <v>288.3</v>
      </c>
      <c r="G21" s="573">
        <v>3881.89</v>
      </c>
    </row>
    <row r="22" spans="1:7" ht="15.75" customHeight="1">
      <c r="A22" s="808"/>
      <c r="B22" s="278" t="s">
        <v>209</v>
      </c>
      <c r="C22" s="268" t="s">
        <v>133</v>
      </c>
      <c r="D22" s="571">
        <v>0</v>
      </c>
      <c r="E22" s="572">
        <v>0</v>
      </c>
      <c r="F22" s="571">
        <f t="shared" si="1"/>
        <v>0</v>
      </c>
      <c r="G22" s="573"/>
    </row>
    <row r="23" spans="1:7" ht="15">
      <c r="A23" s="808"/>
      <c r="B23" s="278" t="s">
        <v>210</v>
      </c>
      <c r="C23" s="268" t="s">
        <v>135</v>
      </c>
      <c r="D23" s="571">
        <v>7600.09</v>
      </c>
      <c r="E23" s="572">
        <v>0</v>
      </c>
      <c r="F23" s="571">
        <f t="shared" si="1"/>
        <v>7600.09</v>
      </c>
      <c r="G23" s="573">
        <v>54026.78</v>
      </c>
    </row>
    <row r="24" spans="1:7" ht="30.75">
      <c r="A24" s="808"/>
      <c r="B24" s="278" t="s">
        <v>211</v>
      </c>
      <c r="C24" s="268" t="s">
        <v>137</v>
      </c>
      <c r="D24" s="571">
        <v>511232.47</v>
      </c>
      <c r="E24" s="572">
        <v>0</v>
      </c>
      <c r="F24" s="571">
        <f t="shared" si="1"/>
        <v>511232.47</v>
      </c>
      <c r="G24" s="573">
        <v>1511962.15</v>
      </c>
    </row>
    <row r="25" spans="1:7" ht="30.75">
      <c r="A25" s="808"/>
      <c r="B25" s="278" t="s">
        <v>207</v>
      </c>
      <c r="C25" s="268" t="s">
        <v>138</v>
      </c>
      <c r="D25" s="571">
        <v>0</v>
      </c>
      <c r="E25" s="572">
        <v>0</v>
      </c>
      <c r="F25" s="571">
        <f t="shared" si="1"/>
        <v>0</v>
      </c>
      <c r="G25" s="573">
        <v>0</v>
      </c>
    </row>
    <row r="26" spans="1:7" ht="15.75" customHeight="1">
      <c r="A26" s="809"/>
      <c r="B26" s="278" t="s">
        <v>212</v>
      </c>
      <c r="C26" s="268" t="s">
        <v>140</v>
      </c>
      <c r="D26" s="571">
        <v>0</v>
      </c>
      <c r="E26" s="572">
        <v>0</v>
      </c>
      <c r="F26" s="571">
        <f t="shared" si="1"/>
        <v>0</v>
      </c>
      <c r="G26" s="573">
        <v>0</v>
      </c>
    </row>
    <row r="27" spans="1:7" ht="30.75">
      <c r="A27" s="277"/>
      <c r="B27" s="278" t="s">
        <v>27</v>
      </c>
      <c r="C27" s="268" t="s">
        <v>141</v>
      </c>
      <c r="D27" s="571">
        <v>20380.22</v>
      </c>
      <c r="E27" s="572">
        <v>0</v>
      </c>
      <c r="F27" s="571">
        <f t="shared" si="1"/>
        <v>20380.22</v>
      </c>
      <c r="G27" s="573">
        <v>-1522.7</v>
      </c>
    </row>
    <row r="28" spans="1:7" ht="15.75" customHeight="1">
      <c r="A28" s="282" t="s">
        <v>213</v>
      </c>
      <c r="B28" s="276" t="s">
        <v>718</v>
      </c>
      <c r="C28" s="269" t="s">
        <v>143</v>
      </c>
      <c r="D28" s="52">
        <f>SUM(D29:D33)</f>
        <v>6386898.23</v>
      </c>
      <c r="E28" s="52">
        <f>SUM(E29:E33)</f>
        <v>0</v>
      </c>
      <c r="F28" s="52">
        <f>SUM(F29:F33)</f>
        <v>6386898.23</v>
      </c>
      <c r="G28" s="53">
        <f>SUM(G29:G33)</f>
        <v>6302940.97</v>
      </c>
    </row>
    <row r="29" spans="1:7" ht="15.75" customHeight="1">
      <c r="A29" s="808"/>
      <c r="B29" s="281" t="s">
        <v>214</v>
      </c>
      <c r="C29" s="268" t="s">
        <v>145</v>
      </c>
      <c r="D29" s="571">
        <v>5189.73</v>
      </c>
      <c r="E29" s="572">
        <v>0</v>
      </c>
      <c r="F29" s="571">
        <f>SUM(D29-E29)</f>
        <v>5189.73</v>
      </c>
      <c r="G29" s="573">
        <v>1380</v>
      </c>
    </row>
    <row r="30" spans="1:7" ht="15.75" customHeight="1">
      <c r="A30" s="808"/>
      <c r="B30" s="278" t="s">
        <v>215</v>
      </c>
      <c r="C30" s="268" t="s">
        <v>147</v>
      </c>
      <c r="D30" s="571">
        <v>6381708.5</v>
      </c>
      <c r="E30" s="572">
        <v>0</v>
      </c>
      <c r="F30" s="571">
        <f>SUM(D30-E30)</f>
        <v>6381708.5</v>
      </c>
      <c r="G30" s="573">
        <v>6301560.97</v>
      </c>
    </row>
    <row r="31" spans="1:7" ht="30.75">
      <c r="A31" s="808"/>
      <c r="B31" s="278" t="s">
        <v>216</v>
      </c>
      <c r="C31" s="268" t="s">
        <v>149</v>
      </c>
      <c r="D31" s="571">
        <v>0</v>
      </c>
      <c r="E31" s="572">
        <v>0</v>
      </c>
      <c r="F31" s="571">
        <f>SUM(D31-E31)</f>
        <v>0</v>
      </c>
      <c r="G31" s="573">
        <v>0</v>
      </c>
    </row>
    <row r="32" spans="1:7" ht="31.5" customHeight="1">
      <c r="A32" s="808"/>
      <c r="B32" s="278" t="s">
        <v>150</v>
      </c>
      <c r="C32" s="268" t="s">
        <v>151</v>
      </c>
      <c r="D32" s="571">
        <v>0</v>
      </c>
      <c r="E32" s="572">
        <v>0</v>
      </c>
      <c r="F32" s="571">
        <f>SUM(D32-E32)</f>
        <v>0</v>
      </c>
      <c r="G32" s="573">
        <v>0</v>
      </c>
    </row>
    <row r="33" spans="1:7" ht="31.5" customHeight="1" thickBot="1">
      <c r="A33" s="808"/>
      <c r="B33" s="283" t="s">
        <v>217</v>
      </c>
      <c r="C33" s="270" t="s">
        <v>153</v>
      </c>
      <c r="D33" s="575">
        <v>0</v>
      </c>
      <c r="E33" s="576">
        <v>0</v>
      </c>
      <c r="F33" s="571">
        <f>SUM(D33-E33)</f>
        <v>0</v>
      </c>
      <c r="G33" s="577">
        <v>0</v>
      </c>
    </row>
    <row r="34" spans="1:7" ht="33" customHeight="1" thickBot="1">
      <c r="A34" s="803" t="s">
        <v>218</v>
      </c>
      <c r="B34" s="804"/>
      <c r="C34" s="274" t="s">
        <v>155</v>
      </c>
      <c r="D34" s="565">
        <f>D35+D36</f>
        <v>24954.4</v>
      </c>
      <c r="E34" s="565">
        <f>E35+E36</f>
        <v>0</v>
      </c>
      <c r="F34" s="565">
        <f>F35+F36</f>
        <v>24954.4</v>
      </c>
      <c r="G34" s="566">
        <f>G35+G36</f>
        <v>32390.27</v>
      </c>
    </row>
    <row r="35" spans="1:7" ht="18" customHeight="1">
      <c r="A35" s="796" t="s">
        <v>654</v>
      </c>
      <c r="B35" s="281" t="s">
        <v>219</v>
      </c>
      <c r="C35" s="273" t="s">
        <v>157</v>
      </c>
      <c r="D35" s="578">
        <v>24892.36</v>
      </c>
      <c r="E35" s="579">
        <v>0</v>
      </c>
      <c r="F35" s="578">
        <f>SUM(D35-E35)</f>
        <v>24892.36</v>
      </c>
      <c r="G35" s="580">
        <v>32390.27</v>
      </c>
    </row>
    <row r="36" spans="1:7" ht="18" customHeight="1" thickBot="1">
      <c r="A36" s="797"/>
      <c r="B36" s="283" t="s">
        <v>220</v>
      </c>
      <c r="C36" s="270" t="s">
        <v>159</v>
      </c>
      <c r="D36" s="575">
        <v>62.04</v>
      </c>
      <c r="E36" s="576">
        <v>0</v>
      </c>
      <c r="F36" s="581">
        <f>SUM(D36-E36)</f>
        <v>62.04</v>
      </c>
      <c r="G36" s="577">
        <v>0</v>
      </c>
    </row>
    <row r="37" spans="1:7" ht="18" customHeight="1" thickBot="1">
      <c r="A37" s="798" t="s">
        <v>716</v>
      </c>
      <c r="B37" s="799"/>
      <c r="C37" s="271" t="s">
        <v>161</v>
      </c>
      <c r="D37" s="563">
        <f>'T24a_Aktíva_1'!D6+'T24b_Aktíva_2'!D6+'T24b_Aktíva_2'!D34</f>
        <v>38836811.86</v>
      </c>
      <c r="E37" s="563">
        <f>'T24a_Aktíva_1'!E6+'T24b_Aktíva_2'!E6+'T24b_Aktíva_2'!E34</f>
        <v>7520698.430000001</v>
      </c>
      <c r="F37" s="563">
        <f>'T24a_Aktíva_1'!F6+'T24b_Aktíva_2'!F6+'T24b_Aktíva_2'!F34</f>
        <v>31316113.43</v>
      </c>
      <c r="G37" s="564">
        <f>'T24a_Aktíva_1'!G6+'T24b_Aktíva_2'!G6+'T24b_Aktíva_2'!G34</f>
        <v>30480537.89</v>
      </c>
    </row>
    <row r="38" spans="1:7" ht="25.5" customHeight="1" thickBot="1">
      <c r="A38" s="794" t="s">
        <v>717</v>
      </c>
      <c r="B38" s="795"/>
      <c r="C38" s="272">
        <v>992</v>
      </c>
      <c r="D38" s="565">
        <f>SUM(D6:D37)</f>
        <v>60594933.24</v>
      </c>
      <c r="E38" s="565">
        <f>SUM(E6:E37)</f>
        <v>7522281.11</v>
      </c>
      <c r="F38" s="565">
        <f>SUM(F6:F37)</f>
        <v>53072652.13</v>
      </c>
      <c r="G38" s="566">
        <f>SUM(G6:G37)</f>
        <v>55045791.87</v>
      </c>
    </row>
    <row r="39" spans="1:3" ht="18" customHeight="1">
      <c r="A39" s="228"/>
      <c r="B39" s="228"/>
      <c r="C39" s="229"/>
    </row>
    <row r="40" spans="1:3" ht="18" customHeight="1">
      <c r="A40" s="228"/>
      <c r="B40" s="228"/>
      <c r="C40" s="229"/>
    </row>
    <row r="41" ht="18" customHeight="1"/>
    <row r="42" ht="18" customHeight="1"/>
    <row r="43" ht="18" customHeight="1"/>
    <row r="44" ht="18" customHeight="1"/>
    <row r="45" ht="18" customHeight="1"/>
    <row r="46" ht="18" customHeight="1"/>
    <row r="47" ht="18" customHeight="1"/>
  </sheetData>
  <sheetProtection/>
  <mergeCells count="15">
    <mergeCell ref="C3:C4"/>
    <mergeCell ref="D3:F3"/>
    <mergeCell ref="A5:B5"/>
    <mergeCell ref="A6:B6"/>
    <mergeCell ref="A8:A13"/>
    <mergeCell ref="A38:B38"/>
    <mergeCell ref="A35:A36"/>
    <mergeCell ref="A37:B37"/>
    <mergeCell ref="A2:G2"/>
    <mergeCell ref="A34:B34"/>
    <mergeCell ref="A1:G1"/>
    <mergeCell ref="A15:A18"/>
    <mergeCell ref="A20:A26"/>
    <mergeCell ref="A29:A33"/>
    <mergeCell ref="A3:B4"/>
  </mergeCells>
  <printOptions/>
  <pageMargins left="0.3937007874015748" right="0.35433070866141736" top="0.52" bottom="0.984251968503937" header="0.5118110236220472" footer="0.5118110236220472"/>
  <pageSetup fitToHeight="1" fitToWidth="1" horizontalDpi="600" verticalDpi="600" orientation="portrait" paperSize="9" scale="78"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J54"/>
  <sheetViews>
    <sheetView zoomScale="75" zoomScaleNormal="75" zoomScalePageLayoutView="0" workbookViewId="0" topLeftCell="A1">
      <pane xSplit="5" ySplit="5" topLeftCell="F33" activePane="bottomRight" state="frozen"/>
      <selection pane="topLeft" activeCell="A1" sqref="A1"/>
      <selection pane="topRight" activeCell="F1" sqref="F1"/>
      <selection pane="bottomLeft" activeCell="A6" sqref="A6"/>
      <selection pane="bottomRight" activeCell="G37" sqref="G37"/>
    </sheetView>
  </sheetViews>
  <sheetFormatPr defaultColWidth="9.140625" defaultRowHeight="12.75"/>
  <cols>
    <col min="1" max="1" width="4.00390625" style="227" customWidth="1"/>
    <col min="2" max="2" width="60.140625" style="227" customWidth="1"/>
    <col min="3" max="3" width="6.57421875" style="227" customWidth="1"/>
    <col min="4" max="5" width="11.7109375" style="227" hidden="1" customWidth="1"/>
    <col min="6" max="6" width="18.00390625" style="231" customWidth="1"/>
    <col min="7" max="7" width="17.8515625" style="232" customWidth="1"/>
    <col min="8" max="16384" width="9.140625" style="227" customWidth="1"/>
  </cols>
  <sheetData>
    <row r="1" spans="1:7" ht="38.25" customHeight="1" thickBot="1">
      <c r="A1" s="805" t="s">
        <v>498</v>
      </c>
      <c r="B1" s="806"/>
      <c r="C1" s="806"/>
      <c r="D1" s="806"/>
      <c r="E1" s="806"/>
      <c r="F1" s="806"/>
      <c r="G1" s="807"/>
    </row>
    <row r="2" spans="1:7" ht="33" customHeight="1" thickBot="1">
      <c r="A2" s="824" t="s">
        <v>1405</v>
      </c>
      <c r="B2" s="825"/>
      <c r="C2" s="825"/>
      <c r="D2" s="825"/>
      <c r="E2" s="825"/>
      <c r="F2" s="825"/>
      <c r="G2" s="826"/>
    </row>
    <row r="3" spans="1:7" ht="35.25" customHeight="1">
      <c r="A3" s="829" t="s">
        <v>221</v>
      </c>
      <c r="B3" s="830"/>
      <c r="C3" s="830"/>
      <c r="D3" s="833" t="s">
        <v>197</v>
      </c>
      <c r="E3" s="834"/>
      <c r="F3" s="835"/>
      <c r="G3" s="839" t="s">
        <v>651</v>
      </c>
    </row>
    <row r="4" spans="1:7" ht="42.75" customHeight="1" thickBot="1">
      <c r="A4" s="831"/>
      <c r="B4" s="832"/>
      <c r="C4" s="832"/>
      <c r="D4" s="836"/>
      <c r="E4" s="837"/>
      <c r="F4" s="838"/>
      <c r="G4" s="840"/>
    </row>
    <row r="5" spans="1:7" ht="19.5" customHeight="1" thickBot="1">
      <c r="A5" s="841" t="s">
        <v>652</v>
      </c>
      <c r="B5" s="842"/>
      <c r="C5" s="323" t="s">
        <v>653</v>
      </c>
      <c r="D5" s="323">
        <v>1</v>
      </c>
      <c r="E5" s="323">
        <v>2</v>
      </c>
      <c r="F5" s="324">
        <v>5</v>
      </c>
      <c r="G5" s="325">
        <v>6</v>
      </c>
    </row>
    <row r="6" spans="1:10" ht="30.75" customHeight="1">
      <c r="A6" s="843" t="s">
        <v>711</v>
      </c>
      <c r="B6" s="844"/>
      <c r="C6" s="389" t="s">
        <v>170</v>
      </c>
      <c r="D6" s="390">
        <f>D7+D13</f>
        <v>207980</v>
      </c>
      <c r="E6" s="390">
        <f>E7+E13</f>
        <v>0</v>
      </c>
      <c r="F6" s="582">
        <f>F7+F13+F17+F18</f>
        <v>10000438.959999999</v>
      </c>
      <c r="G6" s="583">
        <f>G7+G13+G17+G18</f>
        <v>9444505.52</v>
      </c>
      <c r="H6" s="388"/>
      <c r="I6" s="348"/>
      <c r="J6" s="348"/>
    </row>
    <row r="7" spans="1:7" ht="15">
      <c r="A7" s="284" t="s">
        <v>654</v>
      </c>
      <c r="B7" s="276" t="s">
        <v>790</v>
      </c>
      <c r="C7" s="238" t="s">
        <v>171</v>
      </c>
      <c r="D7" s="234">
        <f>SUM(D8:D10)</f>
        <v>193386</v>
      </c>
      <c r="E7" s="234">
        <f>SUM(E8:E10)</f>
        <v>0</v>
      </c>
      <c r="F7" s="52">
        <f>SUM(F8:F12)</f>
        <v>6433927.14</v>
      </c>
      <c r="G7" s="53">
        <f>SUM(G8:G12)</f>
        <v>6480444.77</v>
      </c>
    </row>
    <row r="8" spans="1:7" ht="18" customHeight="1">
      <c r="A8" s="808"/>
      <c r="B8" s="278" t="s">
        <v>791</v>
      </c>
      <c r="C8" s="235" t="s">
        <v>172</v>
      </c>
      <c r="D8" s="236">
        <v>169934</v>
      </c>
      <c r="E8" s="236"/>
      <c r="F8" s="541">
        <v>5911716.05</v>
      </c>
      <c r="G8" s="584">
        <v>5432742.68</v>
      </c>
    </row>
    <row r="9" spans="1:7" ht="15.75" customHeight="1">
      <c r="A9" s="808"/>
      <c r="B9" s="278" t="s">
        <v>240</v>
      </c>
      <c r="C9" s="235" t="s">
        <v>173</v>
      </c>
      <c r="D9" s="236"/>
      <c r="E9" s="236"/>
      <c r="F9" s="541">
        <v>224877.39</v>
      </c>
      <c r="G9" s="584">
        <v>271395.02</v>
      </c>
    </row>
    <row r="10" spans="1:7" ht="15">
      <c r="A10" s="809"/>
      <c r="B10" s="278" t="s">
        <v>792</v>
      </c>
      <c r="C10" s="235" t="s">
        <v>174</v>
      </c>
      <c r="D10" s="236">
        <v>23452</v>
      </c>
      <c r="E10" s="236"/>
      <c r="F10" s="541">
        <v>297333.7</v>
      </c>
      <c r="G10" s="584">
        <v>776307.07</v>
      </c>
    </row>
    <row r="11" spans="1:7" ht="18" customHeight="1">
      <c r="A11" s="280"/>
      <c r="B11" s="278" t="s">
        <v>222</v>
      </c>
      <c r="C11" s="235" t="s">
        <v>175</v>
      </c>
      <c r="D11" s="236"/>
      <c r="E11" s="236"/>
      <c r="F11" s="541">
        <v>0</v>
      </c>
      <c r="G11" s="584">
        <v>0</v>
      </c>
    </row>
    <row r="12" spans="1:7" ht="15">
      <c r="A12" s="280"/>
      <c r="B12" s="278" t="s">
        <v>223</v>
      </c>
      <c r="C12" s="235" t="s">
        <v>176</v>
      </c>
      <c r="D12" s="236"/>
      <c r="E12" s="236"/>
      <c r="F12" s="541">
        <v>0</v>
      </c>
      <c r="G12" s="584">
        <v>0</v>
      </c>
    </row>
    <row r="13" spans="1:7" ht="18" customHeight="1">
      <c r="A13" s="285" t="s">
        <v>660</v>
      </c>
      <c r="B13" s="286" t="s">
        <v>241</v>
      </c>
      <c r="C13" s="238" t="s">
        <v>177</v>
      </c>
      <c r="D13" s="234">
        <f>SUM(D14:D16)</f>
        <v>14594</v>
      </c>
      <c r="E13" s="234">
        <f>SUM(E14:E16)</f>
        <v>0</v>
      </c>
      <c r="F13" s="52">
        <f>SUM(F14:F16)</f>
        <v>1346790.96</v>
      </c>
      <c r="G13" s="52">
        <f>SUM(G14:G16)</f>
        <v>1113469.71</v>
      </c>
    </row>
    <row r="14" spans="1:7" ht="14.25" customHeight="1">
      <c r="A14" s="819"/>
      <c r="B14" s="278" t="s">
        <v>242</v>
      </c>
      <c r="C14" s="235" t="s">
        <v>178</v>
      </c>
      <c r="D14" s="236">
        <v>3949</v>
      </c>
      <c r="E14" s="236"/>
      <c r="F14" s="541">
        <v>1296673.28</v>
      </c>
      <c r="G14" s="584">
        <v>1050226.68</v>
      </c>
    </row>
    <row r="15" spans="1:7" ht="15">
      <c r="A15" s="819"/>
      <c r="B15" s="278" t="s">
        <v>244</v>
      </c>
      <c r="C15" s="235" t="s">
        <v>179</v>
      </c>
      <c r="D15" s="236">
        <v>-5033</v>
      </c>
      <c r="E15" s="236"/>
      <c r="F15" s="541">
        <v>0</v>
      </c>
      <c r="G15" s="584">
        <v>0</v>
      </c>
    </row>
    <row r="16" spans="1:7" ht="15">
      <c r="A16" s="819"/>
      <c r="B16" s="278" t="s">
        <v>243</v>
      </c>
      <c r="C16" s="235" t="s">
        <v>180</v>
      </c>
      <c r="D16" s="237">
        <v>15678</v>
      </c>
      <c r="E16" s="237"/>
      <c r="F16" s="541">
        <v>50117.68</v>
      </c>
      <c r="G16" s="584">
        <v>63243.03</v>
      </c>
    </row>
    <row r="17" spans="1:7" ht="36" customHeight="1">
      <c r="A17" s="279" t="s">
        <v>671</v>
      </c>
      <c r="B17" s="287" t="s">
        <v>224</v>
      </c>
      <c r="C17" s="238" t="s">
        <v>181</v>
      </c>
      <c r="D17" s="239"/>
      <c r="E17" s="239"/>
      <c r="F17" s="541">
        <v>1604144.44</v>
      </c>
      <c r="G17" s="584">
        <v>1234474.53</v>
      </c>
    </row>
    <row r="18" spans="1:7" ht="30.75">
      <c r="A18" s="279" t="s">
        <v>213</v>
      </c>
      <c r="B18" s="286" t="s">
        <v>225</v>
      </c>
      <c r="C18" s="238" t="s">
        <v>182</v>
      </c>
      <c r="D18" s="240"/>
      <c r="E18" s="240"/>
      <c r="F18" s="585">
        <v>615576.42</v>
      </c>
      <c r="G18" s="586">
        <v>616116.51</v>
      </c>
    </row>
    <row r="19" spans="1:7" ht="15" customHeight="1">
      <c r="A19" s="827" t="s">
        <v>708</v>
      </c>
      <c r="B19" s="828"/>
      <c r="C19" s="233" t="s">
        <v>183</v>
      </c>
      <c r="D19" s="237">
        <v>77905</v>
      </c>
      <c r="E19" s="237"/>
      <c r="F19" s="52">
        <f>F20+F24+F32+F42</f>
        <v>1828840.4300000002</v>
      </c>
      <c r="G19" s="52">
        <f>G20+G24+G32+G42</f>
        <v>2863696.2900000005</v>
      </c>
    </row>
    <row r="20" spans="1:7" ht="15">
      <c r="A20" s="282" t="s">
        <v>654</v>
      </c>
      <c r="B20" s="288" t="s">
        <v>227</v>
      </c>
      <c r="C20" s="238" t="s">
        <v>184</v>
      </c>
      <c r="D20" s="241"/>
      <c r="E20" s="241"/>
      <c r="F20" s="52">
        <f>SUM(F21:F23)</f>
        <v>307350.92</v>
      </c>
      <c r="G20" s="53">
        <f>SUM(G21:G23)</f>
        <v>246063.06</v>
      </c>
    </row>
    <row r="21" spans="1:7" ht="13.5" customHeight="1">
      <c r="A21" s="282"/>
      <c r="B21" s="281" t="s">
        <v>245</v>
      </c>
      <c r="C21" s="235" t="s">
        <v>185</v>
      </c>
      <c r="D21" s="236"/>
      <c r="E21" s="236"/>
      <c r="F21" s="541">
        <v>0</v>
      </c>
      <c r="G21" s="584">
        <v>0</v>
      </c>
    </row>
    <row r="22" spans="1:7" ht="15">
      <c r="A22" s="282"/>
      <c r="B22" s="281" t="s">
        <v>685</v>
      </c>
      <c r="C22" s="242" t="s">
        <v>186</v>
      </c>
      <c r="D22" s="236"/>
      <c r="E22" s="236"/>
      <c r="F22" s="541">
        <v>0</v>
      </c>
      <c r="G22" s="584">
        <v>0</v>
      </c>
    </row>
    <row r="23" spans="1:7" ht="15">
      <c r="A23" s="282"/>
      <c r="B23" s="281" t="s">
        <v>686</v>
      </c>
      <c r="C23" s="242" t="s">
        <v>187</v>
      </c>
      <c r="D23" s="236"/>
      <c r="E23" s="236"/>
      <c r="F23" s="541">
        <v>307350.92</v>
      </c>
      <c r="G23" s="584">
        <v>246063.06</v>
      </c>
    </row>
    <row r="24" spans="1:7" ht="14.25" customHeight="1">
      <c r="A24" s="282" t="s">
        <v>660</v>
      </c>
      <c r="B24" s="276" t="s">
        <v>687</v>
      </c>
      <c r="C24" s="238" t="s">
        <v>188</v>
      </c>
      <c r="D24" s="243">
        <f>SUM(D25:D31)</f>
        <v>327</v>
      </c>
      <c r="E24" s="243">
        <f>SUM(E25:E31)</f>
        <v>0</v>
      </c>
      <c r="F24" s="52">
        <f>SUM(F25:F31)</f>
        <v>41813.38</v>
      </c>
      <c r="G24" s="53">
        <f>SUM(G25:G31)</f>
        <v>24107.29</v>
      </c>
    </row>
    <row r="25" spans="1:7" ht="15">
      <c r="A25" s="808"/>
      <c r="B25" s="281" t="s">
        <v>688</v>
      </c>
      <c r="C25" s="242" t="s">
        <v>189</v>
      </c>
      <c r="D25" s="236"/>
      <c r="E25" s="236"/>
      <c r="F25" s="541">
        <v>41813.38</v>
      </c>
      <c r="G25" s="584">
        <v>24107.29</v>
      </c>
    </row>
    <row r="26" spans="1:7" ht="15">
      <c r="A26" s="808"/>
      <c r="B26" s="281" t="s">
        <v>689</v>
      </c>
      <c r="C26" s="242" t="s">
        <v>190</v>
      </c>
      <c r="D26" s="236"/>
      <c r="E26" s="236"/>
      <c r="F26" s="541">
        <v>0</v>
      </c>
      <c r="G26" s="584">
        <v>0</v>
      </c>
    </row>
    <row r="27" spans="1:7" ht="15">
      <c r="A27" s="808"/>
      <c r="B27" s="278" t="s">
        <v>690</v>
      </c>
      <c r="C27" s="242" t="s">
        <v>625</v>
      </c>
      <c r="D27" s="236"/>
      <c r="E27" s="236"/>
      <c r="F27" s="541">
        <v>0</v>
      </c>
      <c r="G27" s="584">
        <v>0</v>
      </c>
    </row>
    <row r="28" spans="1:7" ht="15">
      <c r="A28" s="808"/>
      <c r="B28" s="278" t="s">
        <v>691</v>
      </c>
      <c r="C28" s="242" t="s">
        <v>626</v>
      </c>
      <c r="D28" s="236"/>
      <c r="E28" s="236"/>
      <c r="F28" s="541">
        <v>0</v>
      </c>
      <c r="G28" s="584">
        <v>0</v>
      </c>
    </row>
    <row r="29" spans="1:7" ht="15">
      <c r="A29" s="808"/>
      <c r="B29" s="278" t="s">
        <v>692</v>
      </c>
      <c r="C29" s="242" t="s">
        <v>627</v>
      </c>
      <c r="D29" s="236">
        <v>327</v>
      </c>
      <c r="E29" s="236"/>
      <c r="F29" s="541">
        <v>0</v>
      </c>
      <c r="G29" s="584">
        <v>0</v>
      </c>
    </row>
    <row r="30" spans="1:7" ht="15">
      <c r="A30" s="808"/>
      <c r="B30" s="278" t="s">
        <v>693</v>
      </c>
      <c r="C30" s="242" t="s">
        <v>628</v>
      </c>
      <c r="D30" s="236"/>
      <c r="E30" s="236"/>
      <c r="F30" s="541">
        <v>0</v>
      </c>
      <c r="G30" s="584">
        <v>0</v>
      </c>
    </row>
    <row r="31" spans="1:7" ht="15">
      <c r="A31" s="808"/>
      <c r="B31" s="278" t="s">
        <v>232</v>
      </c>
      <c r="C31" s="242" t="s">
        <v>629</v>
      </c>
      <c r="D31" s="236"/>
      <c r="E31" s="236"/>
      <c r="F31" s="541">
        <v>0</v>
      </c>
      <c r="G31" s="584">
        <v>0</v>
      </c>
    </row>
    <row r="32" spans="1:7" ht="15">
      <c r="A32" s="282" t="s">
        <v>671</v>
      </c>
      <c r="B32" s="276" t="s">
        <v>228</v>
      </c>
      <c r="C32" s="238" t="s">
        <v>630</v>
      </c>
      <c r="D32" s="243">
        <f>SUM(D33:D41)</f>
        <v>306</v>
      </c>
      <c r="E32" s="243">
        <f>SUM(E33:E41)</f>
        <v>0</v>
      </c>
      <c r="F32" s="52">
        <f>SUM(F33:F41)</f>
        <v>1479676.1300000001</v>
      </c>
      <c r="G32" s="53">
        <f>SUM(G33:G41)</f>
        <v>2593525.9400000004</v>
      </c>
    </row>
    <row r="33" spans="1:7" ht="15">
      <c r="A33" s="808"/>
      <c r="B33" s="278" t="s">
        <v>229</v>
      </c>
      <c r="C33" s="242" t="s">
        <v>631</v>
      </c>
      <c r="D33" s="236">
        <v>133</v>
      </c>
      <c r="E33" s="236"/>
      <c r="F33" s="541">
        <v>680316.32</v>
      </c>
      <c r="G33" s="584">
        <v>1643786.5</v>
      </c>
    </row>
    <row r="34" spans="1:7" ht="15">
      <c r="A34" s="808"/>
      <c r="B34" s="278" t="s">
        <v>694</v>
      </c>
      <c r="C34" s="242" t="s">
        <v>632</v>
      </c>
      <c r="D34" s="237">
        <v>25</v>
      </c>
      <c r="E34" s="237"/>
      <c r="F34" s="541">
        <v>484821.76</v>
      </c>
      <c r="G34" s="584">
        <v>545332.35</v>
      </c>
    </row>
    <row r="35" spans="1:7" ht="15">
      <c r="A35" s="808"/>
      <c r="B35" s="278" t="s">
        <v>695</v>
      </c>
      <c r="C35" s="242" t="s">
        <v>633</v>
      </c>
      <c r="D35" s="236"/>
      <c r="E35" s="236"/>
      <c r="F35" s="541">
        <v>233797.01</v>
      </c>
      <c r="G35" s="584">
        <v>244006.22</v>
      </c>
    </row>
    <row r="36" spans="1:7" ht="15">
      <c r="A36" s="808"/>
      <c r="B36" s="278" t="s">
        <v>696</v>
      </c>
      <c r="C36" s="242" t="s">
        <v>634</v>
      </c>
      <c r="D36" s="236"/>
      <c r="E36" s="236"/>
      <c r="F36" s="541">
        <v>70458.03</v>
      </c>
      <c r="G36" s="584">
        <v>145697.89</v>
      </c>
    </row>
    <row r="37" spans="1:7" ht="30.75">
      <c r="A37" s="808"/>
      <c r="B37" s="278" t="s">
        <v>697</v>
      </c>
      <c r="C37" s="242" t="s">
        <v>635</v>
      </c>
      <c r="D37" s="236"/>
      <c r="E37" s="236"/>
      <c r="F37" s="541">
        <v>0</v>
      </c>
      <c r="G37" s="584">
        <v>0</v>
      </c>
    </row>
    <row r="38" spans="1:7" ht="30" customHeight="1">
      <c r="A38" s="808"/>
      <c r="B38" s="278" t="s">
        <v>706</v>
      </c>
      <c r="C38" s="242" t="s">
        <v>636</v>
      </c>
      <c r="D38" s="236"/>
      <c r="E38" s="236"/>
      <c r="F38" s="541">
        <v>0</v>
      </c>
      <c r="G38" s="584">
        <v>0</v>
      </c>
    </row>
    <row r="39" spans="1:7" ht="15">
      <c r="A39" s="808"/>
      <c r="B39" s="278" t="s">
        <v>698</v>
      </c>
      <c r="C39" s="242" t="s">
        <v>637</v>
      </c>
      <c r="D39" s="236"/>
      <c r="E39" s="236"/>
      <c r="F39" s="541">
        <v>0</v>
      </c>
      <c r="G39" s="584">
        <v>0</v>
      </c>
    </row>
    <row r="40" spans="1:7" ht="15">
      <c r="A40" s="808"/>
      <c r="B40" s="278" t="s">
        <v>699</v>
      </c>
      <c r="C40" s="242" t="s">
        <v>638</v>
      </c>
      <c r="D40" s="236"/>
      <c r="E40" s="236"/>
      <c r="F40" s="541">
        <v>0</v>
      </c>
      <c r="G40" s="584">
        <v>0</v>
      </c>
    </row>
    <row r="41" spans="1:7" ht="15">
      <c r="A41" s="809"/>
      <c r="B41" s="278" t="s">
        <v>231</v>
      </c>
      <c r="C41" s="242" t="s">
        <v>639</v>
      </c>
      <c r="D41" s="236">
        <v>148</v>
      </c>
      <c r="E41" s="236"/>
      <c r="F41" s="541">
        <v>10283.01</v>
      </c>
      <c r="G41" s="584">
        <v>14702.98</v>
      </c>
    </row>
    <row r="42" spans="1:7" ht="15" customHeight="1">
      <c r="A42" s="284" t="s">
        <v>213</v>
      </c>
      <c r="B42" s="276" t="s">
        <v>700</v>
      </c>
      <c r="C42" s="238" t="s">
        <v>640</v>
      </c>
      <c r="D42" s="243">
        <f>SUM(D43:D45)</f>
        <v>0</v>
      </c>
      <c r="E42" s="243">
        <f>SUM(E43:E45)</f>
        <v>0</v>
      </c>
      <c r="F42" s="52">
        <f>SUM(F43:F45)</f>
        <v>0</v>
      </c>
      <c r="G42" s="53">
        <f>SUM(G43:G45)</f>
        <v>0</v>
      </c>
    </row>
    <row r="43" spans="1:7" ht="15">
      <c r="A43" s="808"/>
      <c r="B43" s="278" t="s">
        <v>701</v>
      </c>
      <c r="C43" s="242" t="s">
        <v>641</v>
      </c>
      <c r="D43" s="236"/>
      <c r="E43" s="236"/>
      <c r="F43" s="541">
        <v>0</v>
      </c>
      <c r="G43" s="584">
        <v>0</v>
      </c>
    </row>
    <row r="44" spans="1:7" ht="15">
      <c r="A44" s="808"/>
      <c r="B44" s="278" t="s">
        <v>230</v>
      </c>
      <c r="C44" s="242" t="s">
        <v>642</v>
      </c>
      <c r="D44" s="236"/>
      <c r="E44" s="236"/>
      <c r="F44" s="541">
        <v>0</v>
      </c>
      <c r="G44" s="584">
        <v>0</v>
      </c>
    </row>
    <row r="45" spans="1:7" ht="15">
      <c r="A45" s="809"/>
      <c r="B45" s="278" t="s">
        <v>702</v>
      </c>
      <c r="C45" s="242" t="s">
        <v>643</v>
      </c>
      <c r="D45" s="236"/>
      <c r="E45" s="236"/>
      <c r="F45" s="541">
        <v>0</v>
      </c>
      <c r="G45" s="584">
        <v>0</v>
      </c>
    </row>
    <row r="46" spans="1:7" ht="14.25" customHeight="1">
      <c r="A46" s="820" t="s">
        <v>703</v>
      </c>
      <c r="B46" s="821"/>
      <c r="C46" s="233" t="s">
        <v>644</v>
      </c>
      <c r="D46" s="244">
        <f>SUM(D47:D48)</f>
        <v>77272</v>
      </c>
      <c r="E46" s="244">
        <f>SUM(E47:E48)</f>
        <v>0</v>
      </c>
      <c r="F46" s="52">
        <f>SUM(F47:F48)</f>
        <v>19486834.040000003</v>
      </c>
      <c r="G46" s="53">
        <f>SUM(G47:G48)</f>
        <v>18172336.08</v>
      </c>
    </row>
    <row r="47" spans="1:7" ht="14.25" customHeight="1">
      <c r="A47" s="808"/>
      <c r="B47" s="278" t="s">
        <v>704</v>
      </c>
      <c r="C47" s="242" t="s">
        <v>645</v>
      </c>
      <c r="D47" s="236"/>
      <c r="E47" s="236"/>
      <c r="F47" s="541">
        <v>3370.78</v>
      </c>
      <c r="G47" s="584">
        <v>6697.93</v>
      </c>
    </row>
    <row r="48" spans="1:7" ht="15">
      <c r="A48" s="808"/>
      <c r="B48" s="278" t="s">
        <v>705</v>
      </c>
      <c r="C48" s="242" t="s">
        <v>646</v>
      </c>
      <c r="D48" s="236">
        <v>77272</v>
      </c>
      <c r="E48" s="236"/>
      <c r="F48" s="541">
        <v>19483463.26</v>
      </c>
      <c r="G48" s="584">
        <v>18165638.15</v>
      </c>
    </row>
    <row r="49" spans="1:7" ht="17.25" customHeight="1">
      <c r="A49" s="822" t="s">
        <v>707</v>
      </c>
      <c r="B49" s="823"/>
      <c r="C49" s="245" t="s">
        <v>647</v>
      </c>
      <c r="D49" s="246">
        <f>D6+D19</f>
        <v>285885</v>
      </c>
      <c r="E49" s="246">
        <f>E6+E19</f>
        <v>0</v>
      </c>
      <c r="F49" s="52">
        <f>F6+F19+F46</f>
        <v>31316113.43</v>
      </c>
      <c r="G49" s="53">
        <f>G6+G19+G46</f>
        <v>30480537.89</v>
      </c>
    </row>
    <row r="50" spans="1:7" ht="20.25" customHeight="1" thickBot="1">
      <c r="A50" s="289"/>
      <c r="B50" s="290" t="s">
        <v>789</v>
      </c>
      <c r="C50" s="247" t="s">
        <v>226</v>
      </c>
      <c r="D50" s="248">
        <f>SUM(D6:D49)</f>
        <v>1143540</v>
      </c>
      <c r="E50" s="248">
        <f>SUM(E6:E49)</f>
        <v>0</v>
      </c>
      <c r="F50" s="468">
        <f>SUM(F6:F49)</f>
        <v>103557898.82000002</v>
      </c>
      <c r="G50" s="56">
        <f>SUM(G6:G49)</f>
        <v>101899224.44</v>
      </c>
    </row>
    <row r="51" spans="1:7" ht="18" customHeight="1">
      <c r="A51" s="249"/>
      <c r="B51" s="249"/>
      <c r="C51" s="250"/>
      <c r="D51" s="249"/>
      <c r="E51" s="249"/>
      <c r="F51" s="251"/>
      <c r="G51" s="252"/>
    </row>
    <row r="52" spans="1:7" ht="18" customHeight="1">
      <c r="A52" s="249"/>
      <c r="B52" s="249"/>
      <c r="C52" s="250"/>
      <c r="D52" s="249"/>
      <c r="E52" s="249"/>
      <c r="F52" s="251"/>
      <c r="G52" s="252"/>
    </row>
    <row r="53" spans="1:7" ht="18" customHeight="1">
      <c r="A53" s="249"/>
      <c r="B53" s="249"/>
      <c r="C53" s="249"/>
      <c r="D53" s="249"/>
      <c r="E53" s="249"/>
      <c r="F53" s="251"/>
      <c r="G53" s="252"/>
    </row>
    <row r="54" spans="1:7" ht="18" customHeight="1">
      <c r="A54" s="249"/>
      <c r="B54" s="249"/>
      <c r="C54" s="249"/>
      <c r="D54" s="249"/>
      <c r="E54" s="249"/>
      <c r="F54" s="251"/>
      <c r="G54" s="252"/>
    </row>
    <row r="55" ht="18" customHeight="1"/>
  </sheetData>
  <sheetProtection/>
  <mergeCells count="17">
    <mergeCell ref="A1:G1"/>
    <mergeCell ref="A8:A10"/>
    <mergeCell ref="A14:A16"/>
    <mergeCell ref="A19:B19"/>
    <mergeCell ref="A3:B4"/>
    <mergeCell ref="C3:C4"/>
    <mergeCell ref="D3:F4"/>
    <mergeCell ref="G3:G4"/>
    <mergeCell ref="A5:B5"/>
    <mergeCell ref="A6:B6"/>
    <mergeCell ref="A46:B46"/>
    <mergeCell ref="A47:A48"/>
    <mergeCell ref="A49:B49"/>
    <mergeCell ref="A2:G2"/>
    <mergeCell ref="A25:A31"/>
    <mergeCell ref="A33:A41"/>
    <mergeCell ref="A43:A45"/>
  </mergeCells>
  <printOptions horizontalCentered="1" verticalCentered="1"/>
  <pageMargins left="0.35433070866141736" right="0.31496062992125984" top="0.5118110236220472" bottom="0.35" header="0.5118110236220472" footer="0.35433070866141736"/>
  <pageSetup fitToHeight="1" fitToWidth="1"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dimension ref="A1:F67"/>
  <sheetViews>
    <sheetView zoomScalePageLayoutView="0" workbookViewId="0" topLeftCell="A1">
      <selection activeCell="A1" sqref="A1:F1"/>
    </sheetView>
  </sheetViews>
  <sheetFormatPr defaultColWidth="9.140625" defaultRowHeight="12.75"/>
  <cols>
    <col min="1" max="1" width="60.8515625" style="0" customWidth="1"/>
    <col min="2" max="2" width="8.8515625" style="0" customWidth="1"/>
    <col min="3" max="3" width="13.140625" style="0" customWidth="1"/>
    <col min="4" max="4" width="14.7109375" style="0" customWidth="1"/>
    <col min="5" max="5" width="14.28125" style="0" customWidth="1"/>
    <col min="6" max="6" width="13.7109375" style="0" customWidth="1"/>
  </cols>
  <sheetData>
    <row r="1" spans="1:6" ht="45.75" customHeight="1">
      <c r="A1" s="721" t="s">
        <v>168</v>
      </c>
      <c r="B1" s="722"/>
      <c r="C1" s="722"/>
      <c r="D1" s="722"/>
      <c r="E1" s="722"/>
      <c r="F1" s="846"/>
    </row>
    <row r="2" spans="1:6" ht="19.5" customHeight="1">
      <c r="A2" s="845" t="s">
        <v>519</v>
      </c>
      <c r="B2" s="845"/>
      <c r="C2" s="845"/>
      <c r="D2" s="845"/>
      <c r="E2" s="845"/>
      <c r="F2" s="845"/>
    </row>
    <row r="3" spans="1:6" ht="42" customHeight="1">
      <c r="A3" s="214" t="s">
        <v>537</v>
      </c>
      <c r="B3" s="215" t="s">
        <v>538</v>
      </c>
      <c r="C3" s="222" t="s">
        <v>648</v>
      </c>
      <c r="D3" s="215" t="s">
        <v>164</v>
      </c>
      <c r="E3" s="215" t="s">
        <v>165</v>
      </c>
      <c r="F3" s="215" t="s">
        <v>166</v>
      </c>
    </row>
    <row r="4" spans="1:6" ht="15">
      <c r="A4" s="216" t="s">
        <v>539</v>
      </c>
      <c r="B4" s="216" t="s">
        <v>540</v>
      </c>
      <c r="C4" s="217"/>
      <c r="D4" s="217"/>
      <c r="E4" s="217"/>
      <c r="F4" s="217"/>
    </row>
    <row r="5" spans="1:6" ht="15">
      <c r="A5" s="221" t="s">
        <v>541</v>
      </c>
      <c r="B5" s="216" t="s">
        <v>542</v>
      </c>
      <c r="C5" s="217"/>
      <c r="D5" s="217"/>
      <c r="E5" s="217"/>
      <c r="F5" s="217"/>
    </row>
    <row r="6" spans="1:6" ht="15">
      <c r="A6" s="216" t="s">
        <v>543</v>
      </c>
      <c r="B6" s="216" t="s">
        <v>544</v>
      </c>
      <c r="C6" s="217"/>
      <c r="D6" s="217"/>
      <c r="E6" s="217"/>
      <c r="F6" s="217"/>
    </row>
    <row r="7" spans="1:6" ht="15">
      <c r="A7" s="216" t="s">
        <v>545</v>
      </c>
      <c r="B7" s="216" t="s">
        <v>546</v>
      </c>
      <c r="C7" s="217"/>
      <c r="D7" s="217"/>
      <c r="E7" s="217"/>
      <c r="F7" s="217"/>
    </row>
    <row r="8" spans="1:6" ht="15">
      <c r="A8" s="220" t="s">
        <v>169</v>
      </c>
      <c r="B8" s="216" t="s">
        <v>547</v>
      </c>
      <c r="C8" s="217"/>
      <c r="D8" s="217"/>
      <c r="E8" s="217"/>
      <c r="F8" s="217"/>
    </row>
    <row r="9" spans="1:6" ht="15">
      <c r="A9" s="216" t="s">
        <v>548</v>
      </c>
      <c r="B9" s="216" t="s">
        <v>549</v>
      </c>
      <c r="C9" s="217"/>
      <c r="D9" s="217"/>
      <c r="E9" s="217"/>
      <c r="F9" s="217"/>
    </row>
    <row r="10" spans="1:6" ht="15">
      <c r="A10" s="216" t="s">
        <v>550</v>
      </c>
      <c r="B10" s="216" t="s">
        <v>551</v>
      </c>
      <c r="C10" s="217"/>
      <c r="D10" s="217"/>
      <c r="E10" s="217"/>
      <c r="F10" s="217"/>
    </row>
    <row r="11" spans="1:6" ht="15">
      <c r="A11" s="216" t="s">
        <v>552</v>
      </c>
      <c r="B11" s="216" t="s">
        <v>553</v>
      </c>
      <c r="C11" s="217"/>
      <c r="D11" s="217"/>
      <c r="E11" s="217"/>
      <c r="F11" s="217"/>
    </row>
    <row r="12" spans="1:6" ht="15">
      <c r="A12" s="221" t="s">
        <v>554</v>
      </c>
      <c r="B12" s="216" t="s">
        <v>555</v>
      </c>
      <c r="C12" s="217"/>
      <c r="D12" s="217"/>
      <c r="E12" s="217"/>
      <c r="F12" s="217"/>
    </row>
    <row r="13" spans="1:6" ht="15">
      <c r="A13" s="216" t="s">
        <v>556</v>
      </c>
      <c r="B13" s="216" t="s">
        <v>557</v>
      </c>
      <c r="C13" s="217"/>
      <c r="D13" s="217"/>
      <c r="E13" s="217"/>
      <c r="F13" s="217"/>
    </row>
    <row r="14" spans="1:6" ht="15">
      <c r="A14" s="216" t="s">
        <v>558</v>
      </c>
      <c r="B14" s="216" t="s">
        <v>559</v>
      </c>
      <c r="C14" s="217"/>
      <c r="D14" s="217"/>
      <c r="E14" s="217"/>
      <c r="F14" s="217"/>
    </row>
    <row r="15" spans="1:6" ht="15">
      <c r="A15" s="216" t="s">
        <v>560</v>
      </c>
      <c r="B15" s="216" t="s">
        <v>561</v>
      </c>
      <c r="C15" s="217"/>
      <c r="D15" s="217"/>
      <c r="E15" s="217"/>
      <c r="F15" s="217"/>
    </row>
    <row r="16" spans="1:6" ht="15">
      <c r="A16" s="216" t="s">
        <v>562</v>
      </c>
      <c r="B16" s="216" t="s">
        <v>563</v>
      </c>
      <c r="C16" s="217"/>
      <c r="D16" s="217"/>
      <c r="E16" s="217"/>
      <c r="F16" s="217"/>
    </row>
    <row r="17" spans="1:6" ht="15">
      <c r="A17" s="216" t="s">
        <v>564</v>
      </c>
      <c r="B17" s="216" t="s">
        <v>565</v>
      </c>
      <c r="C17" s="217"/>
      <c r="D17" s="217"/>
      <c r="E17" s="217"/>
      <c r="F17" s="217"/>
    </row>
    <row r="18" spans="1:6" ht="15">
      <c r="A18" s="216" t="s">
        <v>566</v>
      </c>
      <c r="B18" s="216" t="s">
        <v>567</v>
      </c>
      <c r="C18" s="217"/>
      <c r="D18" s="217"/>
      <c r="E18" s="217"/>
      <c r="F18" s="217"/>
    </row>
    <row r="19" spans="1:6" ht="15">
      <c r="A19" s="216" t="s">
        <v>568</v>
      </c>
      <c r="B19" s="216" t="s">
        <v>569</v>
      </c>
      <c r="C19" s="217"/>
      <c r="D19" s="217"/>
      <c r="E19" s="217"/>
      <c r="F19" s="217"/>
    </row>
    <row r="20" spans="1:6" ht="15">
      <c r="A20" s="216" t="s">
        <v>570</v>
      </c>
      <c r="B20" s="216" t="s">
        <v>571</v>
      </c>
      <c r="C20" s="217"/>
      <c r="D20" s="217"/>
      <c r="E20" s="217"/>
      <c r="F20" s="217"/>
    </row>
    <row r="21" spans="1:6" ht="15">
      <c r="A21" s="216" t="s">
        <v>572</v>
      </c>
      <c r="B21" s="216" t="s">
        <v>573</v>
      </c>
      <c r="C21" s="217"/>
      <c r="D21" s="217"/>
      <c r="E21" s="217"/>
      <c r="F21" s="217"/>
    </row>
    <row r="22" spans="1:6" ht="15">
      <c r="A22" s="216" t="s">
        <v>574</v>
      </c>
      <c r="B22" s="216" t="s">
        <v>575</v>
      </c>
      <c r="C22" s="217"/>
      <c r="D22" s="217"/>
      <c r="E22" s="217"/>
      <c r="F22" s="217"/>
    </row>
    <row r="23" spans="1:6" ht="15">
      <c r="A23" s="216" t="s">
        <v>576</v>
      </c>
      <c r="B23" s="216" t="s">
        <v>577</v>
      </c>
      <c r="C23" s="217"/>
      <c r="D23" s="217"/>
      <c r="E23" s="217"/>
      <c r="F23" s="217"/>
    </row>
    <row r="24" spans="1:6" ht="15">
      <c r="A24" s="221" t="s">
        <v>578</v>
      </c>
      <c r="B24" s="216" t="s">
        <v>579</v>
      </c>
      <c r="C24" s="217"/>
      <c r="D24" s="217"/>
      <c r="E24" s="217"/>
      <c r="F24" s="217"/>
    </row>
    <row r="25" spans="1:6" ht="15">
      <c r="A25" s="216" t="s">
        <v>580</v>
      </c>
      <c r="B25" s="216" t="s">
        <v>581</v>
      </c>
      <c r="C25" s="217"/>
      <c r="D25" s="217"/>
      <c r="E25" s="217"/>
      <c r="F25" s="217"/>
    </row>
    <row r="26" spans="1:6" ht="15">
      <c r="A26" s="216" t="s">
        <v>582</v>
      </c>
      <c r="B26" s="216" t="s">
        <v>583</v>
      </c>
      <c r="C26" s="217"/>
      <c r="D26" s="217"/>
      <c r="E26" s="217"/>
      <c r="F26" s="217"/>
    </row>
    <row r="27" spans="1:6" ht="15">
      <c r="A27" s="216" t="s">
        <v>584</v>
      </c>
      <c r="B27" s="216" t="s">
        <v>585</v>
      </c>
      <c r="C27" s="217"/>
      <c r="D27" s="217"/>
      <c r="E27" s="217"/>
      <c r="F27" s="217"/>
    </row>
    <row r="28" spans="1:6" ht="15">
      <c r="A28" s="216" t="s">
        <v>586</v>
      </c>
      <c r="B28" s="216" t="s">
        <v>587</v>
      </c>
      <c r="C28" s="217"/>
      <c r="D28" s="217"/>
      <c r="E28" s="217"/>
      <c r="F28" s="217"/>
    </row>
    <row r="29" spans="1:6" ht="15">
      <c r="A29" s="216" t="s">
        <v>588</v>
      </c>
      <c r="B29" s="216" t="s">
        <v>96</v>
      </c>
      <c r="C29" s="217"/>
      <c r="D29" s="217"/>
      <c r="E29" s="217"/>
      <c r="F29" s="217"/>
    </row>
    <row r="30" spans="1:6" ht="15">
      <c r="A30" s="216" t="s">
        <v>97</v>
      </c>
      <c r="B30" s="216" t="s">
        <v>98</v>
      </c>
      <c r="C30" s="217"/>
      <c r="D30" s="217"/>
      <c r="E30" s="217"/>
      <c r="F30" s="217"/>
    </row>
    <row r="31" spans="1:6" ht="15">
      <c r="A31" s="216" t="s">
        <v>99</v>
      </c>
      <c r="B31" s="216" t="s">
        <v>100</v>
      </c>
      <c r="C31" s="217"/>
      <c r="D31" s="217"/>
      <c r="E31" s="217"/>
      <c r="F31" s="217"/>
    </row>
    <row r="32" spans="1:6" ht="15">
      <c r="A32" s="216" t="s">
        <v>101</v>
      </c>
      <c r="B32" s="216" t="s">
        <v>102</v>
      </c>
      <c r="C32" s="217"/>
      <c r="D32" s="217"/>
      <c r="E32" s="217"/>
      <c r="F32" s="217"/>
    </row>
    <row r="33" spans="1:6" ht="15">
      <c r="A33" s="221" t="s">
        <v>103</v>
      </c>
      <c r="B33" s="216" t="s">
        <v>104</v>
      </c>
      <c r="C33" s="217"/>
      <c r="D33" s="217"/>
      <c r="E33" s="217"/>
      <c r="F33" s="217"/>
    </row>
    <row r="34" spans="1:6" ht="15">
      <c r="A34" s="216" t="s">
        <v>105</v>
      </c>
      <c r="B34" s="216" t="s">
        <v>106</v>
      </c>
      <c r="C34" s="217"/>
      <c r="D34" s="217"/>
      <c r="E34" s="217"/>
      <c r="F34" s="217"/>
    </row>
    <row r="35" spans="1:6" ht="15">
      <c r="A35" s="216" t="s">
        <v>107</v>
      </c>
      <c r="B35" s="216" t="s">
        <v>108</v>
      </c>
      <c r="C35" s="217"/>
      <c r="D35" s="217"/>
      <c r="E35" s="217"/>
      <c r="F35" s="217"/>
    </row>
    <row r="36" spans="1:6" ht="15">
      <c r="A36" s="216" t="s">
        <v>109</v>
      </c>
      <c r="B36" s="216" t="s">
        <v>110</v>
      </c>
      <c r="C36" s="217"/>
      <c r="D36" s="217"/>
      <c r="E36" s="217"/>
      <c r="F36" s="217"/>
    </row>
    <row r="37" spans="1:6" ht="15">
      <c r="A37" s="216" t="s">
        <v>111</v>
      </c>
      <c r="B37" s="216" t="s">
        <v>112</v>
      </c>
      <c r="C37" s="217"/>
      <c r="D37" s="217"/>
      <c r="E37" s="217"/>
      <c r="F37" s="217"/>
    </row>
    <row r="38" spans="1:6" ht="15">
      <c r="A38" s="216" t="s">
        <v>113</v>
      </c>
      <c r="B38" s="216" t="s">
        <v>114</v>
      </c>
      <c r="C38" s="217"/>
      <c r="D38" s="217"/>
      <c r="E38" s="217"/>
      <c r="F38" s="217"/>
    </row>
    <row r="39" spans="1:6" ht="15">
      <c r="A39" s="216" t="s">
        <v>115</v>
      </c>
      <c r="B39" s="216" t="s">
        <v>116</v>
      </c>
      <c r="C39" s="217"/>
      <c r="D39" s="217"/>
      <c r="E39" s="217"/>
      <c r="F39" s="217"/>
    </row>
    <row r="40" spans="1:6" ht="15">
      <c r="A40" s="221" t="s">
        <v>117</v>
      </c>
      <c r="B40" s="216" t="s">
        <v>118</v>
      </c>
      <c r="C40" s="217"/>
      <c r="D40" s="217"/>
      <c r="E40" s="217"/>
      <c r="F40" s="217"/>
    </row>
    <row r="41" spans="1:6" ht="15">
      <c r="A41" s="216" t="s">
        <v>119</v>
      </c>
      <c r="B41" s="216" t="s">
        <v>120</v>
      </c>
      <c r="C41" s="217"/>
      <c r="D41" s="217"/>
      <c r="E41" s="217"/>
      <c r="F41" s="217"/>
    </row>
    <row r="42" spans="1:6" ht="15">
      <c r="A42" s="216" t="s">
        <v>121</v>
      </c>
      <c r="B42" s="216" t="s">
        <v>122</v>
      </c>
      <c r="C42" s="217"/>
      <c r="D42" s="217"/>
      <c r="E42" s="217"/>
      <c r="F42" s="217"/>
    </row>
    <row r="43" spans="1:6" ht="15">
      <c r="A43" s="216" t="s">
        <v>123</v>
      </c>
      <c r="B43" s="216" t="s">
        <v>124</v>
      </c>
      <c r="C43" s="217"/>
      <c r="D43" s="217"/>
      <c r="E43" s="217"/>
      <c r="F43" s="217"/>
    </row>
    <row r="44" spans="1:6" ht="15">
      <c r="A44" s="216" t="s">
        <v>125</v>
      </c>
      <c r="B44" s="216" t="s">
        <v>126</v>
      </c>
      <c r="C44" s="217"/>
      <c r="D44" s="217"/>
      <c r="E44" s="217"/>
      <c r="F44" s="217"/>
    </row>
    <row r="45" spans="1:6" ht="15">
      <c r="A45" s="221" t="s">
        <v>127</v>
      </c>
      <c r="B45" s="216" t="s">
        <v>128</v>
      </c>
      <c r="C45" s="217"/>
      <c r="D45" s="217"/>
      <c r="E45" s="217"/>
      <c r="F45" s="217"/>
    </row>
    <row r="46" spans="1:6" ht="15">
      <c r="A46" s="216" t="s">
        <v>129</v>
      </c>
      <c r="B46" s="216" t="s">
        <v>130</v>
      </c>
      <c r="C46" s="217"/>
      <c r="D46" s="217"/>
      <c r="E46" s="217"/>
      <c r="F46" s="217"/>
    </row>
    <row r="47" spans="1:6" ht="15">
      <c r="A47" s="216" t="s">
        <v>121</v>
      </c>
      <c r="B47" s="216" t="s">
        <v>131</v>
      </c>
      <c r="C47" s="217"/>
      <c r="D47" s="217"/>
      <c r="E47" s="217"/>
      <c r="F47" s="217"/>
    </row>
    <row r="48" spans="1:6" ht="15">
      <c r="A48" s="216" t="s">
        <v>132</v>
      </c>
      <c r="B48" s="216" t="s">
        <v>133</v>
      </c>
      <c r="C48" s="217"/>
      <c r="D48" s="217"/>
      <c r="E48" s="217"/>
      <c r="F48" s="217"/>
    </row>
    <row r="49" spans="1:6" ht="15">
      <c r="A49" s="216" t="s">
        <v>134</v>
      </c>
      <c r="B49" s="216" t="s">
        <v>135</v>
      </c>
      <c r="C49" s="217"/>
      <c r="D49" s="217"/>
      <c r="E49" s="217"/>
      <c r="F49" s="217"/>
    </row>
    <row r="50" spans="1:6" ht="15">
      <c r="A50" s="216" t="s">
        <v>136</v>
      </c>
      <c r="B50" s="216" t="s">
        <v>137</v>
      </c>
      <c r="C50" s="217"/>
      <c r="D50" s="217"/>
      <c r="E50" s="217"/>
      <c r="F50" s="217"/>
    </row>
    <row r="51" spans="1:6" ht="15">
      <c r="A51" s="216" t="s">
        <v>123</v>
      </c>
      <c r="B51" s="216" t="s">
        <v>138</v>
      </c>
      <c r="C51" s="217"/>
      <c r="D51" s="217"/>
      <c r="E51" s="217"/>
      <c r="F51" s="217"/>
    </row>
    <row r="52" spans="1:6" ht="15">
      <c r="A52" s="216" t="s">
        <v>139</v>
      </c>
      <c r="B52" s="216" t="s">
        <v>140</v>
      </c>
      <c r="C52" s="217"/>
      <c r="D52" s="217"/>
      <c r="E52" s="217"/>
      <c r="F52" s="217"/>
    </row>
    <row r="53" spans="1:6" ht="15">
      <c r="A53" s="216" t="s">
        <v>125</v>
      </c>
      <c r="B53" s="216" t="s">
        <v>141</v>
      </c>
      <c r="C53" s="217"/>
      <c r="D53" s="217"/>
      <c r="E53" s="217"/>
      <c r="F53" s="217"/>
    </row>
    <row r="54" spans="1:6" ht="15">
      <c r="A54" s="221" t="s">
        <v>142</v>
      </c>
      <c r="B54" s="216" t="s">
        <v>143</v>
      </c>
      <c r="C54" s="217"/>
      <c r="D54" s="217"/>
      <c r="E54" s="217"/>
      <c r="F54" s="217"/>
    </row>
    <row r="55" spans="1:6" ht="15">
      <c r="A55" s="216" t="s">
        <v>144</v>
      </c>
      <c r="B55" s="216" t="s">
        <v>145</v>
      </c>
      <c r="C55" s="217"/>
      <c r="D55" s="217"/>
      <c r="E55" s="217"/>
      <c r="F55" s="217"/>
    </row>
    <row r="56" spans="1:6" ht="15">
      <c r="A56" s="216" t="s">
        <v>146</v>
      </c>
      <c r="B56" s="216" t="s">
        <v>147</v>
      </c>
      <c r="C56" s="217"/>
      <c r="D56" s="217"/>
      <c r="E56" s="217"/>
      <c r="F56" s="217"/>
    </row>
    <row r="57" spans="1:6" ht="15">
      <c r="A57" s="216" t="s">
        <v>148</v>
      </c>
      <c r="B57" s="216" t="s">
        <v>149</v>
      </c>
      <c r="C57" s="217"/>
      <c r="D57" s="217"/>
      <c r="E57" s="217"/>
      <c r="F57" s="217"/>
    </row>
    <row r="58" spans="1:6" ht="15">
      <c r="A58" s="216" t="s">
        <v>150</v>
      </c>
      <c r="B58" s="216" t="s">
        <v>151</v>
      </c>
      <c r="C58" s="217"/>
      <c r="D58" s="217"/>
      <c r="E58" s="217"/>
      <c r="F58" s="217"/>
    </row>
    <row r="59" spans="1:6" ht="15">
      <c r="A59" s="216" t="s">
        <v>152</v>
      </c>
      <c r="B59" s="216" t="s">
        <v>153</v>
      </c>
      <c r="C59" s="217"/>
      <c r="D59" s="217"/>
      <c r="E59" s="217"/>
      <c r="F59" s="217"/>
    </row>
    <row r="60" spans="1:6" ht="15">
      <c r="A60" s="216" t="s">
        <v>154</v>
      </c>
      <c r="B60" s="216" t="s">
        <v>155</v>
      </c>
      <c r="C60" s="217"/>
      <c r="D60" s="217"/>
      <c r="E60" s="217"/>
      <c r="F60" s="217"/>
    </row>
    <row r="61" spans="1:6" ht="15">
      <c r="A61" s="221" t="s">
        <v>156</v>
      </c>
      <c r="B61" s="216" t="s">
        <v>157</v>
      </c>
      <c r="C61" s="217"/>
      <c r="D61" s="217"/>
      <c r="E61" s="217"/>
      <c r="F61" s="217"/>
    </row>
    <row r="62" spans="1:6" ht="15">
      <c r="A62" s="216" t="s">
        <v>158</v>
      </c>
      <c r="B62" s="216" t="s">
        <v>159</v>
      </c>
      <c r="C62" s="217"/>
      <c r="D62" s="217"/>
      <c r="E62" s="217"/>
      <c r="F62" s="217"/>
    </row>
    <row r="63" spans="1:6" ht="15">
      <c r="A63" s="216" t="s">
        <v>160</v>
      </c>
      <c r="B63" s="216" t="s">
        <v>161</v>
      </c>
      <c r="C63" s="217"/>
      <c r="D63" s="217"/>
      <c r="E63" s="217"/>
      <c r="F63" s="217"/>
    </row>
    <row r="64" spans="1:6" ht="15">
      <c r="A64" s="218" t="s">
        <v>162</v>
      </c>
      <c r="B64" s="219"/>
      <c r="C64" s="217"/>
      <c r="D64" s="217"/>
      <c r="E64" s="217"/>
      <c r="F64" s="217"/>
    </row>
    <row r="65" spans="1:6" ht="15">
      <c r="A65" s="103"/>
      <c r="B65" s="103"/>
      <c r="C65" s="103"/>
      <c r="D65" s="103"/>
      <c r="E65" s="103"/>
      <c r="F65" s="103"/>
    </row>
    <row r="66" spans="1:6" ht="15">
      <c r="A66" s="103"/>
      <c r="B66" s="103"/>
      <c r="C66" s="103"/>
      <c r="D66" s="103"/>
      <c r="E66" s="103"/>
      <c r="F66" s="103"/>
    </row>
    <row r="67" spans="1:6" ht="15">
      <c r="A67" s="103"/>
      <c r="B67" s="103"/>
      <c r="C67" s="103"/>
      <c r="D67" s="103"/>
      <c r="E67" s="103"/>
      <c r="F67" s="103"/>
    </row>
  </sheetData>
  <sheetProtection/>
  <mergeCells count="2">
    <mergeCell ref="A2:F2"/>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60"/>
    <pageSetUpPr fitToPage="1"/>
  </sheetPr>
  <dimension ref="A1:B94"/>
  <sheetViews>
    <sheetView zoomScalePageLayoutView="0" workbookViewId="0" topLeftCell="A1">
      <pane xSplit="1" ySplit="2" topLeftCell="B72" activePane="bottomRight" state="frozen"/>
      <selection pane="topLeft" activeCell="A1" sqref="A1"/>
      <selection pane="topRight" activeCell="B1" sqref="B1"/>
      <selection pane="bottomLeft" activeCell="A3" sqref="A3"/>
      <selection pane="bottomRight" activeCell="B76" sqref="B76"/>
    </sheetView>
  </sheetViews>
  <sheetFormatPr defaultColWidth="9.140625" defaultRowHeight="12.75"/>
  <cols>
    <col min="1" max="1" width="18.57421875" style="36" customWidth="1"/>
    <col min="2" max="2" width="110.7109375" style="11" customWidth="1"/>
  </cols>
  <sheetData>
    <row r="1" spans="1:2" ht="18" thickBot="1">
      <c r="A1" s="605" t="s">
        <v>441</v>
      </c>
      <c r="B1" s="606"/>
    </row>
    <row r="2" spans="1:2" ht="15">
      <c r="A2" s="296" t="s">
        <v>1218</v>
      </c>
      <c r="B2" s="296" t="s">
        <v>1300</v>
      </c>
    </row>
    <row r="3" spans="1:2" ht="150.75" customHeight="1">
      <c r="A3" s="298" t="s">
        <v>1219</v>
      </c>
      <c r="B3" s="297" t="s">
        <v>1325</v>
      </c>
    </row>
    <row r="4" spans="1:2" ht="56.25" customHeight="1">
      <c r="A4" s="298" t="s">
        <v>1220</v>
      </c>
      <c r="B4" s="298" t="s">
        <v>1008</v>
      </c>
    </row>
    <row r="5" spans="1:2" ht="46.5">
      <c r="A5" s="298" t="s">
        <v>964</v>
      </c>
      <c r="B5" s="297" t="s">
        <v>467</v>
      </c>
    </row>
    <row r="6" spans="1:2" ht="302.25" customHeight="1">
      <c r="A6" s="298" t="s">
        <v>965</v>
      </c>
      <c r="B6" s="298" t="s">
        <v>0</v>
      </c>
    </row>
    <row r="7" spans="1:2" ht="30.75">
      <c r="A7" s="298" t="s">
        <v>966</v>
      </c>
      <c r="B7" s="297" t="s">
        <v>1318</v>
      </c>
    </row>
    <row r="8" spans="1:2" ht="46.5">
      <c r="A8" s="299" t="s">
        <v>1217</v>
      </c>
      <c r="B8" s="299" t="s">
        <v>603</v>
      </c>
    </row>
    <row r="9" spans="1:2" ht="15">
      <c r="A9" s="300" t="s">
        <v>822</v>
      </c>
      <c r="B9" s="300" t="s">
        <v>748</v>
      </c>
    </row>
    <row r="10" spans="1:2" ht="30.75">
      <c r="A10" s="304" t="s">
        <v>1035</v>
      </c>
      <c r="B10" s="301" t="s">
        <v>823</v>
      </c>
    </row>
    <row r="11" spans="1:2" ht="62.25">
      <c r="A11" s="299" t="s">
        <v>1211</v>
      </c>
      <c r="B11" s="299" t="s">
        <v>382</v>
      </c>
    </row>
    <row r="12" spans="1:2" ht="111.75" customHeight="1">
      <c r="A12" s="302" t="s">
        <v>1212</v>
      </c>
      <c r="B12" s="302" t="s">
        <v>246</v>
      </c>
    </row>
    <row r="13" spans="1:2" ht="36" customHeight="1">
      <c r="A13" s="303" t="s">
        <v>1213</v>
      </c>
      <c r="B13" s="426" t="s">
        <v>1395</v>
      </c>
    </row>
    <row r="14" spans="1:2" ht="62.25">
      <c r="A14" s="300" t="s">
        <v>1214</v>
      </c>
      <c r="B14" s="300" t="s">
        <v>247</v>
      </c>
    </row>
    <row r="15" spans="1:2" ht="78">
      <c r="A15" s="300" t="s">
        <v>1215</v>
      </c>
      <c r="B15" s="300" t="s">
        <v>248</v>
      </c>
    </row>
    <row r="16" spans="1:2" ht="15">
      <c r="A16" s="300" t="s">
        <v>960</v>
      </c>
      <c r="B16" s="300" t="s">
        <v>383</v>
      </c>
    </row>
    <row r="17" spans="1:2" ht="46.5">
      <c r="A17" s="299" t="s">
        <v>946</v>
      </c>
      <c r="B17" s="299" t="s">
        <v>384</v>
      </c>
    </row>
    <row r="18" spans="1:2" ht="72.75" customHeight="1">
      <c r="A18" s="299" t="s">
        <v>1208</v>
      </c>
      <c r="B18" s="299" t="s">
        <v>195</v>
      </c>
    </row>
    <row r="19" spans="1:2" ht="30.75">
      <c r="A19" s="299" t="s">
        <v>1304</v>
      </c>
      <c r="B19" s="299" t="s">
        <v>1250</v>
      </c>
    </row>
    <row r="20" spans="1:2" ht="15">
      <c r="A20" s="303" t="s">
        <v>28</v>
      </c>
      <c r="B20" s="303" t="s">
        <v>29</v>
      </c>
    </row>
    <row r="21" spans="1:2" ht="15">
      <c r="A21" s="303" t="s">
        <v>1130</v>
      </c>
      <c r="B21" s="300" t="s">
        <v>432</v>
      </c>
    </row>
    <row r="22" spans="1:2" ht="30.75">
      <c r="A22" s="303" t="s">
        <v>486</v>
      </c>
      <c r="B22" s="300" t="s">
        <v>487</v>
      </c>
    </row>
    <row r="23" spans="1:2" ht="51.75" customHeight="1">
      <c r="A23" s="299" t="s">
        <v>938</v>
      </c>
      <c r="B23" s="299" t="s">
        <v>433</v>
      </c>
    </row>
    <row r="24" spans="1:2" ht="62.25">
      <c r="A24" s="299" t="s">
        <v>1209</v>
      </c>
      <c r="B24" s="299" t="s">
        <v>196</v>
      </c>
    </row>
    <row r="25" spans="1:2" ht="30.75">
      <c r="A25" s="299" t="s">
        <v>1127</v>
      </c>
      <c r="B25" s="299" t="s">
        <v>712</v>
      </c>
    </row>
    <row r="26" spans="1:2" s="147" customFormat="1" ht="213" customHeight="1">
      <c r="A26" s="299" t="s">
        <v>1359</v>
      </c>
      <c r="B26" s="299" t="s">
        <v>19</v>
      </c>
    </row>
    <row r="27" spans="1:2" ht="30.75">
      <c r="A27" s="303" t="s">
        <v>1251</v>
      </c>
      <c r="B27" s="303" t="s">
        <v>20</v>
      </c>
    </row>
    <row r="28" spans="1:2" ht="78">
      <c r="A28" s="300" t="s">
        <v>1252</v>
      </c>
      <c r="B28" s="300" t="s">
        <v>1191</v>
      </c>
    </row>
    <row r="29" spans="1:2" ht="30.75">
      <c r="A29" s="303" t="s">
        <v>1253</v>
      </c>
      <c r="B29" s="303" t="s">
        <v>1120</v>
      </c>
    </row>
    <row r="30" spans="1:2" ht="15">
      <c r="A30" s="303" t="s">
        <v>1254</v>
      </c>
      <c r="B30" s="303" t="s">
        <v>1121</v>
      </c>
    </row>
    <row r="31" spans="1:2" ht="15">
      <c r="A31" s="303" t="s">
        <v>1255</v>
      </c>
      <c r="B31" s="303" t="s">
        <v>1154</v>
      </c>
    </row>
    <row r="32" spans="1:2" ht="30.75">
      <c r="A32" s="303" t="s">
        <v>1256</v>
      </c>
      <c r="B32" s="303" t="s">
        <v>788</v>
      </c>
    </row>
    <row r="33" spans="1:2" ht="78">
      <c r="A33" s="303" t="s">
        <v>1321</v>
      </c>
      <c r="B33" s="303" t="s">
        <v>15</v>
      </c>
    </row>
    <row r="34" spans="1:2" ht="36.75" customHeight="1">
      <c r="A34" s="303" t="s">
        <v>1122</v>
      </c>
      <c r="B34" s="303" t="s">
        <v>683</v>
      </c>
    </row>
    <row r="35" spans="1:2" ht="63" customHeight="1">
      <c r="A35" s="303" t="s">
        <v>1123</v>
      </c>
      <c r="B35" s="303" t="s">
        <v>684</v>
      </c>
    </row>
    <row r="36" spans="1:2" ht="62.25">
      <c r="A36" s="303" t="s">
        <v>1124</v>
      </c>
      <c r="B36" s="303" t="s">
        <v>390</v>
      </c>
    </row>
    <row r="37" spans="1:2" ht="30.75">
      <c r="A37" s="303" t="s">
        <v>1125</v>
      </c>
      <c r="B37" s="303" t="s">
        <v>385</v>
      </c>
    </row>
    <row r="38" spans="1:2" ht="20.25" customHeight="1">
      <c r="A38" s="300" t="s">
        <v>1126</v>
      </c>
      <c r="B38" s="300" t="s">
        <v>1004</v>
      </c>
    </row>
    <row r="39" spans="1:2" ht="53.25" customHeight="1">
      <c r="A39" s="299" t="s">
        <v>939</v>
      </c>
      <c r="B39" s="299" t="s">
        <v>456</v>
      </c>
    </row>
    <row r="40" spans="1:2" ht="62.25">
      <c r="A40" s="299" t="s">
        <v>1020</v>
      </c>
      <c r="B40" s="299" t="s">
        <v>16</v>
      </c>
    </row>
    <row r="41" spans="1:2" ht="46.5">
      <c r="A41" s="357" t="s">
        <v>818</v>
      </c>
      <c r="B41" s="357" t="s">
        <v>824</v>
      </c>
    </row>
    <row r="42" spans="1:2" ht="84.75" customHeight="1">
      <c r="A42" s="303" t="s">
        <v>826</v>
      </c>
      <c r="B42" s="303" t="s">
        <v>840</v>
      </c>
    </row>
    <row r="43" spans="1:2" ht="105" customHeight="1">
      <c r="A43" s="300" t="s">
        <v>624</v>
      </c>
      <c r="B43" s="303" t="s">
        <v>192</v>
      </c>
    </row>
    <row r="44" spans="1:2" ht="52.5" customHeight="1">
      <c r="A44" s="303" t="s">
        <v>1210</v>
      </c>
      <c r="B44" s="303" t="s">
        <v>825</v>
      </c>
    </row>
    <row r="45" spans="1:2" ht="30.75">
      <c r="A45" s="303" t="s">
        <v>968</v>
      </c>
      <c r="B45" s="303" t="s">
        <v>53</v>
      </c>
    </row>
    <row r="46" spans="1:2" ht="30.75">
      <c r="A46" s="303" t="s">
        <v>954</v>
      </c>
      <c r="B46" s="303" t="s">
        <v>386</v>
      </c>
    </row>
    <row r="47" spans="1:2" ht="30.75">
      <c r="A47" s="299" t="s">
        <v>1257</v>
      </c>
      <c r="B47" s="299" t="s">
        <v>1266</v>
      </c>
    </row>
    <row r="48" spans="1:2" ht="30.75">
      <c r="A48" s="300" t="s">
        <v>1156</v>
      </c>
      <c r="B48" s="300" t="s">
        <v>387</v>
      </c>
    </row>
    <row r="49" spans="1:2" ht="62.25">
      <c r="A49" s="299" t="s">
        <v>940</v>
      </c>
      <c r="B49" s="299" t="s">
        <v>17</v>
      </c>
    </row>
    <row r="50" spans="1:2" ht="15">
      <c r="A50" s="303" t="s">
        <v>530</v>
      </c>
      <c r="B50" s="303" t="s">
        <v>193</v>
      </c>
    </row>
    <row r="51" spans="1:2" ht="30.75">
      <c r="A51" s="300" t="s">
        <v>1006</v>
      </c>
      <c r="B51" s="300" t="s">
        <v>1157</v>
      </c>
    </row>
    <row r="52" spans="1:2" ht="18" customHeight="1">
      <c r="A52" s="303" t="s">
        <v>879</v>
      </c>
      <c r="B52" s="303" t="s">
        <v>63</v>
      </c>
    </row>
    <row r="53" spans="1:2" ht="50.25" customHeight="1">
      <c r="A53" s="299" t="s">
        <v>1303</v>
      </c>
      <c r="B53" s="299" t="s">
        <v>18</v>
      </c>
    </row>
    <row r="54" spans="1:2" s="147" customFormat="1" ht="30.75">
      <c r="A54" s="299" t="s">
        <v>1188</v>
      </c>
      <c r="B54" s="299" t="s">
        <v>589</v>
      </c>
    </row>
    <row r="55" spans="1:2" s="147" customFormat="1" ht="30.75">
      <c r="A55" s="367" t="s">
        <v>1267</v>
      </c>
      <c r="B55" s="367" t="s">
        <v>1158</v>
      </c>
    </row>
    <row r="56" spans="1:2" s="147" customFormat="1" ht="30.75">
      <c r="A56" s="437" t="s">
        <v>521</v>
      </c>
      <c r="B56" s="437" t="s">
        <v>679</v>
      </c>
    </row>
    <row r="57" spans="1:2" s="147" customFormat="1" ht="30.75">
      <c r="A57" s="437" t="s">
        <v>478</v>
      </c>
      <c r="B57" s="437" t="s">
        <v>481</v>
      </c>
    </row>
    <row r="58" spans="1:2" s="147" customFormat="1" ht="33.75">
      <c r="A58" s="437" t="s">
        <v>483</v>
      </c>
      <c r="B58" s="438" t="s">
        <v>814</v>
      </c>
    </row>
    <row r="59" spans="1:2" s="147" customFormat="1" ht="30.75">
      <c r="A59" s="437" t="s">
        <v>482</v>
      </c>
      <c r="B59" s="438" t="s">
        <v>815</v>
      </c>
    </row>
    <row r="60" spans="1:2" ht="30.75">
      <c r="A60" s="437" t="s">
        <v>1393</v>
      </c>
      <c r="B60" s="437" t="s">
        <v>409</v>
      </c>
    </row>
    <row r="61" spans="1:2" ht="46.5">
      <c r="A61" s="299" t="s">
        <v>941</v>
      </c>
      <c r="B61" s="299" t="s">
        <v>1172</v>
      </c>
    </row>
    <row r="62" spans="1:2" ht="30.75">
      <c r="A62" s="300" t="s">
        <v>1103</v>
      </c>
      <c r="B62" s="300" t="s">
        <v>1104</v>
      </c>
    </row>
    <row r="63" spans="1:2" ht="46.5">
      <c r="A63" s="406" t="s">
        <v>249</v>
      </c>
      <c r="B63" s="303" t="s">
        <v>446</v>
      </c>
    </row>
    <row r="64" spans="1:2" ht="46.5">
      <c r="A64" s="406" t="s">
        <v>250</v>
      </c>
      <c r="B64" s="303" t="s">
        <v>887</v>
      </c>
    </row>
    <row r="65" spans="1:2" ht="46.5">
      <c r="A65" s="300" t="s">
        <v>1102</v>
      </c>
      <c r="B65" s="300" t="s">
        <v>3</v>
      </c>
    </row>
    <row r="66" spans="1:2" ht="46.5">
      <c r="A66" s="303" t="s">
        <v>251</v>
      </c>
      <c r="B66" s="357" t="s">
        <v>4</v>
      </c>
    </row>
    <row r="67" spans="1:2" s="151" customFormat="1" ht="30.75">
      <c r="A67" s="299" t="s">
        <v>942</v>
      </c>
      <c r="B67" s="299" t="s">
        <v>194</v>
      </c>
    </row>
    <row r="68" spans="1:2" s="147" customFormat="1" ht="30.75">
      <c r="A68" s="300" t="s">
        <v>1189</v>
      </c>
      <c r="B68" s="300" t="s">
        <v>1190</v>
      </c>
    </row>
    <row r="69" spans="1:2" ht="30.75">
      <c r="A69" s="300" t="s">
        <v>1268</v>
      </c>
      <c r="B69" s="300" t="s">
        <v>54</v>
      </c>
    </row>
    <row r="70" spans="1:2" ht="34.5" customHeight="1">
      <c r="A70" s="299" t="s">
        <v>1361</v>
      </c>
      <c r="B70" s="299" t="s">
        <v>55</v>
      </c>
    </row>
    <row r="71" spans="1:2" ht="21" customHeight="1">
      <c r="A71" s="300" t="s">
        <v>1362</v>
      </c>
      <c r="B71" s="300" t="s">
        <v>1360</v>
      </c>
    </row>
    <row r="72" spans="1:2" ht="53.25" customHeight="1">
      <c r="A72" s="303" t="s">
        <v>961</v>
      </c>
      <c r="B72" s="303" t="s">
        <v>1203</v>
      </c>
    </row>
    <row r="73" spans="1:2" ht="36" customHeight="1">
      <c r="A73" s="300" t="s">
        <v>1003</v>
      </c>
      <c r="B73" s="300" t="s">
        <v>56</v>
      </c>
    </row>
    <row r="74" spans="1:2" ht="30.75">
      <c r="A74" s="399" t="s">
        <v>816</v>
      </c>
      <c r="B74" s="406" t="s">
        <v>492</v>
      </c>
    </row>
    <row r="75" spans="1:2" ht="84.75" customHeight="1">
      <c r="A75" s="299" t="s">
        <v>1128</v>
      </c>
      <c r="B75" s="299" t="s">
        <v>52</v>
      </c>
    </row>
    <row r="76" spans="1:2" ht="18" customHeight="1">
      <c r="A76" s="299" t="s">
        <v>1010</v>
      </c>
      <c r="B76" s="299" t="s">
        <v>7</v>
      </c>
    </row>
    <row r="77" spans="1:2" ht="19.5" customHeight="1">
      <c r="A77" s="303" t="s">
        <v>1322</v>
      </c>
      <c r="B77" s="303" t="s">
        <v>967</v>
      </c>
    </row>
    <row r="78" spans="1:2" ht="21" customHeight="1">
      <c r="A78" s="303" t="s">
        <v>1009</v>
      </c>
      <c r="B78" s="303" t="s">
        <v>1323</v>
      </c>
    </row>
    <row r="79" spans="1:2" ht="31.5" customHeight="1">
      <c r="A79" s="303" t="s">
        <v>1324</v>
      </c>
      <c r="B79" s="303" t="s">
        <v>1342</v>
      </c>
    </row>
    <row r="80" spans="1:2" ht="35.25" customHeight="1">
      <c r="A80" s="303" t="s">
        <v>980</v>
      </c>
      <c r="B80" s="303" t="s">
        <v>981</v>
      </c>
    </row>
    <row r="81" spans="1:2" ht="35.25" customHeight="1">
      <c r="A81" s="303" t="s">
        <v>982</v>
      </c>
      <c r="B81" s="303" t="s">
        <v>983</v>
      </c>
    </row>
    <row r="82" spans="1:2" ht="46.5">
      <c r="A82" s="300" t="s">
        <v>984</v>
      </c>
      <c r="B82" s="300" t="s">
        <v>1282</v>
      </c>
    </row>
    <row r="83" spans="1:2" ht="30.75">
      <c r="A83" s="300" t="s">
        <v>975</v>
      </c>
      <c r="B83" s="300" t="s">
        <v>8</v>
      </c>
    </row>
    <row r="84" spans="1:2" ht="61.5" customHeight="1">
      <c r="A84" s="299" t="s">
        <v>1132</v>
      </c>
      <c r="B84" s="299" t="s">
        <v>865</v>
      </c>
    </row>
    <row r="85" spans="1:2" ht="48" customHeight="1">
      <c r="A85" s="299" t="s">
        <v>1131</v>
      </c>
      <c r="B85" s="299" t="s">
        <v>866</v>
      </c>
    </row>
    <row r="86" spans="1:2" s="125" customFormat="1" ht="46.5">
      <c r="A86" s="303" t="s">
        <v>619</v>
      </c>
      <c r="B86" s="303" t="s">
        <v>867</v>
      </c>
    </row>
    <row r="87" spans="1:2" ht="140.25">
      <c r="A87" s="299" t="s">
        <v>1363</v>
      </c>
      <c r="B87" s="299" t="s">
        <v>435</v>
      </c>
    </row>
    <row r="88" spans="1:2" ht="37.5" customHeight="1">
      <c r="A88" s="299" t="s">
        <v>1258</v>
      </c>
      <c r="B88" s="299" t="s">
        <v>1320</v>
      </c>
    </row>
    <row r="89" spans="1:2" ht="30.75">
      <c r="A89" s="299" t="s">
        <v>962</v>
      </c>
      <c r="B89" s="299" t="s">
        <v>999</v>
      </c>
    </row>
    <row r="90" spans="1:2" ht="66.75" customHeight="1">
      <c r="A90" s="299" t="s">
        <v>1289</v>
      </c>
      <c r="B90" s="299" t="s">
        <v>493</v>
      </c>
    </row>
    <row r="91" spans="1:2" ht="30.75">
      <c r="A91" s="299" t="s">
        <v>233</v>
      </c>
      <c r="B91" s="299" t="s">
        <v>681</v>
      </c>
    </row>
    <row r="92" spans="1:2" ht="30.75">
      <c r="A92" s="299" t="s">
        <v>234</v>
      </c>
      <c r="B92" s="299" t="s">
        <v>868</v>
      </c>
    </row>
    <row r="93" spans="1:2" ht="30.75">
      <c r="A93" s="299" t="s">
        <v>235</v>
      </c>
      <c r="B93" s="299" t="s">
        <v>682</v>
      </c>
    </row>
    <row r="94" spans="1:2" ht="30.75">
      <c r="A94" s="299" t="s">
        <v>236</v>
      </c>
      <c r="B94" s="299" t="s">
        <v>680</v>
      </c>
    </row>
  </sheetData>
  <sheetProtection/>
  <mergeCells count="1">
    <mergeCell ref="A1:B1"/>
  </mergeCells>
  <printOptions/>
  <pageMargins left="0.5511811023622047" right="0.2362204724409449" top="0.5118110236220472" bottom="0.5118110236220472" header="0.31496062992125984" footer="0.2362204724409449"/>
  <pageSetup fitToHeight="5" fitToWidth="1" horizontalDpi="600" verticalDpi="600" orientation="portrait" paperSize="9" scale="75"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sheetPr>
    <tabColor indexed="51"/>
  </sheetPr>
  <dimension ref="A1:H59"/>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5" sqref="B5"/>
    </sheetView>
  </sheetViews>
  <sheetFormatPr defaultColWidth="9.140625" defaultRowHeight="12.75"/>
  <cols>
    <col min="1" max="1" width="9.421875" style="125" customWidth="1"/>
    <col min="2" max="2" width="32.57421875" style="129" customWidth="1"/>
    <col min="3" max="3" width="163.140625" style="127" customWidth="1"/>
    <col min="4" max="4" width="9.140625" style="125" customWidth="1"/>
    <col min="5" max="5" width="13.57421875" style="125" customWidth="1"/>
    <col min="6" max="16384" width="9.140625" style="125" customWidth="1"/>
  </cols>
  <sheetData>
    <row r="1" spans="1:3" ht="29.25" customHeight="1" thickBot="1">
      <c r="A1" s="605" t="s">
        <v>442</v>
      </c>
      <c r="B1" s="607"/>
      <c r="C1" s="606"/>
    </row>
    <row r="2" spans="1:3" s="154" customFormat="1" ht="48" customHeight="1">
      <c r="A2" s="152" t="s">
        <v>1218</v>
      </c>
      <c r="B2" s="155" t="s">
        <v>976</v>
      </c>
      <c r="C2" s="153" t="s">
        <v>977</v>
      </c>
    </row>
    <row r="3" spans="1:3" ht="30.75">
      <c r="A3" s="199" t="s">
        <v>1217</v>
      </c>
      <c r="B3" s="124" t="s">
        <v>854</v>
      </c>
      <c r="C3" s="81" t="s">
        <v>252</v>
      </c>
    </row>
    <row r="4" spans="1:3" ht="87" customHeight="1">
      <c r="A4" s="199" t="s">
        <v>978</v>
      </c>
      <c r="B4" s="124" t="s">
        <v>253</v>
      </c>
      <c r="C4" s="81" t="s">
        <v>254</v>
      </c>
    </row>
    <row r="5" spans="1:3" s="148" customFormat="1" ht="102" customHeight="1">
      <c r="A5" s="199" t="s">
        <v>1211</v>
      </c>
      <c r="B5" s="124" t="s">
        <v>733</v>
      </c>
      <c r="C5" s="81" t="s">
        <v>803</v>
      </c>
    </row>
    <row r="6" spans="1:3" s="148" customFormat="1" ht="46.5" customHeight="1">
      <c r="A6" s="199" t="s">
        <v>1000</v>
      </c>
      <c r="B6" s="124" t="s">
        <v>805</v>
      </c>
      <c r="C6" s="126" t="s">
        <v>804</v>
      </c>
    </row>
    <row r="7" spans="1:3" ht="71.25" customHeight="1">
      <c r="A7" s="199" t="s">
        <v>946</v>
      </c>
      <c r="B7" s="124" t="s">
        <v>61</v>
      </c>
      <c r="C7" s="81" t="s">
        <v>62</v>
      </c>
    </row>
    <row r="8" spans="1:3" ht="105.75" customHeight="1">
      <c r="A8" s="199" t="s">
        <v>1304</v>
      </c>
      <c r="B8" s="124" t="s">
        <v>64</v>
      </c>
      <c r="C8" s="81" t="s">
        <v>65</v>
      </c>
    </row>
    <row r="9" spans="1:3" ht="103.5" customHeight="1">
      <c r="A9" s="199" t="s">
        <v>938</v>
      </c>
      <c r="B9" s="124" t="s">
        <v>934</v>
      </c>
      <c r="C9" s="81" t="s">
        <v>855</v>
      </c>
    </row>
    <row r="10" spans="1:3" ht="27.75" customHeight="1">
      <c r="A10" s="199" t="s">
        <v>1209</v>
      </c>
      <c r="B10" s="124" t="s">
        <v>1238</v>
      </c>
      <c r="C10" s="81" t="s">
        <v>1239</v>
      </c>
    </row>
    <row r="11" spans="1:4" ht="62.25">
      <c r="A11" s="199" t="s">
        <v>1127</v>
      </c>
      <c r="B11" s="124" t="s">
        <v>388</v>
      </c>
      <c r="C11" s="81" t="s">
        <v>856</v>
      </c>
      <c r="D11" s="429"/>
    </row>
    <row r="12" spans="1:4" ht="62.25">
      <c r="A12" s="199" t="s">
        <v>939</v>
      </c>
      <c r="B12" s="124" t="s">
        <v>39</v>
      </c>
      <c r="C12" s="81" t="s">
        <v>40</v>
      </c>
      <c r="D12" s="430"/>
    </row>
    <row r="13" spans="1:4" ht="38.25" customHeight="1">
      <c r="A13" s="199" t="s">
        <v>1020</v>
      </c>
      <c r="B13" s="373" t="s">
        <v>464</v>
      </c>
      <c r="C13" s="374" t="s">
        <v>465</v>
      </c>
      <c r="D13" s="430"/>
    </row>
    <row r="14" spans="1:3" ht="77.25" customHeight="1">
      <c r="A14" s="199" t="s">
        <v>1156</v>
      </c>
      <c r="B14" s="124" t="s">
        <v>835</v>
      </c>
      <c r="C14" s="81" t="s">
        <v>678</v>
      </c>
    </row>
    <row r="15" spans="1:3" ht="99.75" customHeight="1">
      <c r="A15" s="199" t="s">
        <v>1257</v>
      </c>
      <c r="B15" s="124" t="s">
        <v>14</v>
      </c>
      <c r="C15" s="81" t="s">
        <v>5</v>
      </c>
    </row>
    <row r="16" spans="1:3" ht="30.75">
      <c r="A16" s="199" t="s">
        <v>940</v>
      </c>
      <c r="B16" s="124" t="s">
        <v>853</v>
      </c>
      <c r="C16" s="81" t="s">
        <v>434</v>
      </c>
    </row>
    <row r="17" spans="1:3" ht="72.75" customHeight="1">
      <c r="A17" s="199" t="s">
        <v>1241</v>
      </c>
      <c r="B17" s="124" t="s">
        <v>381</v>
      </c>
      <c r="C17" s="81" t="s">
        <v>851</v>
      </c>
    </row>
    <row r="18" spans="1:3" ht="54" customHeight="1">
      <c r="A18" s="199" t="s">
        <v>1303</v>
      </c>
      <c r="B18" s="124" t="s">
        <v>850</v>
      </c>
      <c r="C18" s="81" t="s">
        <v>852</v>
      </c>
    </row>
    <row r="19" spans="1:3" ht="40.5" customHeight="1">
      <c r="A19" s="199" t="s">
        <v>1188</v>
      </c>
      <c r="B19" s="124" t="s">
        <v>1114</v>
      </c>
      <c r="C19" s="81" t="s">
        <v>1394</v>
      </c>
    </row>
    <row r="20" spans="1:3" ht="42.75" customHeight="1">
      <c r="A20" s="199" t="s">
        <v>1388</v>
      </c>
      <c r="B20" s="124" t="s">
        <v>593</v>
      </c>
      <c r="C20" s="81" t="s">
        <v>373</v>
      </c>
    </row>
    <row r="21" spans="1:3" ht="57" customHeight="1">
      <c r="A21" s="199" t="s">
        <v>941</v>
      </c>
      <c r="B21" s="124" t="s">
        <v>806</v>
      </c>
      <c r="C21" s="81" t="s">
        <v>807</v>
      </c>
    </row>
    <row r="22" spans="1:3" ht="57" customHeight="1">
      <c r="A22" s="199" t="s">
        <v>377</v>
      </c>
      <c r="B22" s="124" t="s">
        <v>809</v>
      </c>
      <c r="C22" s="81" t="s">
        <v>808</v>
      </c>
    </row>
    <row r="23" spans="1:3" ht="30.75">
      <c r="A23" s="199" t="s">
        <v>378</v>
      </c>
      <c r="B23" s="124" t="s">
        <v>810</v>
      </c>
      <c r="C23" s="386" t="s">
        <v>811</v>
      </c>
    </row>
    <row r="24" spans="1:3" ht="15">
      <c r="A24" s="199" t="s">
        <v>379</v>
      </c>
      <c r="B24" s="124" t="s">
        <v>812</v>
      </c>
      <c r="C24" s="386" t="s">
        <v>370</v>
      </c>
    </row>
    <row r="25" spans="1:3" ht="30.75">
      <c r="A25" s="199" t="s">
        <v>380</v>
      </c>
      <c r="B25" s="124" t="s">
        <v>371</v>
      </c>
      <c r="C25" s="386" t="s">
        <v>372</v>
      </c>
    </row>
    <row r="26" spans="1:3" ht="84.75" customHeight="1">
      <c r="A26" s="199" t="s">
        <v>942</v>
      </c>
      <c r="B26" s="124" t="s">
        <v>374</v>
      </c>
      <c r="C26" s="81" t="s">
        <v>375</v>
      </c>
    </row>
    <row r="27" spans="1:3" ht="102.75" customHeight="1">
      <c r="A27" s="199" t="s">
        <v>1361</v>
      </c>
      <c r="B27" s="124" t="s">
        <v>1109</v>
      </c>
      <c r="C27" s="81" t="s">
        <v>970</v>
      </c>
    </row>
    <row r="28" spans="1:3" ht="46.5">
      <c r="A28" s="199" t="s">
        <v>1341</v>
      </c>
      <c r="B28" s="124" t="s">
        <v>491</v>
      </c>
      <c r="C28" s="81" t="s">
        <v>11</v>
      </c>
    </row>
    <row r="29" spans="1:8" ht="25.5" customHeight="1">
      <c r="A29" s="199" t="s">
        <v>971</v>
      </c>
      <c r="B29" s="124" t="s">
        <v>488</v>
      </c>
      <c r="C29" s="81" t="s">
        <v>489</v>
      </c>
      <c r="H29" s="125" t="s">
        <v>1129</v>
      </c>
    </row>
    <row r="30" spans="1:3" ht="144" customHeight="1">
      <c r="A30" s="199" t="s">
        <v>973</v>
      </c>
      <c r="B30" s="124" t="s">
        <v>849</v>
      </c>
      <c r="C30" s="81" t="s">
        <v>389</v>
      </c>
    </row>
    <row r="31" spans="1:3" ht="25.5" customHeight="1">
      <c r="A31" s="199" t="s">
        <v>972</v>
      </c>
      <c r="B31" s="124" t="s">
        <v>466</v>
      </c>
      <c r="C31" s="81" t="s">
        <v>590</v>
      </c>
    </row>
    <row r="32" spans="1:3" ht="39.75" customHeight="1">
      <c r="A32" s="199" t="s">
        <v>974</v>
      </c>
      <c r="B32" s="124" t="s">
        <v>979</v>
      </c>
      <c r="C32" s="81" t="s">
        <v>1275</v>
      </c>
    </row>
    <row r="33" spans="1:3" ht="124.5" customHeight="1">
      <c r="A33" s="199" t="s">
        <v>1128</v>
      </c>
      <c r="B33" s="124" t="s">
        <v>10</v>
      </c>
      <c r="C33" s="126" t="s">
        <v>9</v>
      </c>
    </row>
    <row r="34" spans="1:4" ht="73.5" customHeight="1">
      <c r="A34" s="199" t="s">
        <v>1132</v>
      </c>
      <c r="B34" s="124"/>
      <c r="C34" s="81" t="s">
        <v>617</v>
      </c>
      <c r="D34" s="356"/>
    </row>
    <row r="35" spans="1:3" ht="86.25" customHeight="1">
      <c r="A35" s="199" t="s">
        <v>1276</v>
      </c>
      <c r="B35" s="197"/>
      <c r="C35" s="126" t="s">
        <v>376</v>
      </c>
    </row>
    <row r="36" spans="1:3" ht="64.5" customHeight="1">
      <c r="A36" s="199" t="s">
        <v>1258</v>
      </c>
      <c r="B36" s="124" t="s">
        <v>836</v>
      </c>
      <c r="C36" s="126" t="s">
        <v>1155</v>
      </c>
    </row>
    <row r="37" spans="1:3" ht="65.25" customHeight="1">
      <c r="A37" s="199" t="s">
        <v>962</v>
      </c>
      <c r="B37" s="124" t="s">
        <v>12</v>
      </c>
      <c r="C37" s="81" t="s">
        <v>13</v>
      </c>
    </row>
    <row r="38" spans="1:3" ht="132" customHeight="1">
      <c r="A38" s="199" t="s">
        <v>1289</v>
      </c>
      <c r="B38" s="124" t="s">
        <v>591</v>
      </c>
      <c r="C38" s="81" t="s">
        <v>592</v>
      </c>
    </row>
    <row r="39" spans="1:3" ht="30.75">
      <c r="A39" s="199" t="s">
        <v>1289</v>
      </c>
      <c r="B39" s="405" t="s">
        <v>735</v>
      </c>
      <c r="C39" s="126" t="s">
        <v>739</v>
      </c>
    </row>
    <row r="40" spans="1:3" ht="47.25" thickBot="1">
      <c r="A40" s="199" t="s">
        <v>1289</v>
      </c>
      <c r="B40" s="408" t="s">
        <v>738</v>
      </c>
      <c r="C40" s="407" t="s">
        <v>740</v>
      </c>
    </row>
    <row r="41" ht="15">
      <c r="B41" s="128"/>
    </row>
    <row r="42" ht="15">
      <c r="B42" s="128"/>
    </row>
    <row r="43" ht="15">
      <c r="B43" s="128"/>
    </row>
    <row r="44" ht="15">
      <c r="B44" s="128"/>
    </row>
    <row r="45" ht="15">
      <c r="B45" s="128"/>
    </row>
    <row r="46" ht="15">
      <c r="B46" s="128"/>
    </row>
    <row r="47" ht="15">
      <c r="B47" s="128"/>
    </row>
    <row r="48" ht="15">
      <c r="B48" s="128"/>
    </row>
    <row r="49" ht="15">
      <c r="B49" s="128"/>
    </row>
    <row r="50" ht="15">
      <c r="B50" s="128"/>
    </row>
    <row r="51" ht="15">
      <c r="B51" s="128"/>
    </row>
    <row r="52" ht="15">
      <c r="B52" s="128"/>
    </row>
    <row r="53" ht="15">
      <c r="B53" s="128"/>
    </row>
    <row r="54" ht="15">
      <c r="B54" s="128"/>
    </row>
    <row r="55" ht="15">
      <c r="B55" s="128"/>
    </row>
    <row r="56" ht="15">
      <c r="B56" s="128"/>
    </row>
    <row r="57" ht="15">
      <c r="B57" s="128"/>
    </row>
    <row r="58" ht="15">
      <c r="B58" s="128"/>
    </row>
    <row r="59" ht="15">
      <c r="B59" s="128"/>
    </row>
  </sheetData>
  <sheetProtection/>
  <mergeCells count="1">
    <mergeCell ref="A1:C1"/>
  </mergeCells>
  <printOptions gridLines="1"/>
  <pageMargins left="0.47" right="0.2" top="0.5" bottom="0.43" header="0.39" footer="0.26"/>
  <pageSetup fitToHeight="5" fitToWidth="5"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E23"/>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22" sqref="B22"/>
    </sheetView>
  </sheetViews>
  <sheetFormatPr defaultColWidth="9.140625" defaultRowHeight="12.75"/>
  <cols>
    <col min="1" max="1" width="9.140625" style="24" customWidth="1"/>
    <col min="2" max="2" width="77.8515625" style="51" customWidth="1"/>
    <col min="3" max="5" width="17.421875" style="19" customWidth="1"/>
    <col min="6" max="6" width="12.421875" style="19" customWidth="1"/>
    <col min="7" max="16384" width="9.140625" style="19" customWidth="1"/>
  </cols>
  <sheetData>
    <row r="1" spans="1:5" s="18" customFormat="1" ht="87" customHeight="1">
      <c r="A1" s="608" t="s">
        <v>845</v>
      </c>
      <c r="B1" s="609"/>
      <c r="C1" s="609"/>
      <c r="D1" s="609"/>
      <c r="E1" s="610"/>
    </row>
    <row r="2" spans="1:5" s="18" customFormat="1" ht="34.5" customHeight="1">
      <c r="A2" s="611" t="s">
        <v>1405</v>
      </c>
      <c r="B2" s="612"/>
      <c r="C2" s="612"/>
      <c r="D2" s="612"/>
      <c r="E2" s="613"/>
    </row>
    <row r="3" spans="1:5" ht="43.5" customHeight="1">
      <c r="A3" s="30" t="s">
        <v>1196</v>
      </c>
      <c r="B3" s="47" t="s">
        <v>1195</v>
      </c>
      <c r="C3" s="14" t="s">
        <v>1310</v>
      </c>
      <c r="D3" s="14" t="s">
        <v>1311</v>
      </c>
      <c r="E3" s="35" t="s">
        <v>1221</v>
      </c>
    </row>
    <row r="4" spans="1:5" ht="17.25" customHeight="1">
      <c r="A4" s="31"/>
      <c r="B4" s="47"/>
      <c r="C4" s="38" t="s">
        <v>1292</v>
      </c>
      <c r="D4" s="38" t="s">
        <v>1293</v>
      </c>
      <c r="E4" s="39" t="s">
        <v>955</v>
      </c>
    </row>
    <row r="5" spans="1:5" ht="15">
      <c r="A5" s="31">
        <v>1</v>
      </c>
      <c r="B5" s="47" t="s">
        <v>1383</v>
      </c>
      <c r="C5" s="52">
        <f>C6</f>
        <v>7265998</v>
      </c>
      <c r="D5" s="52">
        <f>D6</f>
        <v>237277</v>
      </c>
      <c r="E5" s="53">
        <f>C5+D5</f>
        <v>7503275</v>
      </c>
    </row>
    <row r="6" spans="1:5" ht="15">
      <c r="A6" s="31">
        <f>A5+1</f>
        <v>2</v>
      </c>
      <c r="B6" s="27" t="s">
        <v>1269</v>
      </c>
      <c r="C6" s="54">
        <v>7265998</v>
      </c>
      <c r="D6" s="54">
        <v>237277</v>
      </c>
      <c r="E6" s="53">
        <f>C6+D6</f>
        <v>7503275</v>
      </c>
    </row>
    <row r="7" spans="1:5" ht="15.75" customHeight="1">
      <c r="A7" s="31">
        <f>A6+1</f>
        <v>3</v>
      </c>
      <c r="B7" s="47" t="s">
        <v>1384</v>
      </c>
      <c r="C7" s="52">
        <f>C8+C9+C10+C11+C12</f>
        <v>2345901</v>
      </c>
      <c r="D7" s="52">
        <f>D8+D9+D10+D11+D12</f>
        <v>29539</v>
      </c>
      <c r="E7" s="53">
        <f>C7+D7</f>
        <v>2375440</v>
      </c>
    </row>
    <row r="8" spans="1:5" ht="15">
      <c r="A8" s="31">
        <f aca="true" t="shared" si="0" ref="A8:A19">A7+1</f>
        <v>4</v>
      </c>
      <c r="B8" s="27" t="s">
        <v>1270</v>
      </c>
      <c r="C8" s="54">
        <v>2074707</v>
      </c>
      <c r="D8" s="54">
        <v>0</v>
      </c>
      <c r="E8" s="53">
        <f>C8+D8</f>
        <v>2074707</v>
      </c>
    </row>
    <row r="9" spans="1:5" ht="15">
      <c r="A9" s="31">
        <f t="shared" si="0"/>
        <v>5</v>
      </c>
      <c r="B9" s="27" t="s">
        <v>1271</v>
      </c>
      <c r="C9" s="54">
        <v>192104</v>
      </c>
      <c r="D9" s="54">
        <v>13528</v>
      </c>
      <c r="E9" s="53">
        <f>C9+D9</f>
        <v>205632</v>
      </c>
    </row>
    <row r="10" spans="1:5" ht="15">
      <c r="A10" s="31">
        <f t="shared" si="0"/>
        <v>6</v>
      </c>
      <c r="B10" s="27" t="s">
        <v>1272</v>
      </c>
      <c r="C10" s="54">
        <v>0</v>
      </c>
      <c r="D10" s="54">
        <v>0</v>
      </c>
      <c r="E10" s="53">
        <f aca="true" t="shared" si="1" ref="E10:E19">C10+D10</f>
        <v>0</v>
      </c>
    </row>
    <row r="11" spans="1:5" ht="15">
      <c r="A11" s="31">
        <f t="shared" si="0"/>
        <v>7</v>
      </c>
      <c r="B11" s="27" t="s">
        <v>1273</v>
      </c>
      <c r="C11" s="54">
        <v>0</v>
      </c>
      <c r="D11" s="54">
        <v>0</v>
      </c>
      <c r="E11" s="53">
        <f t="shared" si="1"/>
        <v>0</v>
      </c>
    </row>
    <row r="12" spans="1:5" ht="15">
      <c r="A12" s="31">
        <f t="shared" si="0"/>
        <v>8</v>
      </c>
      <c r="B12" s="27" t="s">
        <v>1115</v>
      </c>
      <c r="C12" s="54">
        <v>79090</v>
      </c>
      <c r="D12" s="54">
        <v>16011</v>
      </c>
      <c r="E12" s="53">
        <f t="shared" si="1"/>
        <v>95101</v>
      </c>
    </row>
    <row r="13" spans="1:5" ht="15.75" customHeight="1">
      <c r="A13" s="31">
        <f t="shared" si="0"/>
        <v>9</v>
      </c>
      <c r="B13" s="47" t="s">
        <v>1385</v>
      </c>
      <c r="C13" s="52">
        <f>C14</f>
        <v>0</v>
      </c>
      <c r="D13" s="52">
        <f>D14</f>
        <v>0</v>
      </c>
      <c r="E13" s="53">
        <f t="shared" si="1"/>
        <v>0</v>
      </c>
    </row>
    <row r="14" spans="1:5" ht="15">
      <c r="A14" s="31">
        <f t="shared" si="0"/>
        <v>10</v>
      </c>
      <c r="B14" s="27" t="s">
        <v>1116</v>
      </c>
      <c r="C14" s="54">
        <v>0</v>
      </c>
      <c r="D14" s="54">
        <v>0</v>
      </c>
      <c r="E14" s="53">
        <f t="shared" si="1"/>
        <v>0</v>
      </c>
    </row>
    <row r="15" spans="1:5" ht="15">
      <c r="A15" s="31">
        <f t="shared" si="0"/>
        <v>11</v>
      </c>
      <c r="B15" s="47" t="s">
        <v>1386</v>
      </c>
      <c r="C15" s="52">
        <f>SUM(C16:C18)</f>
        <v>1015614</v>
      </c>
      <c r="D15" s="52">
        <f>SUM(D16:D18)</f>
        <v>0</v>
      </c>
      <c r="E15" s="53">
        <f t="shared" si="1"/>
        <v>1015614</v>
      </c>
    </row>
    <row r="16" spans="1:5" ht="15">
      <c r="A16" s="31">
        <f t="shared" si="0"/>
        <v>12</v>
      </c>
      <c r="B16" s="27" t="s">
        <v>1117</v>
      </c>
      <c r="C16" s="54">
        <v>658337</v>
      </c>
      <c r="D16" s="54">
        <v>0</v>
      </c>
      <c r="E16" s="53">
        <f t="shared" si="1"/>
        <v>658337</v>
      </c>
    </row>
    <row r="17" spans="1:5" ht="15">
      <c r="A17" s="31">
        <f t="shared" si="0"/>
        <v>13</v>
      </c>
      <c r="B17" s="27" t="s">
        <v>1118</v>
      </c>
      <c r="C17" s="54">
        <v>219300</v>
      </c>
      <c r="D17" s="54">
        <v>0</v>
      </c>
      <c r="E17" s="53">
        <f t="shared" si="1"/>
        <v>219300</v>
      </c>
    </row>
    <row r="18" spans="1:5" ht="15">
      <c r="A18" s="31">
        <f t="shared" si="0"/>
        <v>14</v>
      </c>
      <c r="B18" s="27" t="s">
        <v>1119</v>
      </c>
      <c r="C18" s="54">
        <v>137977</v>
      </c>
      <c r="D18" s="54">
        <v>0</v>
      </c>
      <c r="E18" s="53">
        <f t="shared" si="1"/>
        <v>137977</v>
      </c>
    </row>
    <row r="19" spans="1:5" ht="15.75" thickBot="1">
      <c r="A19" s="32">
        <f t="shared" si="0"/>
        <v>15</v>
      </c>
      <c r="B19" s="49" t="s">
        <v>1387</v>
      </c>
      <c r="C19" s="55">
        <f>C5+C7+C13+C15</f>
        <v>10627513</v>
      </c>
      <c r="D19" s="55">
        <f>D5+D7+D13+D15</f>
        <v>266816</v>
      </c>
      <c r="E19" s="56">
        <f t="shared" si="1"/>
        <v>10894329</v>
      </c>
    </row>
    <row r="20" spans="1:4" ht="15">
      <c r="A20" s="20"/>
      <c r="B20" s="50"/>
      <c r="C20" s="614"/>
      <c r="D20" s="614"/>
    </row>
    <row r="21" spans="1:2" ht="15">
      <c r="A21" s="23"/>
      <c r="B21" s="156"/>
    </row>
    <row r="23" ht="15">
      <c r="B23" s="51" t="s">
        <v>1129</v>
      </c>
    </row>
  </sheetData>
  <sheetProtection selectLockedCells="1"/>
  <protectedRanges>
    <protectedRange sqref="C8:D12 C16:C18 C14:D14 C6:D6" name="Rozsah2"/>
    <protectedRange sqref="C19:D19" name="Rozsah1"/>
  </protectedRanges>
  <mergeCells count="3">
    <mergeCell ref="A1:E1"/>
    <mergeCell ref="A2:E2"/>
    <mergeCell ref="C20:D20"/>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G41"/>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33" sqref="C33"/>
    </sheetView>
  </sheetViews>
  <sheetFormatPr defaultColWidth="9.140625" defaultRowHeight="12.75"/>
  <cols>
    <col min="1" max="1" width="10.140625" style="3" customWidth="1"/>
    <col min="2" max="2" width="83.00390625" style="60" customWidth="1"/>
    <col min="3" max="3" width="15.421875" style="1" customWidth="1"/>
    <col min="4" max="4" width="14.28125" style="1" customWidth="1"/>
    <col min="5" max="5" width="14.7109375" style="1" customWidth="1"/>
    <col min="6" max="16384" width="9.140625" style="1" customWidth="1"/>
  </cols>
  <sheetData>
    <row r="1" spans="1:7" ht="49.5" customHeight="1">
      <c r="A1" s="615" t="s">
        <v>846</v>
      </c>
      <c r="B1" s="616"/>
      <c r="C1" s="616"/>
      <c r="D1" s="616"/>
      <c r="E1" s="617"/>
      <c r="F1" s="7"/>
      <c r="G1" s="7"/>
    </row>
    <row r="2" spans="1:5" s="18" customFormat="1" ht="38.25" customHeight="1">
      <c r="A2" s="618" t="s">
        <v>1406</v>
      </c>
      <c r="B2" s="619"/>
      <c r="C2" s="619"/>
      <c r="D2" s="619"/>
      <c r="E2" s="620"/>
    </row>
    <row r="3" spans="1:5" s="10" customFormat="1" ht="35.25" customHeight="1">
      <c r="A3" s="30" t="s">
        <v>1196</v>
      </c>
      <c r="B3" s="118" t="s">
        <v>1343</v>
      </c>
      <c r="C3" s="14" t="s">
        <v>1310</v>
      </c>
      <c r="D3" s="14" t="s">
        <v>1311</v>
      </c>
      <c r="E3" s="35" t="s">
        <v>1221</v>
      </c>
    </row>
    <row r="4" spans="1:5" s="19" customFormat="1" ht="17.25" customHeight="1">
      <c r="A4" s="31"/>
      <c r="B4" s="47"/>
      <c r="C4" s="38" t="s">
        <v>1292</v>
      </c>
      <c r="D4" s="38" t="s">
        <v>1293</v>
      </c>
      <c r="E4" s="39" t="s">
        <v>955</v>
      </c>
    </row>
    <row r="5" spans="1:5" ht="30.75">
      <c r="A5" s="33">
        <v>1</v>
      </c>
      <c r="B5" s="57" t="s">
        <v>742</v>
      </c>
      <c r="C5" s="66">
        <f>SUM(C6:C12)</f>
        <v>243119.88</v>
      </c>
      <c r="D5" s="66">
        <f>SUM(D6:D12)</f>
        <v>0</v>
      </c>
      <c r="E5" s="467">
        <f>C5+D5</f>
        <v>243119.88</v>
      </c>
    </row>
    <row r="6" spans="1:5" ht="15">
      <c r="A6" s="33" t="s">
        <v>1330</v>
      </c>
      <c r="B6" s="58" t="s">
        <v>66</v>
      </c>
      <c r="C6" s="54">
        <v>1900</v>
      </c>
      <c r="D6" s="54">
        <v>0</v>
      </c>
      <c r="E6" s="467">
        <f aca="true" t="shared" si="0" ref="E6:E39">C6+D6</f>
        <v>1900</v>
      </c>
    </row>
    <row r="7" spans="1:5" ht="30.75">
      <c r="A7" s="33" t="s">
        <v>508</v>
      </c>
      <c r="B7" s="58" t="s">
        <v>1423</v>
      </c>
      <c r="C7" s="54">
        <v>17827</v>
      </c>
      <c r="D7" s="54">
        <v>0</v>
      </c>
      <c r="E7" s="467">
        <f t="shared" si="0"/>
        <v>17827</v>
      </c>
    </row>
    <row r="8" spans="1:5" ht="30.75">
      <c r="A8" s="33" t="s">
        <v>71</v>
      </c>
      <c r="B8" s="58" t="s">
        <v>1420</v>
      </c>
      <c r="C8" s="54">
        <v>1000</v>
      </c>
      <c r="D8" s="54">
        <v>0</v>
      </c>
      <c r="E8" s="467">
        <f t="shared" si="0"/>
        <v>1000</v>
      </c>
    </row>
    <row r="9" spans="1:5" ht="30.75">
      <c r="A9" s="33" t="s">
        <v>85</v>
      </c>
      <c r="B9" s="58" t="s">
        <v>1417</v>
      </c>
      <c r="C9" s="54">
        <v>43733.18</v>
      </c>
      <c r="D9" s="54">
        <v>0</v>
      </c>
      <c r="E9" s="467">
        <f t="shared" si="0"/>
        <v>43733.18</v>
      </c>
    </row>
    <row r="10" spans="1:5" ht="30.75">
      <c r="A10" s="33" t="s">
        <v>86</v>
      </c>
      <c r="B10" s="58" t="s">
        <v>1418</v>
      </c>
      <c r="C10" s="54">
        <v>104280.02</v>
      </c>
      <c r="D10" s="54">
        <v>0</v>
      </c>
      <c r="E10" s="467">
        <f t="shared" si="0"/>
        <v>104280.02</v>
      </c>
    </row>
    <row r="11" spans="1:5" ht="30.75">
      <c r="A11" s="33" t="s">
        <v>87</v>
      </c>
      <c r="B11" s="58" t="s">
        <v>1419</v>
      </c>
      <c r="C11" s="54">
        <v>72379.68</v>
      </c>
      <c r="D11" s="54">
        <v>0</v>
      </c>
      <c r="E11" s="467">
        <f t="shared" si="0"/>
        <v>72379.68</v>
      </c>
    </row>
    <row r="12" spans="1:5" ht="15">
      <c r="A12" s="33" t="s">
        <v>1422</v>
      </c>
      <c r="B12" s="58" t="s">
        <v>1421</v>
      </c>
      <c r="C12" s="54">
        <v>2000</v>
      </c>
      <c r="D12" s="54">
        <v>0</v>
      </c>
      <c r="E12" s="467">
        <f t="shared" si="0"/>
        <v>2000</v>
      </c>
    </row>
    <row r="13" spans="1:5" ht="15">
      <c r="A13" s="33"/>
      <c r="B13" s="58"/>
      <c r="C13" s="54"/>
      <c r="D13" s="54"/>
      <c r="E13" s="467"/>
    </row>
    <row r="14" spans="1:5" ht="15">
      <c r="A14" s="33">
        <v>2</v>
      </c>
      <c r="B14" s="57" t="s">
        <v>1011</v>
      </c>
      <c r="C14" s="66">
        <f>SUM(C15:C25)</f>
        <v>3010</v>
      </c>
      <c r="D14" s="66">
        <f>SUM(D15:D25)</f>
        <v>0</v>
      </c>
      <c r="E14" s="467">
        <f t="shared" si="0"/>
        <v>3010</v>
      </c>
    </row>
    <row r="15" spans="1:5" ht="15">
      <c r="A15" s="33" t="s">
        <v>1331</v>
      </c>
      <c r="B15" s="453" t="s">
        <v>67</v>
      </c>
      <c r="C15" s="54">
        <v>200</v>
      </c>
      <c r="D15" s="54">
        <v>0</v>
      </c>
      <c r="E15" s="467">
        <f t="shared" si="0"/>
        <v>200</v>
      </c>
    </row>
    <row r="16" spans="1:5" ht="15">
      <c r="A16" s="33" t="s">
        <v>509</v>
      </c>
      <c r="B16" s="453" t="s">
        <v>68</v>
      </c>
      <c r="C16" s="54">
        <v>600</v>
      </c>
      <c r="D16" s="54">
        <v>0</v>
      </c>
      <c r="E16" s="467">
        <f t="shared" si="0"/>
        <v>600</v>
      </c>
    </row>
    <row r="17" spans="1:5" ht="15">
      <c r="A17" s="33" t="s">
        <v>69</v>
      </c>
      <c r="B17" s="453" t="s">
        <v>70</v>
      </c>
      <c r="C17" s="54">
        <v>200</v>
      </c>
      <c r="D17" s="54">
        <v>0</v>
      </c>
      <c r="E17" s="467">
        <f t="shared" si="0"/>
        <v>200</v>
      </c>
    </row>
    <row r="18" spans="1:5" ht="30.75">
      <c r="A18" s="33" t="s">
        <v>78</v>
      </c>
      <c r="B18" s="454" t="s">
        <v>72</v>
      </c>
      <c r="C18" s="54">
        <v>360</v>
      </c>
      <c r="D18" s="54">
        <v>0</v>
      </c>
      <c r="E18" s="467">
        <f t="shared" si="0"/>
        <v>360</v>
      </c>
    </row>
    <row r="19" spans="1:5" ht="30.75">
      <c r="A19" s="33" t="s">
        <v>79</v>
      </c>
      <c r="B19" s="454" t="s">
        <v>73</v>
      </c>
      <c r="C19" s="54">
        <v>200</v>
      </c>
      <c r="D19" s="54">
        <v>0</v>
      </c>
      <c r="E19" s="467">
        <f t="shared" si="0"/>
        <v>200</v>
      </c>
    </row>
    <row r="20" spans="1:5" ht="30.75">
      <c r="A20" s="33" t="s">
        <v>80</v>
      </c>
      <c r="B20" s="454" t="s">
        <v>74</v>
      </c>
      <c r="C20" s="54">
        <v>150</v>
      </c>
      <c r="D20" s="54">
        <v>0</v>
      </c>
      <c r="E20" s="467">
        <f t="shared" si="0"/>
        <v>150</v>
      </c>
    </row>
    <row r="21" spans="1:5" ht="15">
      <c r="A21" s="33" t="s">
        <v>81</v>
      </c>
      <c r="B21" s="454" t="s">
        <v>75</v>
      </c>
      <c r="C21" s="54">
        <v>200</v>
      </c>
      <c r="D21" s="54">
        <v>0</v>
      </c>
      <c r="E21" s="467">
        <f t="shared" si="0"/>
        <v>200</v>
      </c>
    </row>
    <row r="22" spans="1:5" ht="15">
      <c r="A22" s="33" t="s">
        <v>82</v>
      </c>
      <c r="B22" s="454" t="s">
        <v>76</v>
      </c>
      <c r="C22" s="54">
        <v>500</v>
      </c>
      <c r="D22" s="54">
        <v>0</v>
      </c>
      <c r="E22" s="467">
        <f t="shared" si="0"/>
        <v>500</v>
      </c>
    </row>
    <row r="23" spans="1:5" ht="30.75">
      <c r="A23" s="33" t="s">
        <v>83</v>
      </c>
      <c r="B23" s="454" t="s">
        <v>77</v>
      </c>
      <c r="C23" s="54">
        <v>150</v>
      </c>
      <c r="D23" s="54">
        <v>0</v>
      </c>
      <c r="E23" s="467">
        <f t="shared" si="0"/>
        <v>150</v>
      </c>
    </row>
    <row r="24" spans="1:5" ht="30.75">
      <c r="A24" s="33" t="s">
        <v>90</v>
      </c>
      <c r="B24" s="454" t="s">
        <v>88</v>
      </c>
      <c r="C24" s="54">
        <v>200</v>
      </c>
      <c r="D24" s="54">
        <v>0</v>
      </c>
      <c r="E24" s="467">
        <f t="shared" si="0"/>
        <v>200</v>
      </c>
    </row>
    <row r="25" spans="1:5" ht="15">
      <c r="A25" s="33" t="s">
        <v>91</v>
      </c>
      <c r="B25" s="454" t="s">
        <v>89</v>
      </c>
      <c r="C25" s="54">
        <v>250</v>
      </c>
      <c r="D25" s="54">
        <v>0</v>
      </c>
      <c r="E25" s="467">
        <f t="shared" si="0"/>
        <v>250</v>
      </c>
    </row>
    <row r="26" spans="1:5" ht="15">
      <c r="A26" s="33"/>
      <c r="B26" s="58"/>
      <c r="C26" s="54"/>
      <c r="D26" s="54"/>
      <c r="E26" s="467"/>
    </row>
    <row r="27" spans="1:5" ht="15">
      <c r="A27" s="33">
        <v>3</v>
      </c>
      <c r="B27" s="57" t="s">
        <v>1264</v>
      </c>
      <c r="C27" s="66">
        <f>SUM(C28:C29)</f>
        <v>0</v>
      </c>
      <c r="D27" s="66">
        <f>SUM(D30:D30)</f>
        <v>0</v>
      </c>
      <c r="E27" s="467">
        <f t="shared" si="0"/>
        <v>0</v>
      </c>
    </row>
    <row r="28" spans="1:5" ht="15">
      <c r="A28" s="33" t="s">
        <v>1333</v>
      </c>
      <c r="B28" s="186"/>
      <c r="C28" s="54">
        <v>0</v>
      </c>
      <c r="D28" s="54">
        <v>0</v>
      </c>
      <c r="E28" s="467">
        <f t="shared" si="0"/>
        <v>0</v>
      </c>
    </row>
    <row r="29" spans="1:5" ht="15">
      <c r="A29" s="33" t="s">
        <v>510</v>
      </c>
      <c r="B29" s="186"/>
      <c r="C29" s="54"/>
      <c r="D29" s="54"/>
      <c r="E29" s="467">
        <f t="shared" si="0"/>
        <v>0</v>
      </c>
    </row>
    <row r="30" spans="1:5" ht="15">
      <c r="A30" s="33"/>
      <c r="B30" s="58"/>
      <c r="C30" s="54"/>
      <c r="D30" s="54"/>
      <c r="E30" s="467"/>
    </row>
    <row r="31" spans="1:5" ht="15">
      <c r="A31" s="33">
        <v>4</v>
      </c>
      <c r="B31" s="57" t="s">
        <v>1265</v>
      </c>
      <c r="C31" s="66">
        <f>SUM(C32:C37)</f>
        <v>205136.64</v>
      </c>
      <c r="D31" s="66">
        <f>SUM(D32:D37)</f>
        <v>0</v>
      </c>
      <c r="E31" s="467">
        <f t="shared" si="0"/>
        <v>205136.64</v>
      </c>
    </row>
    <row r="32" spans="1:5" ht="15">
      <c r="A32" s="33" t="s">
        <v>1242</v>
      </c>
      <c r="B32" s="455" t="s">
        <v>1424</v>
      </c>
      <c r="C32" s="189">
        <v>2886</v>
      </c>
      <c r="D32" s="189">
        <v>0</v>
      </c>
      <c r="E32" s="467">
        <f t="shared" si="0"/>
        <v>2886</v>
      </c>
    </row>
    <row r="33" spans="1:5" ht="46.5">
      <c r="A33" s="33" t="s">
        <v>511</v>
      </c>
      <c r="B33" s="58" t="s">
        <v>84</v>
      </c>
      <c r="C33" s="189">
        <v>99296.25</v>
      </c>
      <c r="D33" s="189">
        <v>0</v>
      </c>
      <c r="E33" s="467">
        <f t="shared" si="0"/>
        <v>99296.25</v>
      </c>
    </row>
    <row r="34" spans="1:5" ht="15">
      <c r="A34" s="33" t="s">
        <v>94</v>
      </c>
      <c r="B34" s="58" t="s">
        <v>92</v>
      </c>
      <c r="C34" s="189">
        <v>6712.49</v>
      </c>
      <c r="D34" s="189">
        <v>0</v>
      </c>
      <c r="E34" s="467">
        <f t="shared" si="0"/>
        <v>6712.49</v>
      </c>
    </row>
    <row r="35" spans="1:5" ht="15">
      <c r="A35" s="33" t="s">
        <v>95</v>
      </c>
      <c r="B35" s="58" t="s">
        <v>93</v>
      </c>
      <c r="C35" s="189">
        <v>7030.3</v>
      </c>
      <c r="D35" s="189">
        <v>0</v>
      </c>
      <c r="E35" s="467">
        <f t="shared" si="0"/>
        <v>7030.3</v>
      </c>
    </row>
    <row r="36" spans="1:5" ht="15">
      <c r="A36" s="33" t="s">
        <v>1427</v>
      </c>
      <c r="B36" s="58" t="s">
        <v>1425</v>
      </c>
      <c r="C36" s="189">
        <v>21462</v>
      </c>
      <c r="D36" s="189">
        <v>0</v>
      </c>
      <c r="E36" s="467">
        <f t="shared" si="0"/>
        <v>21462</v>
      </c>
    </row>
    <row r="37" spans="1:5" ht="15">
      <c r="A37" s="33" t="s">
        <v>1428</v>
      </c>
      <c r="B37" s="58" t="s">
        <v>1426</v>
      </c>
      <c r="C37" s="189">
        <v>67749.6</v>
      </c>
      <c r="D37" s="189">
        <v>0</v>
      </c>
      <c r="E37" s="467">
        <f t="shared" si="0"/>
        <v>67749.6</v>
      </c>
    </row>
    <row r="38" spans="1:5" ht="15">
      <c r="A38" s="33"/>
      <c r="B38" s="58"/>
      <c r="C38" s="54"/>
      <c r="D38" s="54"/>
      <c r="E38" s="467"/>
    </row>
    <row r="39" spans="1:5" ht="15.75" thickBot="1">
      <c r="A39" s="34">
        <v>5</v>
      </c>
      <c r="B39" s="59" t="s">
        <v>1313</v>
      </c>
      <c r="C39" s="468">
        <f>C5+C14+C27+C31</f>
        <v>451266.52</v>
      </c>
      <c r="D39" s="468">
        <f>D5+D14+D27+D31</f>
        <v>0</v>
      </c>
      <c r="E39" s="469">
        <f t="shared" si="0"/>
        <v>451266.52</v>
      </c>
    </row>
    <row r="41" spans="1:2" s="381" customFormat="1" ht="15">
      <c r="A41" s="379"/>
      <c r="B41" s="380" t="s">
        <v>741</v>
      </c>
    </row>
  </sheetData>
  <sheetProtection/>
  <mergeCells count="2">
    <mergeCell ref="A1:E1"/>
    <mergeCell ref="A2:E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tabColor indexed="42"/>
  </sheetPr>
  <dimension ref="A1:I62"/>
  <sheetViews>
    <sheetView zoomScale="75" zoomScaleNormal="75" zoomScalePageLayoutView="0" workbookViewId="0" topLeftCell="A1">
      <pane xSplit="2" ySplit="5" topLeftCell="C41" activePane="bottomRight" state="frozen"/>
      <selection pane="topLeft" activeCell="A1" sqref="A1"/>
      <selection pane="topRight" activeCell="C1" sqref="C1"/>
      <selection pane="bottomLeft" activeCell="A6" sqref="A6"/>
      <selection pane="bottomRight" activeCell="D51" sqref="D51"/>
    </sheetView>
  </sheetViews>
  <sheetFormatPr defaultColWidth="9.140625" defaultRowHeight="12.75"/>
  <cols>
    <col min="1" max="1" width="7.8515625" style="3" customWidth="1"/>
    <col min="2" max="2" width="70.57421875" style="179" customWidth="1"/>
    <col min="3" max="3" width="16.421875" style="180" customWidth="1"/>
    <col min="4" max="4" width="16.57421875" style="180" customWidth="1"/>
    <col min="5" max="5" width="16.421875" style="180" customWidth="1"/>
    <col min="6" max="6" width="19.140625" style="180" customWidth="1"/>
    <col min="7" max="7" width="16.8515625" style="180" customWidth="1"/>
    <col min="8" max="8" width="17.28125" style="180" customWidth="1"/>
    <col min="9" max="9" width="11.00390625" style="1" customWidth="1"/>
    <col min="10" max="16384" width="9.140625" style="1" customWidth="1"/>
  </cols>
  <sheetData>
    <row r="1" spans="1:8" ht="34.5" customHeight="1">
      <c r="A1" s="627" t="s">
        <v>847</v>
      </c>
      <c r="B1" s="628"/>
      <c r="C1" s="628"/>
      <c r="D1" s="628"/>
      <c r="E1" s="628"/>
      <c r="F1" s="628"/>
      <c r="G1" s="628"/>
      <c r="H1" s="629"/>
    </row>
    <row r="2" spans="1:8" ht="31.5" customHeight="1">
      <c r="A2" s="611" t="s">
        <v>1407</v>
      </c>
      <c r="B2" s="612"/>
      <c r="C2" s="612"/>
      <c r="D2" s="612"/>
      <c r="E2" s="612"/>
      <c r="F2" s="612"/>
      <c r="G2" s="612"/>
      <c r="H2" s="613"/>
    </row>
    <row r="3" spans="1:8" ht="24" customHeight="1">
      <c r="A3" s="630" t="s">
        <v>1196</v>
      </c>
      <c r="B3" s="631" t="s">
        <v>1343</v>
      </c>
      <c r="C3" s="632">
        <v>2010</v>
      </c>
      <c r="D3" s="633"/>
      <c r="E3" s="632">
        <v>2011</v>
      </c>
      <c r="F3" s="633"/>
      <c r="G3" s="632" t="s">
        <v>35</v>
      </c>
      <c r="H3" s="634"/>
    </row>
    <row r="4" spans="1:8" s="10" customFormat="1" ht="30.75">
      <c r="A4" s="630"/>
      <c r="B4" s="631"/>
      <c r="C4" s="14" t="s">
        <v>1344</v>
      </c>
      <c r="D4" s="14" t="s">
        <v>1345</v>
      </c>
      <c r="E4" s="14" t="s">
        <v>1344</v>
      </c>
      <c r="F4" s="14" t="s">
        <v>1345</v>
      </c>
      <c r="G4" s="14" t="s">
        <v>1344</v>
      </c>
      <c r="H4" s="29" t="s">
        <v>1345</v>
      </c>
    </row>
    <row r="5" spans="1:8" s="10" customFormat="1" ht="15">
      <c r="A5" s="30"/>
      <c r="B5" s="47"/>
      <c r="C5" s="14" t="s">
        <v>1292</v>
      </c>
      <c r="D5" s="14" t="s">
        <v>1293</v>
      </c>
      <c r="E5" s="14" t="s">
        <v>1294</v>
      </c>
      <c r="F5" s="14" t="s">
        <v>1301</v>
      </c>
      <c r="G5" s="14" t="s">
        <v>956</v>
      </c>
      <c r="H5" s="29" t="s">
        <v>957</v>
      </c>
    </row>
    <row r="6" spans="1:8" ht="15">
      <c r="A6" s="33">
        <v>1</v>
      </c>
      <c r="B6" s="79" t="s">
        <v>1259</v>
      </c>
      <c r="C6" s="66">
        <f>SUM(C7:C10)</f>
        <v>0</v>
      </c>
      <c r="D6" s="66">
        <f>SUM(D7:D10)</f>
        <v>19387.88</v>
      </c>
      <c r="E6" s="66">
        <f>SUM(E7:E10)</f>
        <v>0</v>
      </c>
      <c r="F6" s="66">
        <f>SUM(F7:F10)</f>
        <v>20780.13</v>
      </c>
      <c r="G6" s="470">
        <f>E6-C6</f>
        <v>0</v>
      </c>
      <c r="H6" s="471">
        <f aca="true" t="shared" si="0" ref="G6:H58">F6-D6</f>
        <v>1392.25</v>
      </c>
    </row>
    <row r="7" spans="1:8" ht="15">
      <c r="A7" s="33">
        <f>A6+1</f>
        <v>2</v>
      </c>
      <c r="B7" s="64" t="s">
        <v>1281</v>
      </c>
      <c r="C7" s="472">
        <v>0</v>
      </c>
      <c r="D7" s="472">
        <v>0</v>
      </c>
      <c r="E7" s="472">
        <v>0</v>
      </c>
      <c r="F7" s="472">
        <v>0</v>
      </c>
      <c r="G7" s="470">
        <f t="shared" si="0"/>
        <v>0</v>
      </c>
      <c r="H7" s="471">
        <f t="shared" si="0"/>
        <v>0</v>
      </c>
    </row>
    <row r="8" spans="1:8" ht="15">
      <c r="A8" s="33">
        <f aca="true" t="shared" si="1" ref="A8:A58">A7+1</f>
        <v>3</v>
      </c>
      <c r="B8" s="64" t="s">
        <v>1308</v>
      </c>
      <c r="C8" s="472">
        <v>0</v>
      </c>
      <c r="D8" s="472">
        <v>0</v>
      </c>
      <c r="E8" s="472">
        <v>0</v>
      </c>
      <c r="F8" s="472">
        <v>0</v>
      </c>
      <c r="G8" s="470">
        <f t="shared" si="0"/>
        <v>0</v>
      </c>
      <c r="H8" s="471">
        <f t="shared" si="0"/>
        <v>0</v>
      </c>
    </row>
    <row r="9" spans="1:8" ht="15">
      <c r="A9" s="33">
        <f t="shared" si="1"/>
        <v>4</v>
      </c>
      <c r="B9" s="64" t="s">
        <v>992</v>
      </c>
      <c r="C9" s="472">
        <v>0</v>
      </c>
      <c r="D9" s="472">
        <v>0</v>
      </c>
      <c r="E9" s="472">
        <v>0</v>
      </c>
      <c r="F9" s="472">
        <v>0</v>
      </c>
      <c r="G9" s="470">
        <f t="shared" si="0"/>
        <v>0</v>
      </c>
      <c r="H9" s="471">
        <f t="shared" si="0"/>
        <v>0</v>
      </c>
    </row>
    <row r="10" spans="1:8" ht="15">
      <c r="A10" s="33">
        <f t="shared" si="1"/>
        <v>5</v>
      </c>
      <c r="B10" s="64" t="s">
        <v>1307</v>
      </c>
      <c r="C10" s="472">
        <v>0</v>
      </c>
      <c r="D10" s="472">
        <v>19387.88</v>
      </c>
      <c r="E10" s="472">
        <v>0</v>
      </c>
      <c r="F10" s="472">
        <v>20780.13</v>
      </c>
      <c r="G10" s="470">
        <f t="shared" si="0"/>
        <v>0</v>
      </c>
      <c r="H10" s="471">
        <f t="shared" si="0"/>
        <v>1392.25</v>
      </c>
    </row>
    <row r="11" spans="1:8" ht="15">
      <c r="A11" s="33">
        <f t="shared" si="1"/>
        <v>6</v>
      </c>
      <c r="B11" s="79" t="s">
        <v>1134</v>
      </c>
      <c r="C11" s="66">
        <f>SUM(C12:C15)</f>
        <v>475778.27</v>
      </c>
      <c r="D11" s="66">
        <f>SUM(D12:D15)</f>
        <v>105543.89</v>
      </c>
      <c r="E11" s="66">
        <f>SUM(E12:E15)</f>
        <v>405965.83999999997</v>
      </c>
      <c r="F11" s="66">
        <f>SUM(F12:F15)</f>
        <v>57174.84</v>
      </c>
      <c r="G11" s="470">
        <f t="shared" si="0"/>
        <v>-69812.43000000005</v>
      </c>
      <c r="H11" s="471">
        <f t="shared" si="0"/>
        <v>-48369.05</v>
      </c>
    </row>
    <row r="12" spans="1:8" ht="15">
      <c r="A12" s="33">
        <f t="shared" si="1"/>
        <v>7</v>
      </c>
      <c r="B12" s="64" t="s">
        <v>1032</v>
      </c>
      <c r="C12" s="472">
        <v>0</v>
      </c>
      <c r="D12" s="472">
        <v>0</v>
      </c>
      <c r="E12" s="472">
        <v>0</v>
      </c>
      <c r="F12" s="472">
        <v>0</v>
      </c>
      <c r="G12" s="470">
        <f t="shared" si="0"/>
        <v>0</v>
      </c>
      <c r="H12" s="471">
        <f t="shared" si="0"/>
        <v>0</v>
      </c>
    </row>
    <row r="13" spans="1:8" ht="15">
      <c r="A13" s="33">
        <f t="shared" si="1"/>
        <v>8</v>
      </c>
      <c r="B13" s="64" t="s">
        <v>1033</v>
      </c>
      <c r="C13" s="472">
        <v>156230.88</v>
      </c>
      <c r="D13" s="472">
        <v>0</v>
      </c>
      <c r="E13" s="472">
        <v>144073.47</v>
      </c>
      <c r="F13" s="472">
        <v>0</v>
      </c>
      <c r="G13" s="470">
        <f t="shared" si="0"/>
        <v>-12157.410000000003</v>
      </c>
      <c r="H13" s="471">
        <f t="shared" si="0"/>
        <v>0</v>
      </c>
    </row>
    <row r="14" spans="1:8" ht="30.75">
      <c r="A14" s="33">
        <f>A13+1</f>
        <v>9</v>
      </c>
      <c r="B14" s="64" t="s">
        <v>1034</v>
      </c>
      <c r="C14" s="472">
        <v>81991.04</v>
      </c>
      <c r="D14" s="472">
        <v>9944.53</v>
      </c>
      <c r="E14" s="472">
        <v>83064.94</v>
      </c>
      <c r="F14" s="472">
        <v>9846.39</v>
      </c>
      <c r="G14" s="470">
        <f t="shared" si="0"/>
        <v>1073.9000000000087</v>
      </c>
      <c r="H14" s="471">
        <f t="shared" si="0"/>
        <v>-98.14000000000124</v>
      </c>
    </row>
    <row r="15" spans="1:8" ht="15">
      <c r="A15" s="33">
        <f t="shared" si="1"/>
        <v>10</v>
      </c>
      <c r="B15" s="64" t="s">
        <v>472</v>
      </c>
      <c r="C15" s="472">
        <v>237556.35</v>
      </c>
      <c r="D15" s="472">
        <v>95599.36</v>
      </c>
      <c r="E15" s="472">
        <v>178827.43</v>
      </c>
      <c r="F15" s="472">
        <v>47328.45</v>
      </c>
      <c r="G15" s="470">
        <f t="shared" si="0"/>
        <v>-58728.92000000001</v>
      </c>
      <c r="H15" s="471">
        <f t="shared" si="0"/>
        <v>-48270.91</v>
      </c>
    </row>
    <row r="16" spans="1:8" ht="15">
      <c r="A16" s="33">
        <f t="shared" si="1"/>
        <v>11</v>
      </c>
      <c r="B16" s="79" t="s">
        <v>947</v>
      </c>
      <c r="C16" s="472">
        <v>0</v>
      </c>
      <c r="D16" s="472">
        <v>53189.86</v>
      </c>
      <c r="E16" s="472">
        <v>0</v>
      </c>
      <c r="F16" s="472">
        <v>48737.96</v>
      </c>
      <c r="G16" s="470">
        <f t="shared" si="0"/>
        <v>0</v>
      </c>
      <c r="H16" s="471">
        <f t="shared" si="0"/>
        <v>-4451.9000000000015</v>
      </c>
    </row>
    <row r="17" spans="1:8" ht="15">
      <c r="A17" s="33">
        <f t="shared" si="1"/>
        <v>12</v>
      </c>
      <c r="B17" s="79" t="s">
        <v>1350</v>
      </c>
      <c r="C17" s="472">
        <v>0</v>
      </c>
      <c r="D17" s="472">
        <v>0</v>
      </c>
      <c r="E17" s="472">
        <v>0</v>
      </c>
      <c r="F17" s="472">
        <v>0</v>
      </c>
      <c r="G17" s="470">
        <f t="shared" si="0"/>
        <v>0</v>
      </c>
      <c r="H17" s="471">
        <f t="shared" si="0"/>
        <v>0</v>
      </c>
    </row>
    <row r="18" spans="1:8" ht="15">
      <c r="A18" s="33">
        <f t="shared" si="1"/>
        <v>13</v>
      </c>
      <c r="B18" s="79" t="s">
        <v>1351</v>
      </c>
      <c r="C18" s="472">
        <v>0</v>
      </c>
      <c r="D18" s="472">
        <v>0</v>
      </c>
      <c r="E18" s="472">
        <v>0</v>
      </c>
      <c r="F18" s="472">
        <v>0</v>
      </c>
      <c r="G18" s="470">
        <f t="shared" si="0"/>
        <v>0</v>
      </c>
      <c r="H18" s="471">
        <f t="shared" si="0"/>
        <v>0</v>
      </c>
    </row>
    <row r="19" spans="1:8" ht="15">
      <c r="A19" s="33">
        <f t="shared" si="1"/>
        <v>14</v>
      </c>
      <c r="B19" s="79" t="s">
        <v>1352</v>
      </c>
      <c r="C19" s="472">
        <v>0</v>
      </c>
      <c r="D19" s="472">
        <v>0</v>
      </c>
      <c r="E19" s="472">
        <v>0</v>
      </c>
      <c r="F19" s="472">
        <v>0</v>
      </c>
      <c r="G19" s="470">
        <f t="shared" si="0"/>
        <v>0</v>
      </c>
      <c r="H19" s="471">
        <f t="shared" si="0"/>
        <v>0</v>
      </c>
    </row>
    <row r="20" spans="1:8" ht="15">
      <c r="A20" s="33">
        <f t="shared" si="1"/>
        <v>15</v>
      </c>
      <c r="B20" s="79" t="s">
        <v>1353</v>
      </c>
      <c r="C20" s="472">
        <v>0</v>
      </c>
      <c r="D20" s="472">
        <v>0</v>
      </c>
      <c r="E20" s="472">
        <v>0</v>
      </c>
      <c r="F20" s="472">
        <v>0</v>
      </c>
      <c r="G20" s="470">
        <f t="shared" si="0"/>
        <v>0</v>
      </c>
      <c r="H20" s="471">
        <f t="shared" si="0"/>
        <v>0</v>
      </c>
    </row>
    <row r="21" spans="1:8" ht="15">
      <c r="A21" s="33">
        <f t="shared" si="1"/>
        <v>16</v>
      </c>
      <c r="B21" s="79" t="s">
        <v>918</v>
      </c>
      <c r="C21" s="66">
        <f>SUM(C22:C23)</f>
        <v>12.5</v>
      </c>
      <c r="D21" s="66">
        <f>SUM(D22:D23)</f>
        <v>85.93</v>
      </c>
      <c r="E21" s="66">
        <f>SUM(E22:E23)</f>
        <v>13.63</v>
      </c>
      <c r="F21" s="66">
        <f>SUM(F22:F23)</f>
        <v>92.02</v>
      </c>
      <c r="G21" s="470">
        <f t="shared" si="0"/>
        <v>1.1300000000000008</v>
      </c>
      <c r="H21" s="471">
        <f t="shared" si="0"/>
        <v>6.089999999999989</v>
      </c>
    </row>
    <row r="22" spans="1:8" ht="15">
      <c r="A22" s="33">
        <f t="shared" si="1"/>
        <v>17</v>
      </c>
      <c r="B22" s="64" t="s">
        <v>1038</v>
      </c>
      <c r="C22" s="472">
        <v>0</v>
      </c>
      <c r="D22" s="472">
        <v>0</v>
      </c>
      <c r="E22" s="472">
        <v>0</v>
      </c>
      <c r="F22" s="472">
        <v>0</v>
      </c>
      <c r="G22" s="470">
        <f t="shared" si="0"/>
        <v>0</v>
      </c>
      <c r="H22" s="471">
        <f t="shared" si="0"/>
        <v>0</v>
      </c>
    </row>
    <row r="23" spans="1:8" ht="15">
      <c r="A23" s="33">
        <f t="shared" si="1"/>
        <v>18</v>
      </c>
      <c r="B23" s="171" t="s">
        <v>1039</v>
      </c>
      <c r="C23" s="472">
        <v>12.5</v>
      </c>
      <c r="D23" s="472">
        <v>85.93</v>
      </c>
      <c r="E23" s="472">
        <v>13.63</v>
      </c>
      <c r="F23" s="473">
        <v>92.02</v>
      </c>
      <c r="G23" s="470">
        <f t="shared" si="0"/>
        <v>1.1300000000000008</v>
      </c>
      <c r="H23" s="471">
        <f t="shared" si="0"/>
        <v>6.089999999999989</v>
      </c>
    </row>
    <row r="24" spans="1:8" ht="15">
      <c r="A24" s="33">
        <f t="shared" si="1"/>
        <v>19</v>
      </c>
      <c r="B24" s="79" t="s">
        <v>1354</v>
      </c>
      <c r="C24" s="472">
        <v>174.53</v>
      </c>
      <c r="D24" s="472">
        <v>0</v>
      </c>
      <c r="E24" s="472">
        <v>173.12</v>
      </c>
      <c r="F24" s="472">
        <v>0</v>
      </c>
      <c r="G24" s="470">
        <f t="shared" si="0"/>
        <v>-1.4099999999999966</v>
      </c>
      <c r="H24" s="471">
        <f t="shared" si="0"/>
        <v>0</v>
      </c>
    </row>
    <row r="25" spans="1:8" ht="15.75" customHeight="1">
      <c r="A25" s="33">
        <f t="shared" si="1"/>
        <v>20</v>
      </c>
      <c r="B25" s="79" t="s">
        <v>919</v>
      </c>
      <c r="C25" s="66">
        <f>SUM(C26:C38)</f>
        <v>1717256.2299999997</v>
      </c>
      <c r="D25" s="66">
        <f>SUM(D26:D38)</f>
        <v>21294.2</v>
      </c>
      <c r="E25" s="66">
        <f>SUM(E26:E38)</f>
        <v>2189565.35</v>
      </c>
      <c r="F25" s="66">
        <f>SUM(F26:F38)</f>
        <v>18486.84</v>
      </c>
      <c r="G25" s="470">
        <f t="shared" si="0"/>
        <v>472309.12000000034</v>
      </c>
      <c r="H25" s="471">
        <f t="shared" si="0"/>
        <v>-2807.3600000000006</v>
      </c>
    </row>
    <row r="26" spans="1:8" ht="15.75" customHeight="1">
      <c r="A26" s="33">
        <f t="shared" si="1"/>
        <v>21</v>
      </c>
      <c r="B26" s="64" t="s">
        <v>58</v>
      </c>
      <c r="C26" s="472">
        <v>1215213.26</v>
      </c>
      <c r="D26" s="472">
        <v>0</v>
      </c>
      <c r="E26" s="472">
        <v>1746271.78</v>
      </c>
      <c r="F26" s="472">
        <v>0</v>
      </c>
      <c r="G26" s="470">
        <f t="shared" si="0"/>
        <v>531058.52</v>
      </c>
      <c r="H26" s="471">
        <f t="shared" si="0"/>
        <v>0</v>
      </c>
    </row>
    <row r="27" spans="1:8" ht="15">
      <c r="A27" s="33">
        <f t="shared" si="1"/>
        <v>22</v>
      </c>
      <c r="B27" s="64" t="s">
        <v>1040</v>
      </c>
      <c r="C27" s="472">
        <v>440440.6</v>
      </c>
      <c r="D27" s="472">
        <v>0</v>
      </c>
      <c r="E27" s="472">
        <v>407718.69</v>
      </c>
      <c r="F27" s="472">
        <v>0</v>
      </c>
      <c r="G27" s="470">
        <f t="shared" si="0"/>
        <v>-32721.909999999974</v>
      </c>
      <c r="H27" s="471">
        <f t="shared" si="0"/>
        <v>0</v>
      </c>
    </row>
    <row r="28" spans="1:8" ht="15">
      <c r="A28" s="33">
        <f t="shared" si="1"/>
        <v>23</v>
      </c>
      <c r="B28" s="64" t="s">
        <v>1041</v>
      </c>
      <c r="C28" s="472">
        <v>22648.24</v>
      </c>
      <c r="D28" s="472">
        <v>0</v>
      </c>
      <c r="E28" s="472">
        <v>2873</v>
      </c>
      <c r="F28" s="472">
        <v>0</v>
      </c>
      <c r="G28" s="470">
        <f t="shared" si="0"/>
        <v>-19775.24</v>
      </c>
      <c r="H28" s="471">
        <f t="shared" si="0"/>
        <v>0</v>
      </c>
    </row>
    <row r="29" spans="1:8" ht="15">
      <c r="A29" s="33">
        <f t="shared" si="1"/>
        <v>24</v>
      </c>
      <c r="B29" s="64" t="s">
        <v>1042</v>
      </c>
      <c r="C29" s="472">
        <v>0</v>
      </c>
      <c r="D29" s="472">
        <v>0</v>
      </c>
      <c r="E29" s="472">
        <v>0</v>
      </c>
      <c r="F29" s="472">
        <v>0</v>
      </c>
      <c r="G29" s="470">
        <f t="shared" si="0"/>
        <v>0</v>
      </c>
      <c r="H29" s="471">
        <f t="shared" si="0"/>
        <v>0</v>
      </c>
    </row>
    <row r="30" spans="1:8" ht="15">
      <c r="A30" s="33">
        <f t="shared" si="1"/>
        <v>25</v>
      </c>
      <c r="B30" s="64" t="s">
        <v>1043</v>
      </c>
      <c r="C30" s="472">
        <v>0</v>
      </c>
      <c r="D30" s="472">
        <v>0</v>
      </c>
      <c r="E30" s="472">
        <v>0</v>
      </c>
      <c r="F30" s="472">
        <v>0</v>
      </c>
      <c r="G30" s="470">
        <f t="shared" si="0"/>
        <v>0</v>
      </c>
      <c r="H30" s="471">
        <f t="shared" si="0"/>
        <v>0</v>
      </c>
    </row>
    <row r="31" spans="1:8" ht="15">
      <c r="A31" s="33">
        <f t="shared" si="1"/>
        <v>26</v>
      </c>
      <c r="B31" s="64" t="s">
        <v>1044</v>
      </c>
      <c r="C31" s="472">
        <v>0</v>
      </c>
      <c r="D31" s="472">
        <v>0</v>
      </c>
      <c r="E31" s="472">
        <v>0</v>
      </c>
      <c r="F31" s="472">
        <v>0</v>
      </c>
      <c r="G31" s="470">
        <f t="shared" si="0"/>
        <v>0</v>
      </c>
      <c r="H31" s="471">
        <f t="shared" si="0"/>
        <v>0</v>
      </c>
    </row>
    <row r="32" spans="1:8" ht="15">
      <c r="A32" s="33">
        <f t="shared" si="1"/>
        <v>27</v>
      </c>
      <c r="B32" s="64" t="s">
        <v>1045</v>
      </c>
      <c r="C32" s="472">
        <v>0</v>
      </c>
      <c r="D32" s="472">
        <v>0</v>
      </c>
      <c r="E32" s="472">
        <v>0</v>
      </c>
      <c r="F32" s="472">
        <v>0</v>
      </c>
      <c r="G32" s="470">
        <f t="shared" si="0"/>
        <v>0</v>
      </c>
      <c r="H32" s="471">
        <f t="shared" si="0"/>
        <v>0</v>
      </c>
    </row>
    <row r="33" spans="1:8" ht="15">
      <c r="A33" s="33">
        <f t="shared" si="1"/>
        <v>28</v>
      </c>
      <c r="B33" s="64" t="s">
        <v>1046</v>
      </c>
      <c r="C33" s="472">
        <v>0</v>
      </c>
      <c r="D33" s="472">
        <v>0</v>
      </c>
      <c r="E33" s="472">
        <v>0</v>
      </c>
      <c r="F33" s="472">
        <v>0</v>
      </c>
      <c r="G33" s="470">
        <f t="shared" si="0"/>
        <v>0</v>
      </c>
      <c r="H33" s="471">
        <f t="shared" si="0"/>
        <v>0</v>
      </c>
    </row>
    <row r="34" spans="1:8" ht="15">
      <c r="A34" s="33">
        <f t="shared" si="1"/>
        <v>29</v>
      </c>
      <c r="B34" s="64" t="s">
        <v>1047</v>
      </c>
      <c r="C34" s="472">
        <v>0</v>
      </c>
      <c r="D34" s="472">
        <v>0</v>
      </c>
      <c r="E34" s="472">
        <v>0</v>
      </c>
      <c r="F34" s="472">
        <v>0</v>
      </c>
      <c r="G34" s="470">
        <f t="shared" si="0"/>
        <v>0</v>
      </c>
      <c r="H34" s="471">
        <f t="shared" si="0"/>
        <v>0</v>
      </c>
    </row>
    <row r="35" spans="1:8" ht="30.75">
      <c r="A35" s="33">
        <f t="shared" si="1"/>
        <v>30</v>
      </c>
      <c r="B35" s="64" t="s">
        <v>1048</v>
      </c>
      <c r="C35" s="472">
        <v>0</v>
      </c>
      <c r="D35" s="472">
        <v>0</v>
      </c>
      <c r="E35" s="472">
        <v>0</v>
      </c>
      <c r="F35" s="472">
        <v>0</v>
      </c>
      <c r="G35" s="470">
        <f t="shared" si="0"/>
        <v>0</v>
      </c>
      <c r="H35" s="471">
        <f t="shared" si="0"/>
        <v>0</v>
      </c>
    </row>
    <row r="36" spans="1:9" ht="15">
      <c r="A36" s="393">
        <f t="shared" si="1"/>
        <v>31</v>
      </c>
      <c r="B36" s="394" t="s">
        <v>36</v>
      </c>
      <c r="C36" s="472">
        <v>0</v>
      </c>
      <c r="D36" s="472">
        <v>0</v>
      </c>
      <c r="E36" s="472">
        <v>0</v>
      </c>
      <c r="F36" s="472">
        <v>0</v>
      </c>
      <c r="G36" s="470">
        <f t="shared" si="0"/>
        <v>0</v>
      </c>
      <c r="H36" s="471">
        <f t="shared" si="0"/>
        <v>0</v>
      </c>
      <c r="I36" s="362"/>
    </row>
    <row r="37" spans="1:8" ht="15">
      <c r="A37" s="33">
        <f t="shared" si="1"/>
        <v>32</v>
      </c>
      <c r="B37" s="64" t="s">
        <v>1049</v>
      </c>
      <c r="C37" s="472">
        <v>0</v>
      </c>
      <c r="D37" s="472">
        <v>0</v>
      </c>
      <c r="E37" s="472">
        <v>0</v>
      </c>
      <c r="F37" s="472">
        <v>0</v>
      </c>
      <c r="G37" s="470">
        <f t="shared" si="0"/>
        <v>0</v>
      </c>
      <c r="H37" s="471">
        <f t="shared" si="0"/>
        <v>0</v>
      </c>
    </row>
    <row r="38" spans="1:8" ht="15">
      <c r="A38" s="33">
        <f t="shared" si="1"/>
        <v>33</v>
      </c>
      <c r="B38" s="64" t="s">
        <v>1050</v>
      </c>
      <c r="C38" s="472">
        <v>38954.13</v>
      </c>
      <c r="D38" s="472">
        <v>21294.2</v>
      </c>
      <c r="E38" s="472">
        <v>32701.88</v>
      </c>
      <c r="F38" s="472">
        <v>18486.84</v>
      </c>
      <c r="G38" s="470">
        <f t="shared" si="0"/>
        <v>-6252.249999999996</v>
      </c>
      <c r="H38" s="471">
        <f t="shared" si="0"/>
        <v>-2807.3600000000006</v>
      </c>
    </row>
    <row r="39" spans="1:8" ht="15">
      <c r="A39" s="33">
        <f t="shared" si="1"/>
        <v>34</v>
      </c>
      <c r="B39" s="79" t="s">
        <v>1364</v>
      </c>
      <c r="C39" s="472">
        <v>0</v>
      </c>
      <c r="D39" s="472">
        <v>0</v>
      </c>
      <c r="E39" s="472">
        <v>0</v>
      </c>
      <c r="F39" s="472">
        <v>0</v>
      </c>
      <c r="G39" s="470">
        <f t="shared" si="0"/>
        <v>0</v>
      </c>
      <c r="H39" s="471">
        <f t="shared" si="0"/>
        <v>0</v>
      </c>
    </row>
    <row r="40" spans="1:8" ht="15">
      <c r="A40" s="33">
        <f t="shared" si="1"/>
        <v>35</v>
      </c>
      <c r="B40" s="79" t="s">
        <v>1110</v>
      </c>
      <c r="C40" s="472">
        <v>0</v>
      </c>
      <c r="D40" s="472">
        <v>0</v>
      </c>
      <c r="E40" s="472">
        <v>0</v>
      </c>
      <c r="F40" s="472">
        <v>0</v>
      </c>
      <c r="G40" s="470">
        <f t="shared" si="0"/>
        <v>0</v>
      </c>
      <c r="H40" s="471">
        <f t="shared" si="0"/>
        <v>0</v>
      </c>
    </row>
    <row r="41" spans="1:8" ht="15">
      <c r="A41" s="33">
        <f t="shared" si="1"/>
        <v>36</v>
      </c>
      <c r="B41" s="79" t="s">
        <v>1106</v>
      </c>
      <c r="C41" s="472">
        <v>0</v>
      </c>
      <c r="D41" s="472">
        <v>0</v>
      </c>
      <c r="E41" s="472">
        <v>0</v>
      </c>
      <c r="F41" s="472">
        <v>0</v>
      </c>
      <c r="G41" s="470">
        <f t="shared" si="0"/>
        <v>0</v>
      </c>
      <c r="H41" s="471">
        <f t="shared" si="0"/>
        <v>0</v>
      </c>
    </row>
    <row r="42" spans="1:8" ht="23.25" customHeight="1">
      <c r="A42" s="33">
        <f t="shared" si="1"/>
        <v>37</v>
      </c>
      <c r="B42" s="79" t="s">
        <v>1337</v>
      </c>
      <c r="C42" s="472">
        <v>0</v>
      </c>
      <c r="D42" s="472">
        <v>0</v>
      </c>
      <c r="E42" s="472">
        <v>0</v>
      </c>
      <c r="F42" s="472">
        <v>0</v>
      </c>
      <c r="G42" s="470">
        <f t="shared" si="0"/>
        <v>0</v>
      </c>
      <c r="H42" s="471">
        <f t="shared" si="0"/>
        <v>0</v>
      </c>
    </row>
    <row r="43" spans="1:8" ht="15">
      <c r="A43" s="33">
        <f t="shared" si="1"/>
        <v>38</v>
      </c>
      <c r="B43" s="79" t="s">
        <v>1261</v>
      </c>
      <c r="C43" s="472">
        <v>0</v>
      </c>
      <c r="D43" s="472">
        <v>0</v>
      </c>
      <c r="E43" s="472">
        <v>0</v>
      </c>
      <c r="F43" s="472">
        <v>0</v>
      </c>
      <c r="G43" s="470">
        <f t="shared" si="0"/>
        <v>0</v>
      </c>
      <c r="H43" s="471">
        <f t="shared" si="0"/>
        <v>0</v>
      </c>
    </row>
    <row r="44" spans="1:8" ht="18">
      <c r="A44" s="33">
        <f t="shared" si="1"/>
        <v>39</v>
      </c>
      <c r="B44" s="79" t="s">
        <v>1136</v>
      </c>
      <c r="C44" s="474">
        <f>SUM(C45:C48)</f>
        <v>350246.94</v>
      </c>
      <c r="D44" s="474">
        <f>SUM(D45:D48)</f>
        <v>0</v>
      </c>
      <c r="E44" s="474">
        <f>SUM(E45:E48)</f>
        <v>104111.28</v>
      </c>
      <c r="F44" s="474">
        <f>SUM(F45:F48)</f>
        <v>0</v>
      </c>
      <c r="G44" s="470">
        <f t="shared" si="0"/>
        <v>-246135.66</v>
      </c>
      <c r="H44" s="471">
        <f t="shared" si="0"/>
        <v>0</v>
      </c>
    </row>
    <row r="45" spans="1:8" ht="15">
      <c r="A45" s="33">
        <f>A44+1</f>
        <v>40</v>
      </c>
      <c r="B45" s="64" t="s">
        <v>1234</v>
      </c>
      <c r="C45" s="472">
        <v>0</v>
      </c>
      <c r="D45" s="472">
        <v>0</v>
      </c>
      <c r="E45" s="472">
        <v>0</v>
      </c>
      <c r="F45" s="472">
        <v>0</v>
      </c>
      <c r="G45" s="470">
        <f t="shared" si="0"/>
        <v>0</v>
      </c>
      <c r="H45" s="471">
        <f t="shared" si="0"/>
        <v>0</v>
      </c>
    </row>
    <row r="46" spans="1:8" ht="15">
      <c r="A46" s="33">
        <f t="shared" si="1"/>
        <v>41</v>
      </c>
      <c r="B46" s="64" t="s">
        <v>1051</v>
      </c>
      <c r="C46" s="472">
        <v>43116.25</v>
      </c>
      <c r="D46" s="472">
        <v>0</v>
      </c>
      <c r="E46" s="472">
        <v>0</v>
      </c>
      <c r="F46" s="472">
        <v>0</v>
      </c>
      <c r="G46" s="470">
        <f t="shared" si="0"/>
        <v>-43116.25</v>
      </c>
      <c r="H46" s="471">
        <f t="shared" si="0"/>
        <v>0</v>
      </c>
    </row>
    <row r="47" spans="1:8" ht="18">
      <c r="A47" s="33">
        <f t="shared" si="1"/>
        <v>42</v>
      </c>
      <c r="B47" s="64" t="s">
        <v>1235</v>
      </c>
      <c r="C47" s="472">
        <v>0</v>
      </c>
      <c r="D47" s="472">
        <v>0</v>
      </c>
      <c r="E47" s="472">
        <v>0</v>
      </c>
      <c r="F47" s="472">
        <v>0</v>
      </c>
      <c r="G47" s="470">
        <f t="shared" si="0"/>
        <v>0</v>
      </c>
      <c r="H47" s="471">
        <f t="shared" si="0"/>
        <v>0</v>
      </c>
    </row>
    <row r="48" spans="1:8" ht="15">
      <c r="A48" s="33">
        <f t="shared" si="1"/>
        <v>43</v>
      </c>
      <c r="B48" s="64" t="s">
        <v>1138</v>
      </c>
      <c r="C48" s="472">
        <v>307130.69</v>
      </c>
      <c r="D48" s="472">
        <v>0</v>
      </c>
      <c r="E48" s="472">
        <v>104111.28</v>
      </c>
      <c r="F48" s="472">
        <v>0</v>
      </c>
      <c r="G48" s="470">
        <f t="shared" si="0"/>
        <v>-203019.41</v>
      </c>
      <c r="H48" s="471">
        <f t="shared" si="0"/>
        <v>0</v>
      </c>
    </row>
    <row r="49" spans="1:8" ht="15">
      <c r="A49" s="33">
        <f t="shared" si="1"/>
        <v>44</v>
      </c>
      <c r="B49" s="79" t="s">
        <v>1365</v>
      </c>
      <c r="C49" s="472">
        <v>0</v>
      </c>
      <c r="D49" s="472">
        <v>0</v>
      </c>
      <c r="E49" s="472">
        <v>0</v>
      </c>
      <c r="F49" s="472">
        <v>0</v>
      </c>
      <c r="G49" s="470">
        <f t="shared" si="0"/>
        <v>0</v>
      </c>
      <c r="H49" s="471">
        <f t="shared" si="0"/>
        <v>0</v>
      </c>
    </row>
    <row r="50" spans="1:8" ht="15">
      <c r="A50" s="33">
        <f t="shared" si="1"/>
        <v>45</v>
      </c>
      <c r="B50" s="79" t="s">
        <v>1107</v>
      </c>
      <c r="C50" s="472">
        <v>0</v>
      </c>
      <c r="D50" s="472">
        <v>30419.29</v>
      </c>
      <c r="E50" s="472">
        <v>0</v>
      </c>
      <c r="F50" s="472">
        <v>20084.03</v>
      </c>
      <c r="G50" s="470">
        <f t="shared" si="0"/>
        <v>0</v>
      </c>
      <c r="H50" s="471">
        <f t="shared" si="0"/>
        <v>-10335.260000000002</v>
      </c>
    </row>
    <row r="51" spans="1:8" ht="15">
      <c r="A51" s="33">
        <f t="shared" si="1"/>
        <v>46</v>
      </c>
      <c r="B51" s="79" t="s">
        <v>1163</v>
      </c>
      <c r="C51" s="45" t="s">
        <v>1326</v>
      </c>
      <c r="D51" s="45" t="s">
        <v>1326</v>
      </c>
      <c r="E51" s="45" t="s">
        <v>1326</v>
      </c>
      <c r="F51" s="45" t="s">
        <v>1326</v>
      </c>
      <c r="G51" s="475" t="s">
        <v>1129</v>
      </c>
      <c r="H51" s="476" t="s">
        <v>1129</v>
      </c>
    </row>
    <row r="52" spans="1:8" ht="15">
      <c r="A52" s="33">
        <f t="shared" si="1"/>
        <v>47</v>
      </c>
      <c r="B52" s="190" t="s">
        <v>1111</v>
      </c>
      <c r="C52" s="472">
        <v>0</v>
      </c>
      <c r="D52" s="472">
        <v>0</v>
      </c>
      <c r="E52" s="472">
        <v>9963.11</v>
      </c>
      <c r="F52" s="472">
        <v>0</v>
      </c>
      <c r="G52" s="470">
        <f t="shared" si="0"/>
        <v>9963.11</v>
      </c>
      <c r="H52" s="471">
        <f t="shared" si="0"/>
        <v>0</v>
      </c>
    </row>
    <row r="53" spans="1:8" ht="15">
      <c r="A53" s="363" t="s">
        <v>870</v>
      </c>
      <c r="B53" s="364" t="s">
        <v>871</v>
      </c>
      <c r="C53" s="472">
        <v>0</v>
      </c>
      <c r="D53" s="472">
        <v>0</v>
      </c>
      <c r="E53" s="472">
        <v>0</v>
      </c>
      <c r="F53" s="472">
        <v>0</v>
      </c>
      <c r="G53" s="470">
        <f>E53-C53</f>
        <v>0</v>
      </c>
      <c r="H53" s="471">
        <f>F53-D53</f>
        <v>0</v>
      </c>
    </row>
    <row r="54" spans="1:8" ht="15">
      <c r="A54" s="33">
        <f>A52+1</f>
        <v>48</v>
      </c>
      <c r="B54" s="79" t="s">
        <v>1112</v>
      </c>
      <c r="C54" s="472">
        <v>0</v>
      </c>
      <c r="D54" s="472">
        <v>9875.78</v>
      </c>
      <c r="E54" s="472">
        <v>0</v>
      </c>
      <c r="F54" s="472">
        <v>7079.64</v>
      </c>
      <c r="G54" s="470">
        <f t="shared" si="0"/>
        <v>0</v>
      </c>
      <c r="H54" s="471">
        <f t="shared" si="0"/>
        <v>-2796.1400000000003</v>
      </c>
    </row>
    <row r="55" spans="1:8" ht="15">
      <c r="A55" s="33">
        <f t="shared" si="1"/>
        <v>49</v>
      </c>
      <c r="B55" s="79" t="s">
        <v>1113</v>
      </c>
      <c r="C55" s="472">
        <v>13268923.07</v>
      </c>
      <c r="D55" s="472">
        <v>0</v>
      </c>
      <c r="E55" s="472">
        <v>12673952.39</v>
      </c>
      <c r="F55" s="472">
        <v>0</v>
      </c>
      <c r="G55" s="470">
        <f t="shared" si="0"/>
        <v>-594970.6799999997</v>
      </c>
      <c r="H55" s="471">
        <f t="shared" si="0"/>
        <v>0</v>
      </c>
    </row>
    <row r="56" spans="1:8" ht="15">
      <c r="A56" s="33">
        <f t="shared" si="1"/>
        <v>50</v>
      </c>
      <c r="B56" s="172" t="s">
        <v>1309</v>
      </c>
      <c r="C56" s="477"/>
      <c r="D56" s="477"/>
      <c r="E56" s="477"/>
      <c r="F56" s="477"/>
      <c r="G56" s="470">
        <f t="shared" si="0"/>
        <v>0</v>
      </c>
      <c r="H56" s="471">
        <f t="shared" si="0"/>
        <v>0</v>
      </c>
    </row>
    <row r="57" spans="1:8" ht="15">
      <c r="A57" s="33">
        <f t="shared" si="1"/>
        <v>51</v>
      </c>
      <c r="B57" s="172" t="s">
        <v>1137</v>
      </c>
      <c r="C57" s="478">
        <v>822039.8</v>
      </c>
      <c r="D57" s="478">
        <v>0</v>
      </c>
      <c r="E57" s="478">
        <v>1312309.84</v>
      </c>
      <c r="F57" s="478">
        <v>0</v>
      </c>
      <c r="G57" s="470">
        <f t="shared" si="0"/>
        <v>490270.04000000004</v>
      </c>
      <c r="H57" s="471">
        <f t="shared" si="0"/>
        <v>0</v>
      </c>
    </row>
    <row r="58" spans="1:8" s="173" customFormat="1" ht="31.5" thickBot="1">
      <c r="A58" s="34">
        <f t="shared" si="1"/>
        <v>52</v>
      </c>
      <c r="B58" s="178" t="s">
        <v>1133</v>
      </c>
      <c r="C58" s="67">
        <f>C6+C11+SUM(C16:C21)+C24+C25+SUM(C39:C44)+SUM(C49:C55)</f>
        <v>15812391.54</v>
      </c>
      <c r="D58" s="67">
        <f>D6+D11+SUM(D16:D21)+D24+D25+SUM(D39:D44)+SUM(D49:D55)</f>
        <v>239796.83000000002</v>
      </c>
      <c r="E58" s="67">
        <f>E6+E11+SUM(E16:E21)+E24+E25+SUM(E39:E44)+SUM(E49:E55)</f>
        <v>15383744.719999999</v>
      </c>
      <c r="F58" s="67">
        <f>F6+F11+SUM(F16:F21)+F24+F25+SUM(F39:F44)+SUM(F49:F55)</f>
        <v>172435.46000000002</v>
      </c>
      <c r="G58" s="479">
        <f t="shared" si="0"/>
        <v>-428646.8200000003</v>
      </c>
      <c r="H58" s="480">
        <f t="shared" si="0"/>
        <v>-67361.37</v>
      </c>
    </row>
    <row r="59" spans="2:8" ht="15">
      <c r="B59" s="3"/>
      <c r="C59" s="3"/>
      <c r="D59" s="3"/>
      <c r="E59" s="3"/>
      <c r="F59" s="3"/>
      <c r="G59" s="3"/>
      <c r="H59" s="3"/>
    </row>
    <row r="60" spans="1:8" ht="33" customHeight="1">
      <c r="A60" s="621" t="s">
        <v>1237</v>
      </c>
      <c r="B60" s="622"/>
      <c r="C60" s="622"/>
      <c r="D60" s="622"/>
      <c r="E60" s="622"/>
      <c r="F60" s="622"/>
      <c r="G60" s="622"/>
      <c r="H60" s="623"/>
    </row>
    <row r="61" spans="1:8" ht="30.75" customHeight="1">
      <c r="A61" s="624" t="s">
        <v>1236</v>
      </c>
      <c r="B61" s="625"/>
      <c r="C61" s="625"/>
      <c r="D61" s="625"/>
      <c r="E61" s="625"/>
      <c r="F61" s="625"/>
      <c r="G61" s="625"/>
      <c r="H61" s="626"/>
    </row>
    <row r="62" ht="15">
      <c r="A62" s="465" t="s">
        <v>889</v>
      </c>
    </row>
    <row r="64" ht="42" customHeight="1"/>
  </sheetData>
  <sheetProtection/>
  <mergeCells count="9">
    <mergeCell ref="A60:H60"/>
    <mergeCell ref="A61:H61"/>
    <mergeCell ref="A1:H1"/>
    <mergeCell ref="A2:H2"/>
    <mergeCell ref="A3:A4"/>
    <mergeCell ref="B3:B4"/>
    <mergeCell ref="C3:D3"/>
    <mergeCell ref="E3:F3"/>
    <mergeCell ref="G3:H3"/>
  </mergeCells>
  <printOptions gridLines="1"/>
  <pageMargins left="0.5118110236220472" right="0.31496062992125984" top="0.4330708661417323" bottom="0.48" header="0.3937007874015748" footer="0.2362204724409449"/>
  <pageSetup fitToHeight="2" fitToWidth="2"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H24"/>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G18" sqref="G18"/>
    </sheetView>
  </sheetViews>
  <sheetFormatPr defaultColWidth="9.140625" defaultRowHeight="12.75"/>
  <cols>
    <col min="1" max="1" width="7.8515625" style="3" customWidth="1"/>
    <col min="2" max="2" width="89.57421875" style="6" customWidth="1"/>
    <col min="3" max="3" width="16.140625" style="1" customWidth="1"/>
    <col min="4" max="4" width="16.00390625" style="1" customWidth="1"/>
    <col min="5" max="16384" width="9.140625" style="1" customWidth="1"/>
  </cols>
  <sheetData>
    <row r="1" spans="1:4" ht="49.5" customHeight="1">
      <c r="A1" s="615" t="s">
        <v>848</v>
      </c>
      <c r="B1" s="616"/>
      <c r="C1" s="616"/>
      <c r="D1" s="617"/>
    </row>
    <row r="2" spans="1:4" ht="34.5" customHeight="1">
      <c r="A2" s="611" t="s">
        <v>1405</v>
      </c>
      <c r="B2" s="612"/>
      <c r="C2" s="612"/>
      <c r="D2" s="613"/>
    </row>
    <row r="3" spans="1:4" s="10" customFormat="1" ht="30.75">
      <c r="A3" s="30" t="s">
        <v>1196</v>
      </c>
      <c r="B3" s="17" t="s">
        <v>1343</v>
      </c>
      <c r="C3" s="14">
        <v>2010</v>
      </c>
      <c r="D3" s="29">
        <v>2011</v>
      </c>
    </row>
    <row r="4" spans="1:4" s="10" customFormat="1" ht="15">
      <c r="A4" s="30"/>
      <c r="B4" s="17"/>
      <c r="C4" s="14" t="s">
        <v>1292</v>
      </c>
      <c r="D4" s="29" t="s">
        <v>1293</v>
      </c>
    </row>
    <row r="5" spans="1:8" ht="15.75" customHeight="1">
      <c r="A5" s="33">
        <v>1</v>
      </c>
      <c r="B5" s="47" t="s">
        <v>734</v>
      </c>
      <c r="C5" s="52">
        <f>C6+C7+C8</f>
        <v>1215213.26</v>
      </c>
      <c r="D5" s="52">
        <f>D6+D7+D8</f>
        <v>1746271.7799999998</v>
      </c>
      <c r="E5" s="10"/>
      <c r="F5" s="10"/>
      <c r="G5" s="403"/>
      <c r="H5" s="403"/>
    </row>
    <row r="6" spans="1:8" ht="30.75">
      <c r="A6" s="33">
        <v>2</v>
      </c>
      <c r="B6" s="27" t="s">
        <v>920</v>
      </c>
      <c r="C6" s="54">
        <v>227243.3</v>
      </c>
      <c r="D6" s="61">
        <v>255724.33</v>
      </c>
      <c r="E6" s="10"/>
      <c r="F6" s="10"/>
      <c r="G6" s="403"/>
      <c r="H6" s="403"/>
    </row>
    <row r="7" spans="1:7" ht="15">
      <c r="A7" s="33">
        <v>3</v>
      </c>
      <c r="B7" s="27" t="s">
        <v>921</v>
      </c>
      <c r="C7" s="189">
        <v>24000</v>
      </c>
      <c r="D7" s="191">
        <v>14000</v>
      </c>
      <c r="G7" s="403"/>
    </row>
    <row r="8" spans="1:7" ht="21.75" customHeight="1">
      <c r="A8" s="368">
        <v>4</v>
      </c>
      <c r="B8" s="123" t="s">
        <v>59</v>
      </c>
      <c r="C8" s="189">
        <v>963969.96</v>
      </c>
      <c r="D8" s="191">
        <v>1476547.45</v>
      </c>
      <c r="G8" s="403"/>
    </row>
    <row r="9" spans="1:4" ht="15">
      <c r="A9" s="33">
        <v>5</v>
      </c>
      <c r="B9" s="47" t="s">
        <v>1334</v>
      </c>
      <c r="C9" s="66">
        <f>SUM(C10:C13)</f>
        <v>440440.60000000003</v>
      </c>
      <c r="D9" s="188">
        <f>SUM(D10:D13)</f>
        <v>407718.68999999994</v>
      </c>
    </row>
    <row r="10" spans="1:4" ht="15">
      <c r="A10" s="33">
        <v>6</v>
      </c>
      <c r="B10" s="27" t="s">
        <v>922</v>
      </c>
      <c r="C10" s="54">
        <v>330002.7</v>
      </c>
      <c r="D10" s="61">
        <v>294622.68</v>
      </c>
    </row>
    <row r="11" spans="1:4" ht="15">
      <c r="A11" s="33">
        <v>7</v>
      </c>
      <c r="B11" s="27" t="s">
        <v>923</v>
      </c>
      <c r="C11" s="54">
        <v>41388.88</v>
      </c>
      <c r="D11" s="61">
        <v>44083.54</v>
      </c>
    </row>
    <row r="12" spans="1:4" ht="15">
      <c r="A12" s="33">
        <v>8</v>
      </c>
      <c r="B12" s="27" t="s">
        <v>924</v>
      </c>
      <c r="C12" s="54">
        <v>7089.78</v>
      </c>
      <c r="D12" s="61">
        <v>7655</v>
      </c>
    </row>
    <row r="13" spans="1:4" ht="15">
      <c r="A13" s="33">
        <v>9</v>
      </c>
      <c r="B13" s="27" t="s">
        <v>925</v>
      </c>
      <c r="C13" s="54">
        <v>61959.24</v>
      </c>
      <c r="D13" s="61">
        <v>61357.47</v>
      </c>
    </row>
    <row r="14" spans="1:4" ht="15">
      <c r="A14" s="33">
        <v>10</v>
      </c>
      <c r="B14" s="69" t="s">
        <v>1244</v>
      </c>
      <c r="C14" s="66">
        <f>C6*0.2</f>
        <v>45448.66</v>
      </c>
      <c r="D14" s="188">
        <f>D6*0.2</f>
        <v>51144.866</v>
      </c>
    </row>
    <row r="15" spans="1:4" ht="15.75" thickBot="1">
      <c r="A15" s="33">
        <v>11</v>
      </c>
      <c r="B15" s="70" t="s">
        <v>1349</v>
      </c>
      <c r="C15" s="481">
        <v>60742.91</v>
      </c>
      <c r="D15" s="482">
        <v>87684.87</v>
      </c>
    </row>
    <row r="16" spans="1:4" ht="64.5" customHeight="1">
      <c r="A16" s="635" t="s">
        <v>890</v>
      </c>
      <c r="B16" s="635"/>
      <c r="C16" s="635"/>
      <c r="D16" s="635"/>
    </row>
    <row r="17" spans="1:7" ht="15">
      <c r="A17" s="635" t="s">
        <v>892</v>
      </c>
      <c r="B17" s="635"/>
      <c r="C17" s="635"/>
      <c r="D17" s="635"/>
      <c r="E17"/>
      <c r="F17"/>
      <c r="G17" s="466"/>
    </row>
    <row r="18" spans="1:4" ht="36" customHeight="1">
      <c r="A18" s="635" t="s">
        <v>891</v>
      </c>
      <c r="B18" s="635"/>
      <c r="C18" s="635"/>
      <c r="D18" s="635"/>
    </row>
    <row r="19" ht="15">
      <c r="B19" s="9"/>
    </row>
    <row r="20" ht="15">
      <c r="B20" s="9"/>
    </row>
    <row r="21" ht="15">
      <c r="B21" s="9"/>
    </row>
    <row r="22" ht="15">
      <c r="B22" s="9"/>
    </row>
    <row r="23" ht="15">
      <c r="B23" s="9"/>
    </row>
    <row r="24" ht="15">
      <c r="B24" s="9"/>
    </row>
  </sheetData>
  <sheetProtection/>
  <mergeCells count="5">
    <mergeCell ref="A18:D18"/>
    <mergeCell ref="A1:D1"/>
    <mergeCell ref="A2:D2"/>
    <mergeCell ref="A16:D16"/>
    <mergeCell ref="A17:D17"/>
  </mergeCells>
  <printOptions gridLines="1"/>
  <pageMargins left="0.85" right="0.7480314960629921"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2"/>
  </sheetPr>
  <dimension ref="A1:I992"/>
  <sheetViews>
    <sheetView zoomScale="75" zoomScaleNormal="75" zoomScalePageLayoutView="0" workbookViewId="0" topLeftCell="A1">
      <pane xSplit="2" ySplit="5" topLeftCell="C93" activePane="bottomRight" state="frozen"/>
      <selection pane="topLeft" activeCell="A1" sqref="A1"/>
      <selection pane="topRight" activeCell="C1" sqref="C1"/>
      <selection pane="bottomLeft" activeCell="A6" sqref="A6"/>
      <selection pane="bottomRight" activeCell="D94" sqref="D94"/>
    </sheetView>
  </sheetViews>
  <sheetFormatPr defaultColWidth="9.140625" defaultRowHeight="12.75"/>
  <cols>
    <col min="1" max="1" width="8.421875" style="3" customWidth="1"/>
    <col min="2" max="2" width="74.140625" style="169" customWidth="1"/>
    <col min="3" max="3" width="17.28125" style="1" bestFit="1" customWidth="1"/>
    <col min="4" max="4" width="15.8515625" style="1" customWidth="1"/>
    <col min="5" max="5" width="17.28125" style="1" bestFit="1" customWidth="1"/>
    <col min="6" max="6" width="16.8515625" style="1" customWidth="1"/>
    <col min="7" max="7" width="16.00390625" style="1" bestFit="1" customWidth="1"/>
    <col min="8" max="8" width="17.00390625" style="1" customWidth="1"/>
    <col min="9" max="9" width="14.00390625" style="1" bestFit="1" customWidth="1"/>
    <col min="10" max="16384" width="9.140625" style="1" customWidth="1"/>
  </cols>
  <sheetData>
    <row r="1" spans="1:8" ht="34.5" customHeight="1" thickBot="1">
      <c r="A1" s="642" t="s">
        <v>392</v>
      </c>
      <c r="B1" s="643"/>
      <c r="C1" s="643"/>
      <c r="D1" s="643"/>
      <c r="E1" s="643"/>
      <c r="F1" s="643"/>
      <c r="G1" s="643"/>
      <c r="H1" s="644"/>
    </row>
    <row r="2" spans="1:8" ht="32.25" customHeight="1">
      <c r="A2" s="645" t="s">
        <v>1408</v>
      </c>
      <c r="B2" s="646"/>
      <c r="C2" s="646"/>
      <c r="D2" s="646"/>
      <c r="E2" s="646"/>
      <c r="F2" s="646"/>
      <c r="G2" s="646"/>
      <c r="H2" s="647"/>
    </row>
    <row r="3" spans="1:8" s="10" customFormat="1" ht="31.5" customHeight="1">
      <c r="A3" s="630" t="s">
        <v>1196</v>
      </c>
      <c r="B3" s="648" t="s">
        <v>1343</v>
      </c>
      <c r="C3" s="650">
        <v>2010</v>
      </c>
      <c r="D3" s="650"/>
      <c r="E3" s="650">
        <v>2011</v>
      </c>
      <c r="F3" s="650"/>
      <c r="G3" s="650" t="s">
        <v>34</v>
      </c>
      <c r="H3" s="651"/>
    </row>
    <row r="4" spans="1:8" ht="31.5" customHeight="1">
      <c r="A4" s="630"/>
      <c r="B4" s="649"/>
      <c r="C4" s="14" t="s">
        <v>1344</v>
      </c>
      <c r="D4" s="14" t="s">
        <v>1345</v>
      </c>
      <c r="E4" s="14" t="s">
        <v>1344</v>
      </c>
      <c r="F4" s="14" t="s">
        <v>1345</v>
      </c>
      <c r="G4" s="14" t="s">
        <v>1344</v>
      </c>
      <c r="H4" s="29" t="s">
        <v>1345</v>
      </c>
    </row>
    <row r="5" spans="1:8" ht="15">
      <c r="A5" s="33"/>
      <c r="B5" s="170"/>
      <c r="C5" s="40" t="s">
        <v>1292</v>
      </c>
      <c r="D5" s="40" t="s">
        <v>1293</v>
      </c>
      <c r="E5" s="40" t="s">
        <v>1294</v>
      </c>
      <c r="F5" s="40" t="s">
        <v>1301</v>
      </c>
      <c r="G5" s="40" t="s">
        <v>956</v>
      </c>
      <c r="H5" s="88" t="s">
        <v>957</v>
      </c>
    </row>
    <row r="6" spans="1:8" ht="15">
      <c r="A6" s="33">
        <v>1</v>
      </c>
      <c r="B6" s="79" t="s">
        <v>1312</v>
      </c>
      <c r="C6" s="66">
        <f>SUM(C7:C18)</f>
        <v>1329843.3900000001</v>
      </c>
      <c r="D6" s="66">
        <f>SUM(D7:D18)</f>
        <v>18937.16</v>
      </c>
      <c r="E6" s="66">
        <f>SUM(E7:E18)</f>
        <v>666057.31</v>
      </c>
      <c r="F6" s="66">
        <f>SUM(F7:F18)</f>
        <v>28298.6</v>
      </c>
      <c r="G6" s="66">
        <f>E6-C6</f>
        <v>-663786.0800000001</v>
      </c>
      <c r="H6" s="188">
        <f>F6-D6</f>
        <v>9361.439999999999</v>
      </c>
    </row>
    <row r="7" spans="1:8" ht="17.25" customHeight="1">
      <c r="A7" s="33">
        <f>A6+1</f>
        <v>2</v>
      </c>
      <c r="B7" s="64" t="s">
        <v>1052</v>
      </c>
      <c r="C7" s="54">
        <v>128493.58</v>
      </c>
      <c r="D7" s="54">
        <v>1118.21</v>
      </c>
      <c r="E7" s="54">
        <v>122200.19</v>
      </c>
      <c r="F7" s="54">
        <v>6.96</v>
      </c>
      <c r="G7" s="483">
        <f>E7-C7</f>
        <v>-6293.389999999999</v>
      </c>
      <c r="H7" s="484">
        <f>F7-D7</f>
        <v>-1111.25</v>
      </c>
    </row>
    <row r="8" spans="1:8" ht="30" customHeight="1">
      <c r="A8" s="33">
        <f aca="true" t="shared" si="0" ref="A8:A71">A7+1</f>
        <v>3</v>
      </c>
      <c r="B8" s="171" t="s">
        <v>1053</v>
      </c>
      <c r="C8" s="54">
        <v>11579.96</v>
      </c>
      <c r="D8" s="54">
        <v>0</v>
      </c>
      <c r="E8" s="54">
        <v>16547.79</v>
      </c>
      <c r="F8" s="54">
        <v>0</v>
      </c>
      <c r="G8" s="483">
        <f aca="true" t="shared" si="1" ref="G8:H71">E8-C8</f>
        <v>4967.830000000002</v>
      </c>
      <c r="H8" s="484">
        <f t="shared" si="1"/>
        <v>0</v>
      </c>
    </row>
    <row r="9" spans="1:8" ht="15">
      <c r="A9" s="33">
        <f t="shared" si="0"/>
        <v>4</v>
      </c>
      <c r="B9" s="64" t="s">
        <v>1054</v>
      </c>
      <c r="C9" s="54">
        <v>66122.24</v>
      </c>
      <c r="D9" s="54">
        <v>193.29</v>
      </c>
      <c r="E9" s="54">
        <v>74209.55</v>
      </c>
      <c r="F9" s="54">
        <v>4578.4</v>
      </c>
      <c r="G9" s="483">
        <f t="shared" si="1"/>
        <v>8087.309999999998</v>
      </c>
      <c r="H9" s="484">
        <f t="shared" si="1"/>
        <v>4385.11</v>
      </c>
    </row>
    <row r="10" spans="1:8" ht="15">
      <c r="A10" s="33">
        <f t="shared" si="0"/>
        <v>5</v>
      </c>
      <c r="B10" s="64" t="s">
        <v>1055</v>
      </c>
      <c r="C10" s="54">
        <v>16270.32</v>
      </c>
      <c r="D10" s="54">
        <v>38.05</v>
      </c>
      <c r="E10" s="54">
        <v>11773.97</v>
      </c>
      <c r="F10" s="54">
        <v>768.58</v>
      </c>
      <c r="G10" s="483">
        <f t="shared" si="1"/>
        <v>-4496.35</v>
      </c>
      <c r="H10" s="484">
        <f t="shared" si="1"/>
        <v>730.5300000000001</v>
      </c>
    </row>
    <row r="11" spans="1:8" ht="15">
      <c r="A11" s="33">
        <f t="shared" si="0"/>
        <v>6</v>
      </c>
      <c r="B11" s="64" t="s">
        <v>1056</v>
      </c>
      <c r="C11" s="54">
        <v>13808.18</v>
      </c>
      <c r="D11" s="54">
        <v>118</v>
      </c>
      <c r="E11" s="54">
        <v>14900.55</v>
      </c>
      <c r="F11" s="54">
        <v>85</v>
      </c>
      <c r="G11" s="483">
        <f t="shared" si="1"/>
        <v>1092.369999999999</v>
      </c>
      <c r="H11" s="484">
        <f t="shared" si="1"/>
        <v>-33</v>
      </c>
    </row>
    <row r="12" spans="1:8" ht="15">
      <c r="A12" s="33">
        <f t="shared" si="0"/>
        <v>7</v>
      </c>
      <c r="B12" s="64" t="s">
        <v>1057</v>
      </c>
      <c r="C12" s="54">
        <v>21943.64</v>
      </c>
      <c r="D12" s="54">
        <v>2359.26</v>
      </c>
      <c r="E12" s="54">
        <v>25487.46</v>
      </c>
      <c r="F12" s="54">
        <v>363</v>
      </c>
      <c r="G12" s="483">
        <f t="shared" si="1"/>
        <v>3543.8199999999997</v>
      </c>
      <c r="H12" s="484">
        <f t="shared" si="1"/>
        <v>-1996.2600000000002</v>
      </c>
    </row>
    <row r="13" spans="1:8" ht="30.75">
      <c r="A13" s="33">
        <f t="shared" si="0"/>
        <v>8</v>
      </c>
      <c r="B13" s="64" t="s">
        <v>1058</v>
      </c>
      <c r="C13" s="54">
        <v>4128.51</v>
      </c>
      <c r="D13" s="54">
        <v>50.81</v>
      </c>
      <c r="E13" s="54">
        <v>4194.18</v>
      </c>
      <c r="F13" s="54">
        <v>0</v>
      </c>
      <c r="G13" s="483">
        <f t="shared" si="1"/>
        <v>65.67000000000007</v>
      </c>
      <c r="H13" s="484">
        <f t="shared" si="1"/>
        <v>-50.81</v>
      </c>
    </row>
    <row r="14" spans="1:8" ht="15">
      <c r="A14" s="33">
        <f t="shared" si="0"/>
        <v>9</v>
      </c>
      <c r="B14" s="64" t="s">
        <v>1059</v>
      </c>
      <c r="C14" s="54">
        <v>184364.96</v>
      </c>
      <c r="D14" s="54">
        <v>9964.38</v>
      </c>
      <c r="E14" s="54">
        <v>158662.57</v>
      </c>
      <c r="F14" s="54">
        <v>20268.26</v>
      </c>
      <c r="G14" s="483">
        <f t="shared" si="1"/>
        <v>-25702.389999999985</v>
      </c>
      <c r="H14" s="484">
        <f t="shared" si="1"/>
        <v>10303.88</v>
      </c>
    </row>
    <row r="15" spans="1:8" ht="15">
      <c r="A15" s="33">
        <f t="shared" si="0"/>
        <v>10</v>
      </c>
      <c r="B15" s="48" t="s">
        <v>1060</v>
      </c>
      <c r="C15" s="54">
        <v>672614.79</v>
      </c>
      <c r="D15" s="54">
        <v>0</v>
      </c>
      <c r="E15" s="54">
        <v>47679.21</v>
      </c>
      <c r="F15" s="54">
        <v>0</v>
      </c>
      <c r="G15" s="483">
        <f t="shared" si="1"/>
        <v>-624935.5800000001</v>
      </c>
      <c r="H15" s="484">
        <f t="shared" si="1"/>
        <v>0</v>
      </c>
    </row>
    <row r="16" spans="1:8" ht="15.75" customHeight="1">
      <c r="A16" s="33">
        <f t="shared" si="0"/>
        <v>11</v>
      </c>
      <c r="B16" s="64" t="s">
        <v>1061</v>
      </c>
      <c r="C16" s="54">
        <v>18296.49</v>
      </c>
      <c r="D16" s="54">
        <v>342.35</v>
      </c>
      <c r="E16" s="54">
        <v>39941.01</v>
      </c>
      <c r="F16" s="54">
        <v>637.73</v>
      </c>
      <c r="G16" s="483">
        <f t="shared" si="1"/>
        <v>21644.52</v>
      </c>
      <c r="H16" s="484">
        <f t="shared" si="1"/>
        <v>295.38</v>
      </c>
    </row>
    <row r="17" spans="1:9" ht="15">
      <c r="A17" s="33">
        <f t="shared" si="0"/>
        <v>12</v>
      </c>
      <c r="B17" s="48" t="s">
        <v>873</v>
      </c>
      <c r="C17" s="54">
        <v>99981.02</v>
      </c>
      <c r="D17" s="54">
        <v>1852.58</v>
      </c>
      <c r="E17" s="54">
        <v>24665.28</v>
      </c>
      <c r="F17" s="54">
        <v>0</v>
      </c>
      <c r="G17" s="483">
        <f t="shared" si="1"/>
        <v>-75315.74</v>
      </c>
      <c r="H17" s="484">
        <f t="shared" si="1"/>
        <v>-1852.58</v>
      </c>
      <c r="I17" s="1" t="s">
        <v>874</v>
      </c>
    </row>
    <row r="18" spans="1:8" ht="15">
      <c r="A18" s="33">
        <f t="shared" si="0"/>
        <v>13</v>
      </c>
      <c r="B18" s="64" t="s">
        <v>1062</v>
      </c>
      <c r="C18" s="54">
        <v>92239.7</v>
      </c>
      <c r="D18" s="54">
        <v>2900.23</v>
      </c>
      <c r="E18" s="54">
        <v>125795.55</v>
      </c>
      <c r="F18" s="54">
        <v>1590.67</v>
      </c>
      <c r="G18" s="483">
        <f t="shared" si="1"/>
        <v>33555.850000000006</v>
      </c>
      <c r="H18" s="484">
        <f t="shared" si="1"/>
        <v>-1309.56</v>
      </c>
    </row>
    <row r="19" spans="1:8" ht="15">
      <c r="A19" s="33">
        <f t="shared" si="0"/>
        <v>14</v>
      </c>
      <c r="B19" s="79" t="s">
        <v>1366</v>
      </c>
      <c r="C19" s="66">
        <f>SUM(C20:C25)</f>
        <v>211794.26</v>
      </c>
      <c r="D19" s="66">
        <f>SUM(D20:D25)</f>
        <v>5488.33</v>
      </c>
      <c r="E19" s="66">
        <f>SUM(E20:E25)</f>
        <v>225461.38</v>
      </c>
      <c r="F19" s="66">
        <f>SUM(F20:F25)</f>
        <v>4069.83</v>
      </c>
      <c r="G19" s="66">
        <f t="shared" si="1"/>
        <v>13667.119999999995</v>
      </c>
      <c r="H19" s="188">
        <f t="shared" si="1"/>
        <v>-1418.5</v>
      </c>
    </row>
    <row r="20" spans="1:8" ht="15">
      <c r="A20" s="33">
        <f t="shared" si="0"/>
        <v>15</v>
      </c>
      <c r="B20" s="64" t="s">
        <v>1063</v>
      </c>
      <c r="C20" s="54">
        <v>99440.68</v>
      </c>
      <c r="D20" s="54">
        <v>2050.28</v>
      </c>
      <c r="E20" s="54">
        <v>122383.65</v>
      </c>
      <c r="F20" s="54">
        <v>2227.51</v>
      </c>
      <c r="G20" s="483">
        <f t="shared" si="1"/>
        <v>22942.97</v>
      </c>
      <c r="H20" s="484">
        <f t="shared" si="1"/>
        <v>177.23000000000002</v>
      </c>
    </row>
    <row r="21" spans="1:8" ht="15">
      <c r="A21" s="33">
        <f t="shared" si="0"/>
        <v>16</v>
      </c>
      <c r="B21" s="64" t="s">
        <v>1064</v>
      </c>
      <c r="C21" s="54">
        <v>82460.94</v>
      </c>
      <c r="D21" s="54">
        <v>2602.65</v>
      </c>
      <c r="E21" s="54">
        <v>84037.72</v>
      </c>
      <c r="F21" s="54">
        <v>1327.75</v>
      </c>
      <c r="G21" s="483">
        <f t="shared" si="1"/>
        <v>1576.7799999999988</v>
      </c>
      <c r="H21" s="484">
        <f t="shared" si="1"/>
        <v>-1274.9</v>
      </c>
    </row>
    <row r="22" spans="1:8" ht="15">
      <c r="A22" s="33">
        <f t="shared" si="0"/>
        <v>17</v>
      </c>
      <c r="B22" s="64" t="s">
        <v>1065</v>
      </c>
      <c r="C22" s="54">
        <v>17158.45</v>
      </c>
      <c r="D22" s="54">
        <v>659.2</v>
      </c>
      <c r="E22" s="54">
        <v>6527.57</v>
      </c>
      <c r="F22" s="54">
        <v>382.81</v>
      </c>
      <c r="G22" s="483">
        <f t="shared" si="1"/>
        <v>-10630.880000000001</v>
      </c>
      <c r="H22" s="484">
        <f t="shared" si="1"/>
        <v>-276.39000000000004</v>
      </c>
    </row>
    <row r="23" spans="1:8" ht="15">
      <c r="A23" s="33">
        <f t="shared" si="0"/>
        <v>18</v>
      </c>
      <c r="B23" s="64" t="s">
        <v>1066</v>
      </c>
      <c r="C23" s="54">
        <v>12734.19</v>
      </c>
      <c r="D23" s="54">
        <v>176.2</v>
      </c>
      <c r="E23" s="54">
        <v>12512.44</v>
      </c>
      <c r="F23" s="54">
        <v>131.76</v>
      </c>
      <c r="G23" s="483">
        <f t="shared" si="1"/>
        <v>-221.75</v>
      </c>
      <c r="H23" s="484">
        <f t="shared" si="1"/>
        <v>-44.44</v>
      </c>
    </row>
    <row r="24" spans="1:8" ht="15">
      <c r="A24" s="33">
        <f t="shared" si="0"/>
        <v>19</v>
      </c>
      <c r="B24" s="64" t="s">
        <v>1067</v>
      </c>
      <c r="C24" s="54">
        <v>0</v>
      </c>
      <c r="D24" s="54">
        <v>0</v>
      </c>
      <c r="E24" s="54">
        <v>0</v>
      </c>
      <c r="F24" s="54">
        <v>0</v>
      </c>
      <c r="G24" s="483">
        <f t="shared" si="1"/>
        <v>0</v>
      </c>
      <c r="H24" s="484">
        <f t="shared" si="1"/>
        <v>0</v>
      </c>
    </row>
    <row r="25" spans="1:8" ht="15">
      <c r="A25" s="33">
        <f t="shared" si="0"/>
        <v>20</v>
      </c>
      <c r="B25" s="64" t="s">
        <v>796</v>
      </c>
      <c r="C25" s="54">
        <v>0</v>
      </c>
      <c r="D25" s="54">
        <v>0</v>
      </c>
      <c r="E25" s="54">
        <v>0</v>
      </c>
      <c r="F25" s="54">
        <v>0</v>
      </c>
      <c r="G25" s="483">
        <f t="shared" si="1"/>
        <v>0</v>
      </c>
      <c r="H25" s="484">
        <f t="shared" si="1"/>
        <v>0</v>
      </c>
    </row>
    <row r="26" spans="1:8" ht="15">
      <c r="A26" s="33">
        <f t="shared" si="0"/>
        <v>21</v>
      </c>
      <c r="B26" s="79" t="s">
        <v>1338</v>
      </c>
      <c r="C26" s="38" t="s">
        <v>1326</v>
      </c>
      <c r="D26" s="38" t="s">
        <v>1326</v>
      </c>
      <c r="E26" s="38" t="s">
        <v>1326</v>
      </c>
      <c r="F26" s="38" t="s">
        <v>1326</v>
      </c>
      <c r="G26" s="72" t="s">
        <v>1129</v>
      </c>
      <c r="H26" s="485" t="s">
        <v>1129</v>
      </c>
    </row>
    <row r="27" spans="1:8" ht="15">
      <c r="A27" s="33">
        <f t="shared" si="0"/>
        <v>22</v>
      </c>
      <c r="B27" s="79" t="s">
        <v>1367</v>
      </c>
      <c r="C27" s="66">
        <f>SUM(C28:C31)</f>
        <v>29309.35</v>
      </c>
      <c r="D27" s="66">
        <f>SUM(D28:D31)</f>
        <v>42310</v>
      </c>
      <c r="E27" s="66">
        <f>SUM(E28:E31)</f>
        <v>18128.99</v>
      </c>
      <c r="F27" s="66">
        <f>SUM(F28:F31)</f>
        <v>45723.13</v>
      </c>
      <c r="G27" s="66">
        <f t="shared" si="1"/>
        <v>-11180.359999999997</v>
      </c>
      <c r="H27" s="188">
        <f t="shared" si="1"/>
        <v>3413.1299999999974</v>
      </c>
    </row>
    <row r="28" spans="1:8" ht="15">
      <c r="A28" s="33">
        <f t="shared" si="0"/>
        <v>23</v>
      </c>
      <c r="B28" s="64" t="s">
        <v>1281</v>
      </c>
      <c r="C28" s="54">
        <v>0</v>
      </c>
      <c r="D28" s="54">
        <v>0</v>
      </c>
      <c r="E28" s="54">
        <v>0</v>
      </c>
      <c r="F28" s="54">
        <v>0</v>
      </c>
      <c r="G28" s="483">
        <f t="shared" si="1"/>
        <v>0</v>
      </c>
      <c r="H28" s="484">
        <f t="shared" si="1"/>
        <v>0</v>
      </c>
    </row>
    <row r="29" spans="1:8" ht="15">
      <c r="A29" s="33">
        <f t="shared" si="0"/>
        <v>24</v>
      </c>
      <c r="B29" s="171" t="s">
        <v>1308</v>
      </c>
      <c r="C29" s="54">
        <v>0</v>
      </c>
      <c r="D29" s="54">
        <v>0</v>
      </c>
      <c r="E29" s="54">
        <v>0</v>
      </c>
      <c r="F29" s="54">
        <v>0</v>
      </c>
      <c r="G29" s="483">
        <f t="shared" si="1"/>
        <v>0</v>
      </c>
      <c r="H29" s="484">
        <f t="shared" si="1"/>
        <v>0</v>
      </c>
    </row>
    <row r="30" spans="1:8" ht="15">
      <c r="A30" s="33">
        <f t="shared" si="0"/>
        <v>25</v>
      </c>
      <c r="B30" s="171" t="s">
        <v>992</v>
      </c>
      <c r="C30" s="54">
        <v>0</v>
      </c>
      <c r="D30" s="54">
        <v>0</v>
      </c>
      <c r="E30" s="54">
        <v>0</v>
      </c>
      <c r="F30" s="54">
        <v>24259.12</v>
      </c>
      <c r="G30" s="483">
        <f t="shared" si="1"/>
        <v>0</v>
      </c>
      <c r="H30" s="484">
        <f t="shared" si="1"/>
        <v>24259.12</v>
      </c>
    </row>
    <row r="31" spans="1:8" ht="15">
      <c r="A31" s="33">
        <f t="shared" si="0"/>
        <v>26</v>
      </c>
      <c r="B31" s="64" t="s">
        <v>993</v>
      </c>
      <c r="C31" s="54">
        <v>29309.35</v>
      </c>
      <c r="D31" s="54">
        <v>42310</v>
      </c>
      <c r="E31" s="54">
        <v>18128.99</v>
      </c>
      <c r="F31" s="54">
        <v>21464.01</v>
      </c>
      <c r="G31" s="483">
        <f t="shared" si="1"/>
        <v>-11180.359999999997</v>
      </c>
      <c r="H31" s="484">
        <f t="shared" si="1"/>
        <v>-20845.99</v>
      </c>
    </row>
    <row r="32" spans="1:8" ht="15">
      <c r="A32" s="33">
        <f t="shared" si="0"/>
        <v>27</v>
      </c>
      <c r="B32" s="79" t="s">
        <v>948</v>
      </c>
      <c r="C32" s="66">
        <f>SUM(C33:C39)</f>
        <v>61782.46</v>
      </c>
      <c r="D32" s="66">
        <f>SUM(D33:D39)</f>
        <v>1619.37</v>
      </c>
      <c r="E32" s="66">
        <f>SUM(E33:E39)</f>
        <v>57670.58</v>
      </c>
      <c r="F32" s="66">
        <f>SUM(F33:F39)</f>
        <v>450.69</v>
      </c>
      <c r="G32" s="66">
        <f t="shared" si="1"/>
        <v>-4111.879999999997</v>
      </c>
      <c r="H32" s="188">
        <f t="shared" si="1"/>
        <v>-1168.6799999999998</v>
      </c>
    </row>
    <row r="33" spans="1:8" ht="15">
      <c r="A33" s="33">
        <f t="shared" si="0"/>
        <v>28</v>
      </c>
      <c r="B33" s="64" t="s">
        <v>1068</v>
      </c>
      <c r="C33" s="54">
        <v>23375.84</v>
      </c>
      <c r="D33" s="54">
        <v>0</v>
      </c>
      <c r="E33" s="54">
        <v>18495.66</v>
      </c>
      <c r="F33" s="54">
        <v>0</v>
      </c>
      <c r="G33" s="483">
        <f t="shared" si="1"/>
        <v>-4880.18</v>
      </c>
      <c r="H33" s="484">
        <f t="shared" si="1"/>
        <v>0</v>
      </c>
    </row>
    <row r="34" spans="1:8" ht="30.75">
      <c r="A34" s="33">
        <f t="shared" si="0"/>
        <v>29</v>
      </c>
      <c r="B34" s="64" t="s">
        <v>1069</v>
      </c>
      <c r="C34" s="54">
        <v>20848.8</v>
      </c>
      <c r="D34" s="54">
        <v>1200</v>
      </c>
      <c r="E34" s="54">
        <v>21460.83</v>
      </c>
      <c r="F34" s="54">
        <v>311.13</v>
      </c>
      <c r="G34" s="483">
        <f t="shared" si="1"/>
        <v>612.0300000000025</v>
      </c>
      <c r="H34" s="484">
        <f t="shared" si="1"/>
        <v>-888.87</v>
      </c>
    </row>
    <row r="35" spans="1:8" ht="15">
      <c r="A35" s="33">
        <f t="shared" si="0"/>
        <v>30</v>
      </c>
      <c r="B35" s="64" t="s">
        <v>1070</v>
      </c>
      <c r="C35" s="54">
        <v>6395.4</v>
      </c>
      <c r="D35" s="54">
        <v>0</v>
      </c>
      <c r="E35" s="54">
        <v>7353.68</v>
      </c>
      <c r="F35" s="54">
        <v>0</v>
      </c>
      <c r="G35" s="483">
        <f t="shared" si="1"/>
        <v>958.2800000000007</v>
      </c>
      <c r="H35" s="484">
        <f t="shared" si="1"/>
        <v>0</v>
      </c>
    </row>
    <row r="36" spans="1:8" ht="15">
      <c r="A36" s="33">
        <f t="shared" si="0"/>
        <v>31</v>
      </c>
      <c r="B36" s="64" t="s">
        <v>1071</v>
      </c>
      <c r="C36" s="54">
        <v>6935.61</v>
      </c>
      <c r="D36" s="54">
        <v>0</v>
      </c>
      <c r="E36" s="54">
        <v>4017.96</v>
      </c>
      <c r="F36" s="54">
        <v>0</v>
      </c>
      <c r="G36" s="483">
        <f t="shared" si="1"/>
        <v>-2917.6499999999996</v>
      </c>
      <c r="H36" s="484">
        <f t="shared" si="1"/>
        <v>0</v>
      </c>
    </row>
    <row r="37" spans="1:8" ht="30.75">
      <c r="A37" s="33">
        <f t="shared" si="0"/>
        <v>32</v>
      </c>
      <c r="B37" s="48" t="s">
        <v>1076</v>
      </c>
      <c r="C37" s="54">
        <v>0</v>
      </c>
      <c r="D37" s="54">
        <v>0</v>
      </c>
      <c r="E37" s="54">
        <v>0</v>
      </c>
      <c r="F37" s="54">
        <v>0</v>
      </c>
      <c r="G37" s="483">
        <f t="shared" si="1"/>
        <v>0</v>
      </c>
      <c r="H37" s="484">
        <f t="shared" si="1"/>
        <v>0</v>
      </c>
    </row>
    <row r="38" spans="1:8" ht="15">
      <c r="A38" s="33">
        <f t="shared" si="0"/>
        <v>33</v>
      </c>
      <c r="B38" s="64" t="s">
        <v>1077</v>
      </c>
      <c r="C38" s="54">
        <v>4116.14</v>
      </c>
      <c r="D38" s="54">
        <v>0</v>
      </c>
      <c r="E38" s="54">
        <v>4157.7</v>
      </c>
      <c r="F38" s="54">
        <v>0</v>
      </c>
      <c r="G38" s="483">
        <f t="shared" si="1"/>
        <v>41.55999999999949</v>
      </c>
      <c r="H38" s="484">
        <f t="shared" si="1"/>
        <v>0</v>
      </c>
    </row>
    <row r="39" spans="1:8" ht="15">
      <c r="A39" s="33">
        <f t="shared" si="0"/>
        <v>34</v>
      </c>
      <c r="B39" s="64" t="s">
        <v>1078</v>
      </c>
      <c r="C39" s="54">
        <v>110.67</v>
      </c>
      <c r="D39" s="54">
        <v>419.37</v>
      </c>
      <c r="E39" s="54">
        <v>2184.75</v>
      </c>
      <c r="F39" s="54">
        <v>139.56</v>
      </c>
      <c r="G39" s="483">
        <f t="shared" si="1"/>
        <v>2074.08</v>
      </c>
      <c r="H39" s="484">
        <f t="shared" si="1"/>
        <v>-279.81</v>
      </c>
    </row>
    <row r="40" spans="1:8" ht="15">
      <c r="A40" s="33">
        <f t="shared" si="0"/>
        <v>35</v>
      </c>
      <c r="B40" s="79" t="s">
        <v>1368</v>
      </c>
      <c r="C40" s="66">
        <f>C41+C42</f>
        <v>147276.97</v>
      </c>
      <c r="D40" s="66">
        <f>D41+D42</f>
        <v>1629.55</v>
      </c>
      <c r="E40" s="66">
        <f>E41+E42</f>
        <v>151346.18</v>
      </c>
      <c r="F40" s="66">
        <f>F41+F42</f>
        <v>0</v>
      </c>
      <c r="G40" s="66">
        <f t="shared" si="1"/>
        <v>4069.209999999992</v>
      </c>
      <c r="H40" s="188">
        <f t="shared" si="1"/>
        <v>-1629.55</v>
      </c>
    </row>
    <row r="41" spans="1:8" ht="15">
      <c r="A41" s="33">
        <f t="shared" si="0"/>
        <v>36</v>
      </c>
      <c r="B41" s="64" t="s">
        <v>1079</v>
      </c>
      <c r="C41" s="54">
        <v>20902.05</v>
      </c>
      <c r="D41" s="54">
        <v>80.94</v>
      </c>
      <c r="E41" s="54">
        <v>17537.53</v>
      </c>
      <c r="F41" s="54">
        <v>0</v>
      </c>
      <c r="G41" s="483">
        <f t="shared" si="1"/>
        <v>-3364.5200000000004</v>
      </c>
      <c r="H41" s="484">
        <f t="shared" si="1"/>
        <v>-80.94</v>
      </c>
    </row>
    <row r="42" spans="1:8" ht="15">
      <c r="A42" s="33">
        <f t="shared" si="0"/>
        <v>37</v>
      </c>
      <c r="B42" s="64" t="s">
        <v>473</v>
      </c>
      <c r="C42" s="54">
        <v>126374.92</v>
      </c>
      <c r="D42" s="54">
        <v>1548.61</v>
      </c>
      <c r="E42" s="54">
        <v>133808.65</v>
      </c>
      <c r="F42" s="54">
        <v>0</v>
      </c>
      <c r="G42" s="483">
        <f t="shared" si="1"/>
        <v>7433.729999999996</v>
      </c>
      <c r="H42" s="484">
        <f t="shared" si="1"/>
        <v>-1548.61</v>
      </c>
    </row>
    <row r="43" spans="1:8" ht="15">
      <c r="A43" s="33">
        <f t="shared" si="0"/>
        <v>38</v>
      </c>
      <c r="B43" s="79" t="s">
        <v>1339</v>
      </c>
      <c r="C43" s="486">
        <v>10595.3</v>
      </c>
      <c r="D43" s="486">
        <v>105.61</v>
      </c>
      <c r="E43" s="486">
        <v>12186.39</v>
      </c>
      <c r="F43" s="486">
        <v>0</v>
      </c>
      <c r="G43" s="483">
        <f t="shared" si="1"/>
        <v>1591.0900000000001</v>
      </c>
      <c r="H43" s="484">
        <f t="shared" si="1"/>
        <v>-105.61</v>
      </c>
    </row>
    <row r="44" spans="1:8" ht="15">
      <c r="A44" s="33">
        <f t="shared" si="0"/>
        <v>39</v>
      </c>
      <c r="B44" s="79" t="s">
        <v>1206</v>
      </c>
      <c r="C44" s="66">
        <f>SUM(C45:C59)</f>
        <v>860597.39</v>
      </c>
      <c r="D44" s="66">
        <f>SUM(D45:D59)</f>
        <v>8319.14</v>
      </c>
      <c r="E44" s="66">
        <f>SUM(E45:E59)</f>
        <v>708293.05</v>
      </c>
      <c r="F44" s="66">
        <f>SUM(F45:F59)</f>
        <v>7264.51</v>
      </c>
      <c r="G44" s="66">
        <f t="shared" si="1"/>
        <v>-152304.33999999997</v>
      </c>
      <c r="H44" s="188">
        <f t="shared" si="1"/>
        <v>-1054.6299999999992</v>
      </c>
    </row>
    <row r="45" spans="1:8" ht="15">
      <c r="A45" s="33">
        <f t="shared" si="0"/>
        <v>40</v>
      </c>
      <c r="B45" s="64" t="s">
        <v>1081</v>
      </c>
      <c r="C45" s="54">
        <v>164661.33</v>
      </c>
      <c r="D45" s="54">
        <v>357.51</v>
      </c>
      <c r="E45" s="54">
        <v>170706.38</v>
      </c>
      <c r="F45" s="54">
        <v>250</v>
      </c>
      <c r="G45" s="483">
        <f t="shared" si="1"/>
        <v>6045.0500000000175</v>
      </c>
      <c r="H45" s="484">
        <f t="shared" si="1"/>
        <v>-107.50999999999999</v>
      </c>
    </row>
    <row r="46" spans="1:8" ht="15">
      <c r="A46" s="33">
        <f t="shared" si="0"/>
        <v>41</v>
      </c>
      <c r="B46" s="64" t="s">
        <v>1080</v>
      </c>
      <c r="C46" s="54">
        <v>29.65</v>
      </c>
      <c r="D46" s="54">
        <v>0</v>
      </c>
      <c r="E46" s="54">
        <v>410</v>
      </c>
      <c r="F46" s="54">
        <v>0</v>
      </c>
      <c r="G46" s="483">
        <f t="shared" si="1"/>
        <v>380.35</v>
      </c>
      <c r="H46" s="484">
        <f t="shared" si="1"/>
        <v>0</v>
      </c>
    </row>
    <row r="47" spans="1:8" ht="15">
      <c r="A47" s="33">
        <f t="shared" si="0"/>
        <v>42</v>
      </c>
      <c r="B47" s="64" t="s">
        <v>1082</v>
      </c>
      <c r="C47" s="54">
        <v>17376.6</v>
      </c>
      <c r="D47" s="54">
        <v>585.88</v>
      </c>
      <c r="E47" s="54">
        <v>14361.24</v>
      </c>
      <c r="F47" s="54">
        <v>0</v>
      </c>
      <c r="G47" s="483">
        <f t="shared" si="1"/>
        <v>-3015.3599999999988</v>
      </c>
      <c r="H47" s="484">
        <f t="shared" si="1"/>
        <v>-585.88</v>
      </c>
    </row>
    <row r="48" spans="1:8" ht="15">
      <c r="A48" s="33">
        <f t="shared" si="0"/>
        <v>43</v>
      </c>
      <c r="B48" s="64" t="s">
        <v>1083</v>
      </c>
      <c r="C48" s="54">
        <v>7951.82</v>
      </c>
      <c r="D48" s="54">
        <v>75.63</v>
      </c>
      <c r="E48" s="54">
        <v>35269.03</v>
      </c>
      <c r="F48" s="54">
        <v>0</v>
      </c>
      <c r="G48" s="483">
        <f t="shared" si="1"/>
        <v>27317.21</v>
      </c>
      <c r="H48" s="484">
        <f t="shared" si="1"/>
        <v>-75.63</v>
      </c>
    </row>
    <row r="49" spans="1:8" ht="15">
      <c r="A49" s="33">
        <f t="shared" si="0"/>
        <v>44</v>
      </c>
      <c r="B49" s="64" t="s">
        <v>1084</v>
      </c>
      <c r="C49" s="54">
        <v>71494.12</v>
      </c>
      <c r="D49" s="54">
        <v>38.45</v>
      </c>
      <c r="E49" s="54">
        <v>58269.98</v>
      </c>
      <c r="F49" s="54">
        <v>100</v>
      </c>
      <c r="G49" s="483">
        <f t="shared" si="1"/>
        <v>-13224.139999999992</v>
      </c>
      <c r="H49" s="484">
        <f t="shared" si="1"/>
        <v>61.55</v>
      </c>
    </row>
    <row r="50" spans="1:8" ht="15">
      <c r="A50" s="33">
        <f t="shared" si="0"/>
        <v>45</v>
      </c>
      <c r="B50" s="64" t="s">
        <v>1085</v>
      </c>
      <c r="C50" s="54">
        <v>33499.46</v>
      </c>
      <c r="D50" s="54">
        <v>0</v>
      </c>
      <c r="E50" s="54">
        <v>36467.33</v>
      </c>
      <c r="F50" s="54">
        <v>0</v>
      </c>
      <c r="G50" s="483">
        <f t="shared" si="1"/>
        <v>2967.8700000000026</v>
      </c>
      <c r="H50" s="484">
        <f t="shared" si="1"/>
        <v>0</v>
      </c>
    </row>
    <row r="51" spans="1:8" ht="15">
      <c r="A51" s="33">
        <f t="shared" si="0"/>
        <v>46</v>
      </c>
      <c r="B51" s="64" t="s">
        <v>1086</v>
      </c>
      <c r="C51" s="54">
        <v>41462.73</v>
      </c>
      <c r="D51" s="54">
        <v>0.4</v>
      </c>
      <c r="E51" s="54">
        <v>37644.98</v>
      </c>
      <c r="F51" s="54">
        <v>0</v>
      </c>
      <c r="G51" s="483">
        <f t="shared" si="1"/>
        <v>-3817.75</v>
      </c>
      <c r="H51" s="484">
        <f t="shared" si="1"/>
        <v>-0.4</v>
      </c>
    </row>
    <row r="52" spans="1:8" ht="15">
      <c r="A52" s="33">
        <f t="shared" si="0"/>
        <v>47</v>
      </c>
      <c r="B52" s="64" t="s">
        <v>1087</v>
      </c>
      <c r="C52" s="54">
        <v>397.63</v>
      </c>
      <c r="D52" s="54">
        <v>0</v>
      </c>
      <c r="E52" s="54">
        <v>685.51</v>
      </c>
      <c r="F52" s="54">
        <v>0</v>
      </c>
      <c r="G52" s="483">
        <f t="shared" si="1"/>
        <v>287.88</v>
      </c>
      <c r="H52" s="484">
        <f t="shared" si="1"/>
        <v>0</v>
      </c>
    </row>
    <row r="53" spans="1:8" ht="15">
      <c r="A53" s="33">
        <f t="shared" si="0"/>
        <v>48</v>
      </c>
      <c r="B53" s="64" t="s">
        <v>1088</v>
      </c>
      <c r="C53" s="54">
        <v>24722.53</v>
      </c>
      <c r="D53" s="54">
        <v>0</v>
      </c>
      <c r="E53" s="54">
        <v>36175.88</v>
      </c>
      <c r="F53" s="54">
        <v>200</v>
      </c>
      <c r="G53" s="483">
        <f t="shared" si="1"/>
        <v>11453.349999999999</v>
      </c>
      <c r="H53" s="484">
        <f t="shared" si="1"/>
        <v>200</v>
      </c>
    </row>
    <row r="54" spans="1:8" ht="15">
      <c r="A54" s="33">
        <f t="shared" si="0"/>
        <v>49</v>
      </c>
      <c r="B54" s="64" t="s">
        <v>1089</v>
      </c>
      <c r="C54" s="54">
        <v>317.2</v>
      </c>
      <c r="D54" s="54">
        <v>0</v>
      </c>
      <c r="E54" s="54">
        <v>927.44</v>
      </c>
      <c r="F54" s="54">
        <v>0</v>
      </c>
      <c r="G54" s="483">
        <f t="shared" si="1"/>
        <v>610.24</v>
      </c>
      <c r="H54" s="484">
        <f t="shared" si="1"/>
        <v>0</v>
      </c>
    </row>
    <row r="55" spans="1:8" ht="15">
      <c r="A55" s="33">
        <f t="shared" si="0"/>
        <v>50</v>
      </c>
      <c r="B55" s="64" t="s">
        <v>1090</v>
      </c>
      <c r="C55" s="54">
        <v>50938.38</v>
      </c>
      <c r="D55" s="54">
        <v>0</v>
      </c>
      <c r="E55" s="54">
        <v>34786.4</v>
      </c>
      <c r="F55" s="54">
        <v>0</v>
      </c>
      <c r="G55" s="483">
        <f t="shared" si="1"/>
        <v>-16151.979999999996</v>
      </c>
      <c r="H55" s="484">
        <f t="shared" si="1"/>
        <v>0</v>
      </c>
    </row>
    <row r="56" spans="1:8" ht="15">
      <c r="A56" s="33">
        <f t="shared" si="0"/>
        <v>51</v>
      </c>
      <c r="B56" s="64" t="s">
        <v>1036</v>
      </c>
      <c r="C56" s="54">
        <v>86795.37</v>
      </c>
      <c r="D56" s="54">
        <v>0</v>
      </c>
      <c r="E56" s="54">
        <v>3876.43</v>
      </c>
      <c r="F56" s="54">
        <v>0</v>
      </c>
      <c r="G56" s="483">
        <f t="shared" si="1"/>
        <v>-82918.94</v>
      </c>
      <c r="H56" s="484">
        <f t="shared" si="1"/>
        <v>0</v>
      </c>
    </row>
    <row r="57" spans="1:8" ht="15">
      <c r="A57" s="33">
        <f t="shared" si="0"/>
        <v>52</v>
      </c>
      <c r="B57" s="64" t="s">
        <v>1037</v>
      </c>
      <c r="C57" s="54">
        <v>561.02</v>
      </c>
      <c r="D57" s="54">
        <v>0</v>
      </c>
      <c r="E57" s="54">
        <v>514.63</v>
      </c>
      <c r="F57" s="54">
        <v>0</v>
      </c>
      <c r="G57" s="483">
        <f t="shared" si="1"/>
        <v>-46.389999999999986</v>
      </c>
      <c r="H57" s="484">
        <f t="shared" si="1"/>
        <v>0</v>
      </c>
    </row>
    <row r="58" spans="1:8" ht="30.75">
      <c r="A58" s="33">
        <f t="shared" si="0"/>
        <v>53</v>
      </c>
      <c r="B58" s="64" t="s">
        <v>471</v>
      </c>
      <c r="C58" s="54">
        <v>220365.71</v>
      </c>
      <c r="D58" s="54">
        <v>2242.65</v>
      </c>
      <c r="E58" s="54">
        <v>140875.91</v>
      </c>
      <c r="F58" s="54">
        <v>6214.51</v>
      </c>
      <c r="G58" s="483">
        <f t="shared" si="1"/>
        <v>-79489.79999999999</v>
      </c>
      <c r="H58" s="484">
        <f t="shared" si="1"/>
        <v>3971.86</v>
      </c>
    </row>
    <row r="59" spans="1:8" ht="15">
      <c r="A59" s="33">
        <f t="shared" si="0"/>
        <v>54</v>
      </c>
      <c r="B59" s="64" t="s">
        <v>1091</v>
      </c>
      <c r="C59" s="54">
        <v>140023.84</v>
      </c>
      <c r="D59" s="54">
        <v>5018.62</v>
      </c>
      <c r="E59" s="54">
        <v>137321.91</v>
      </c>
      <c r="F59" s="54">
        <v>500</v>
      </c>
      <c r="G59" s="483">
        <f t="shared" si="1"/>
        <v>-2701.929999999993</v>
      </c>
      <c r="H59" s="484">
        <f t="shared" si="1"/>
        <v>-4518.62</v>
      </c>
    </row>
    <row r="60" spans="1:8" ht="15">
      <c r="A60" s="33">
        <f t="shared" si="0"/>
        <v>55</v>
      </c>
      <c r="B60" s="79" t="s">
        <v>1207</v>
      </c>
      <c r="C60" s="66">
        <f>C61+C62</f>
        <v>6721346.880000001</v>
      </c>
      <c r="D60" s="66">
        <f>D61+D62</f>
        <v>60353.16</v>
      </c>
      <c r="E60" s="66">
        <f>E61+E62</f>
        <v>6579533.51</v>
      </c>
      <c r="F60" s="66">
        <f>F61+F62</f>
        <v>39512.97</v>
      </c>
      <c r="G60" s="66">
        <f t="shared" si="1"/>
        <v>-141813.37000000104</v>
      </c>
      <c r="H60" s="188">
        <f t="shared" si="1"/>
        <v>-20840.190000000002</v>
      </c>
    </row>
    <row r="61" spans="1:8" ht="15">
      <c r="A61" s="33">
        <f t="shared" si="0"/>
        <v>56</v>
      </c>
      <c r="B61" s="64" t="s">
        <v>1092</v>
      </c>
      <c r="C61" s="54">
        <v>6164946.4</v>
      </c>
      <c r="D61" s="54">
        <v>47055.98</v>
      </c>
      <c r="E61" s="54">
        <v>6172982.84</v>
      </c>
      <c r="F61" s="54">
        <v>25823.82</v>
      </c>
      <c r="G61" s="483">
        <f t="shared" si="1"/>
        <v>8036.4399999994785</v>
      </c>
      <c r="H61" s="484">
        <f t="shared" si="1"/>
        <v>-21232.160000000003</v>
      </c>
    </row>
    <row r="62" spans="1:8" ht="15">
      <c r="A62" s="33">
        <f t="shared" si="0"/>
        <v>57</v>
      </c>
      <c r="B62" s="121" t="s">
        <v>928</v>
      </c>
      <c r="C62" s="66">
        <f>SUM(C63:C65)</f>
        <v>556400.48</v>
      </c>
      <c r="D62" s="66">
        <f>SUM(D63:D65)</f>
        <v>13297.18</v>
      </c>
      <c r="E62" s="66">
        <f>SUM(E63:E65)</f>
        <v>406550.67</v>
      </c>
      <c r="F62" s="66">
        <f>SUM(F63:F65)</f>
        <v>13689.150000000001</v>
      </c>
      <c r="G62" s="66">
        <f t="shared" si="1"/>
        <v>-149849.81</v>
      </c>
      <c r="H62" s="188">
        <f t="shared" si="1"/>
        <v>391.97000000000116</v>
      </c>
    </row>
    <row r="63" spans="1:8" s="180" customFormat="1" ht="16.5" customHeight="1">
      <c r="A63" s="33">
        <f t="shared" si="0"/>
        <v>58</v>
      </c>
      <c r="B63" s="184" t="s">
        <v>926</v>
      </c>
      <c r="C63" s="93">
        <v>74936.45</v>
      </c>
      <c r="D63" s="93">
        <v>5400.2</v>
      </c>
      <c r="E63" s="93">
        <v>58339.33</v>
      </c>
      <c r="F63" s="93">
        <v>8211.62</v>
      </c>
      <c r="G63" s="483">
        <f t="shared" si="1"/>
        <v>-16597.119999999995</v>
      </c>
      <c r="H63" s="484">
        <f t="shared" si="1"/>
        <v>2811.420000000001</v>
      </c>
    </row>
    <row r="64" spans="1:8" ht="30.75">
      <c r="A64" s="33">
        <f t="shared" si="0"/>
        <v>59</v>
      </c>
      <c r="B64" s="184" t="s">
        <v>927</v>
      </c>
      <c r="C64" s="54">
        <v>478835.87</v>
      </c>
      <c r="D64" s="54">
        <v>7896.98</v>
      </c>
      <c r="E64" s="54">
        <v>344171.04</v>
      </c>
      <c r="F64" s="54">
        <v>3766.53</v>
      </c>
      <c r="G64" s="483">
        <f t="shared" si="1"/>
        <v>-134664.83000000002</v>
      </c>
      <c r="H64" s="484">
        <f t="shared" si="1"/>
        <v>-4130.449999999999</v>
      </c>
    </row>
    <row r="65" spans="1:8" ht="15">
      <c r="A65" s="33">
        <f t="shared" si="0"/>
        <v>60</v>
      </c>
      <c r="B65" s="64" t="s">
        <v>1240</v>
      </c>
      <c r="C65" s="54">
        <v>2628.16</v>
      </c>
      <c r="D65" s="54">
        <v>0</v>
      </c>
      <c r="E65" s="54">
        <v>4040.3</v>
      </c>
      <c r="F65" s="54">
        <v>1711</v>
      </c>
      <c r="G65" s="483">
        <f t="shared" si="1"/>
        <v>1412.1400000000003</v>
      </c>
      <c r="H65" s="484">
        <f t="shared" si="1"/>
        <v>1711</v>
      </c>
    </row>
    <row r="66" spans="1:8" ht="15">
      <c r="A66" s="33">
        <f t="shared" si="0"/>
        <v>61</v>
      </c>
      <c r="B66" s="79" t="s">
        <v>1162</v>
      </c>
      <c r="C66" s="54">
        <v>2070286.53</v>
      </c>
      <c r="D66" s="54">
        <v>15683.33</v>
      </c>
      <c r="E66" s="54">
        <v>2076879.1</v>
      </c>
      <c r="F66" s="54">
        <v>8834.13</v>
      </c>
      <c r="G66" s="483">
        <f t="shared" si="1"/>
        <v>6592.570000000065</v>
      </c>
      <c r="H66" s="484">
        <f t="shared" si="1"/>
        <v>-6849.200000000001</v>
      </c>
    </row>
    <row r="67" spans="1:8" ht="15">
      <c r="A67" s="33">
        <f t="shared" si="0"/>
        <v>62</v>
      </c>
      <c r="B67" s="79" t="s">
        <v>949</v>
      </c>
      <c r="C67" s="54">
        <v>17509.68</v>
      </c>
      <c r="D67" s="54">
        <v>0</v>
      </c>
      <c r="E67" s="54">
        <v>16765.6</v>
      </c>
      <c r="F67" s="54">
        <v>100</v>
      </c>
      <c r="G67" s="483">
        <f t="shared" si="1"/>
        <v>-744.0800000000017</v>
      </c>
      <c r="H67" s="484">
        <f t="shared" si="1"/>
        <v>100</v>
      </c>
    </row>
    <row r="68" spans="1:8" ht="15">
      <c r="A68" s="33">
        <f t="shared" si="0"/>
        <v>63</v>
      </c>
      <c r="B68" s="79" t="s">
        <v>929</v>
      </c>
      <c r="C68" s="66">
        <f>SUM(C69:C74)</f>
        <v>249961.59</v>
      </c>
      <c r="D68" s="66">
        <f>SUM(D69:D74)</f>
        <v>108.43</v>
      </c>
      <c r="E68" s="66">
        <f>SUM(E69:E74)</f>
        <v>190982.62000000002</v>
      </c>
      <c r="F68" s="66">
        <f>SUM(F69:F74)</f>
        <v>394.09</v>
      </c>
      <c r="G68" s="66">
        <f t="shared" si="1"/>
        <v>-58978.96999999997</v>
      </c>
      <c r="H68" s="188">
        <f t="shared" si="1"/>
        <v>285.65999999999997</v>
      </c>
    </row>
    <row r="69" spans="1:8" ht="15">
      <c r="A69" s="33">
        <f t="shared" si="0"/>
        <v>64</v>
      </c>
      <c r="B69" s="64" t="s">
        <v>1022</v>
      </c>
      <c r="C69" s="54">
        <v>69252.52</v>
      </c>
      <c r="D69" s="54">
        <v>108.43</v>
      </c>
      <c r="E69" s="54">
        <v>67538.2</v>
      </c>
      <c r="F69" s="54">
        <v>284.09</v>
      </c>
      <c r="G69" s="483">
        <f t="shared" si="1"/>
        <v>-1714.320000000007</v>
      </c>
      <c r="H69" s="484">
        <f t="shared" si="1"/>
        <v>175.65999999999997</v>
      </c>
    </row>
    <row r="70" spans="1:8" ht="15">
      <c r="A70" s="33">
        <f t="shared" si="0"/>
        <v>65</v>
      </c>
      <c r="B70" s="64" t="s">
        <v>1093</v>
      </c>
      <c r="C70" s="54">
        <v>90872.95</v>
      </c>
      <c r="D70" s="54">
        <v>0</v>
      </c>
      <c r="E70" s="54">
        <v>90769.96</v>
      </c>
      <c r="F70" s="54">
        <v>0</v>
      </c>
      <c r="G70" s="483">
        <f t="shared" si="1"/>
        <v>-102.98999999999069</v>
      </c>
      <c r="H70" s="484">
        <f t="shared" si="1"/>
        <v>0</v>
      </c>
    </row>
    <row r="71" spans="1:8" ht="15">
      <c r="A71" s="33">
        <f t="shared" si="0"/>
        <v>66</v>
      </c>
      <c r="B71" s="64" t="s">
        <v>1094</v>
      </c>
      <c r="C71" s="54">
        <v>75345.92</v>
      </c>
      <c r="D71" s="54">
        <v>0</v>
      </c>
      <c r="E71" s="54">
        <v>15266.1</v>
      </c>
      <c r="F71" s="54">
        <v>0</v>
      </c>
      <c r="G71" s="483">
        <f t="shared" si="1"/>
        <v>-60079.82</v>
      </c>
      <c r="H71" s="484">
        <f t="shared" si="1"/>
        <v>0</v>
      </c>
    </row>
    <row r="72" spans="1:8" ht="15">
      <c r="A72" s="33">
        <f aca="true" t="shared" si="2" ref="A72:A101">A71+1</f>
        <v>67</v>
      </c>
      <c r="B72" s="64" t="s">
        <v>1095</v>
      </c>
      <c r="C72" s="54">
        <v>11707.27</v>
      </c>
      <c r="D72" s="54">
        <v>0</v>
      </c>
      <c r="E72" s="54">
        <v>14893.76</v>
      </c>
      <c r="F72" s="54">
        <v>0</v>
      </c>
      <c r="G72" s="483">
        <f aca="true" t="shared" si="3" ref="G72:H100">E72-C72</f>
        <v>3186.49</v>
      </c>
      <c r="H72" s="484">
        <f t="shared" si="3"/>
        <v>0</v>
      </c>
    </row>
    <row r="73" spans="1:8" ht="15">
      <c r="A73" s="33">
        <f t="shared" si="2"/>
        <v>68</v>
      </c>
      <c r="B73" s="64" t="s">
        <v>1096</v>
      </c>
      <c r="C73" s="54">
        <v>2535.55</v>
      </c>
      <c r="D73" s="54">
        <v>0</v>
      </c>
      <c r="E73" s="54">
        <v>2206.6</v>
      </c>
      <c r="F73" s="54">
        <v>70</v>
      </c>
      <c r="G73" s="483">
        <f t="shared" si="3"/>
        <v>-328.9500000000003</v>
      </c>
      <c r="H73" s="484">
        <f t="shared" si="3"/>
        <v>70</v>
      </c>
    </row>
    <row r="74" spans="1:8" ht="15">
      <c r="A74" s="33">
        <f t="shared" si="2"/>
        <v>69</v>
      </c>
      <c r="B74" s="64" t="s">
        <v>1097</v>
      </c>
      <c r="C74" s="54">
        <v>247.38</v>
      </c>
      <c r="D74" s="54">
        <v>0</v>
      </c>
      <c r="E74" s="54">
        <v>308</v>
      </c>
      <c r="F74" s="54">
        <v>40</v>
      </c>
      <c r="G74" s="483">
        <f t="shared" si="3"/>
        <v>60.620000000000005</v>
      </c>
      <c r="H74" s="484">
        <f t="shared" si="3"/>
        <v>40</v>
      </c>
    </row>
    <row r="75" spans="1:8" ht="15">
      <c r="A75" s="33">
        <f t="shared" si="2"/>
        <v>70</v>
      </c>
      <c r="B75" s="79" t="s">
        <v>969</v>
      </c>
      <c r="C75" s="54">
        <v>0</v>
      </c>
      <c r="D75" s="54">
        <v>0</v>
      </c>
      <c r="E75" s="54">
        <v>0</v>
      </c>
      <c r="F75" s="54">
        <v>0</v>
      </c>
      <c r="G75" s="483">
        <f t="shared" si="3"/>
        <v>0</v>
      </c>
      <c r="H75" s="484">
        <f t="shared" si="3"/>
        <v>0</v>
      </c>
    </row>
    <row r="76" spans="1:8" ht="15">
      <c r="A76" s="33">
        <f t="shared" si="2"/>
        <v>71</v>
      </c>
      <c r="B76" s="79" t="s">
        <v>1402</v>
      </c>
      <c r="C76" s="54">
        <v>0</v>
      </c>
      <c r="D76" s="54">
        <v>0</v>
      </c>
      <c r="E76" s="54">
        <v>0</v>
      </c>
      <c r="F76" s="54">
        <v>0</v>
      </c>
      <c r="G76" s="483">
        <f t="shared" si="3"/>
        <v>0</v>
      </c>
      <c r="H76" s="484">
        <f t="shared" si="3"/>
        <v>0</v>
      </c>
    </row>
    <row r="77" spans="1:8" ht="15">
      <c r="A77" s="33">
        <f t="shared" si="2"/>
        <v>72</v>
      </c>
      <c r="B77" s="79" t="s">
        <v>1164</v>
      </c>
      <c r="C77" s="54">
        <v>1571.96</v>
      </c>
      <c r="D77" s="54">
        <v>0</v>
      </c>
      <c r="E77" s="54">
        <v>1571.96</v>
      </c>
      <c r="F77" s="54">
        <v>0</v>
      </c>
      <c r="G77" s="483">
        <f t="shared" si="3"/>
        <v>0</v>
      </c>
      <c r="H77" s="484">
        <f t="shared" si="3"/>
        <v>0</v>
      </c>
    </row>
    <row r="78" spans="1:8" ht="15">
      <c r="A78" s="33">
        <f t="shared" si="2"/>
        <v>73</v>
      </c>
      <c r="B78" s="79" t="s">
        <v>1305</v>
      </c>
      <c r="C78" s="54">
        <v>7662.94</v>
      </c>
      <c r="D78" s="54">
        <v>575.94</v>
      </c>
      <c r="E78" s="54">
        <v>7873.09</v>
      </c>
      <c r="F78" s="54">
        <v>0</v>
      </c>
      <c r="G78" s="483">
        <f t="shared" si="3"/>
        <v>210.15000000000055</v>
      </c>
      <c r="H78" s="484">
        <f t="shared" si="3"/>
        <v>-575.94</v>
      </c>
    </row>
    <row r="79" spans="1:8" ht="15">
      <c r="A79" s="33">
        <f t="shared" si="2"/>
        <v>74</v>
      </c>
      <c r="B79" s="79" t="s">
        <v>930</v>
      </c>
      <c r="C79" s="66">
        <f>C80+C81</f>
        <v>1477444.6400000001</v>
      </c>
      <c r="D79" s="66">
        <f>D80+D81</f>
        <v>224.42000000000002</v>
      </c>
      <c r="E79" s="66">
        <f>E80+E81</f>
        <v>1559493.71</v>
      </c>
      <c r="F79" s="66">
        <f>F80+F81</f>
        <v>56.1</v>
      </c>
      <c r="G79" s="66">
        <f t="shared" si="3"/>
        <v>82049.06999999983</v>
      </c>
      <c r="H79" s="188">
        <f t="shared" si="3"/>
        <v>-168.32000000000002</v>
      </c>
    </row>
    <row r="80" spans="1:8" ht="30.75">
      <c r="A80" s="33">
        <f t="shared" si="2"/>
        <v>75</v>
      </c>
      <c r="B80" s="79" t="s">
        <v>1243</v>
      </c>
      <c r="C80" s="486">
        <v>2848.05</v>
      </c>
      <c r="D80" s="486">
        <v>163.22</v>
      </c>
      <c r="E80" s="486">
        <v>8921.87</v>
      </c>
      <c r="F80" s="486">
        <v>0</v>
      </c>
      <c r="G80" s="483">
        <f t="shared" si="3"/>
        <v>6073.820000000001</v>
      </c>
      <c r="H80" s="484">
        <f t="shared" si="3"/>
        <v>-163.22</v>
      </c>
    </row>
    <row r="81" spans="1:8" ht="15">
      <c r="A81" s="33">
        <f t="shared" si="2"/>
        <v>76</v>
      </c>
      <c r="B81" s="121" t="s">
        <v>931</v>
      </c>
      <c r="C81" s="66">
        <f>SUM(C82:C88)</f>
        <v>1474596.59</v>
      </c>
      <c r="D81" s="66">
        <f>SUM(D82:D88)</f>
        <v>61.2</v>
      </c>
      <c r="E81" s="66">
        <f>SUM(E82:E88)</f>
        <v>1550571.8399999999</v>
      </c>
      <c r="F81" s="66">
        <f>SUM(F82:F88)</f>
        <v>56.1</v>
      </c>
      <c r="G81" s="66">
        <f t="shared" si="3"/>
        <v>75975.24999999977</v>
      </c>
      <c r="H81" s="188">
        <f t="shared" si="3"/>
        <v>-5.100000000000001</v>
      </c>
    </row>
    <row r="82" spans="1:8" ht="15">
      <c r="A82" s="33">
        <f t="shared" si="2"/>
        <v>77</v>
      </c>
      <c r="B82" s="64" t="s">
        <v>2</v>
      </c>
      <c r="C82" s="54">
        <v>1050082.56</v>
      </c>
      <c r="D82" s="54">
        <v>0</v>
      </c>
      <c r="E82" s="54">
        <v>1058066.61</v>
      </c>
      <c r="F82" s="54">
        <v>0</v>
      </c>
      <c r="G82" s="483">
        <f t="shared" si="3"/>
        <v>7984.050000000047</v>
      </c>
      <c r="H82" s="484">
        <f t="shared" si="3"/>
        <v>0</v>
      </c>
    </row>
    <row r="83" spans="1:8" ht="15">
      <c r="A83" s="33">
        <f t="shared" si="2"/>
        <v>78</v>
      </c>
      <c r="B83" s="64" t="s">
        <v>1098</v>
      </c>
      <c r="C83" s="54">
        <v>1291.26</v>
      </c>
      <c r="D83" s="54">
        <v>61.2</v>
      </c>
      <c r="E83" s="54">
        <v>1818.13</v>
      </c>
      <c r="F83" s="54">
        <v>56.1</v>
      </c>
      <c r="G83" s="483">
        <f t="shared" si="3"/>
        <v>526.8700000000001</v>
      </c>
      <c r="H83" s="484">
        <f t="shared" si="3"/>
        <v>-5.100000000000001</v>
      </c>
    </row>
    <row r="84" spans="1:8" ht="15">
      <c r="A84" s="33">
        <f t="shared" si="2"/>
        <v>79</v>
      </c>
      <c r="B84" s="64" t="s">
        <v>1099</v>
      </c>
      <c r="C84" s="54">
        <v>0</v>
      </c>
      <c r="D84" s="54">
        <v>0</v>
      </c>
      <c r="E84" s="54">
        <v>0</v>
      </c>
      <c r="F84" s="54">
        <v>0</v>
      </c>
      <c r="G84" s="483">
        <f t="shared" si="3"/>
        <v>0</v>
      </c>
      <c r="H84" s="484">
        <f t="shared" si="3"/>
        <v>0</v>
      </c>
    </row>
    <row r="85" spans="1:8" ht="15">
      <c r="A85" s="33">
        <f t="shared" si="2"/>
        <v>80</v>
      </c>
      <c r="B85" s="64" t="s">
        <v>1</v>
      </c>
      <c r="C85" s="54">
        <v>20925.7</v>
      </c>
      <c r="D85" s="54">
        <v>0</v>
      </c>
      <c r="E85" s="54">
        <v>22177.47</v>
      </c>
      <c r="F85" s="54">
        <v>0</v>
      </c>
      <c r="G85" s="483">
        <f t="shared" si="3"/>
        <v>1251.7700000000004</v>
      </c>
      <c r="H85" s="484">
        <f t="shared" si="3"/>
        <v>0</v>
      </c>
    </row>
    <row r="86" spans="1:8" ht="15">
      <c r="A86" s="33">
        <f t="shared" si="2"/>
        <v>81</v>
      </c>
      <c r="B86" s="64" t="s">
        <v>1100</v>
      </c>
      <c r="C86" s="54">
        <v>5400</v>
      </c>
      <c r="D86" s="54">
        <v>0</v>
      </c>
      <c r="E86" s="54">
        <v>400</v>
      </c>
      <c r="F86" s="54">
        <v>0</v>
      </c>
      <c r="G86" s="483">
        <f t="shared" si="3"/>
        <v>-5000</v>
      </c>
      <c r="H86" s="484">
        <f t="shared" si="3"/>
        <v>0</v>
      </c>
    </row>
    <row r="87" spans="1:8" ht="15">
      <c r="A87" s="33">
        <f t="shared" si="2"/>
        <v>82</v>
      </c>
      <c r="B87" s="64" t="s">
        <v>1101</v>
      </c>
      <c r="C87" s="54">
        <v>2635.27</v>
      </c>
      <c r="D87" s="54">
        <v>0</v>
      </c>
      <c r="E87" s="54">
        <v>6129.41</v>
      </c>
      <c r="F87" s="54">
        <v>0</v>
      </c>
      <c r="G87" s="483">
        <f t="shared" si="3"/>
        <v>3494.14</v>
      </c>
      <c r="H87" s="484">
        <f t="shared" si="3"/>
        <v>0</v>
      </c>
    </row>
    <row r="88" spans="1:8" ht="15">
      <c r="A88" s="33">
        <f t="shared" si="2"/>
        <v>83</v>
      </c>
      <c r="B88" s="64" t="s">
        <v>1144</v>
      </c>
      <c r="C88" s="54">
        <v>394261.8</v>
      </c>
      <c r="D88" s="54">
        <v>0</v>
      </c>
      <c r="E88" s="54">
        <v>461980.22</v>
      </c>
      <c r="F88" s="54">
        <v>0</v>
      </c>
      <c r="G88" s="483">
        <f t="shared" si="3"/>
        <v>67718.41999999998</v>
      </c>
      <c r="H88" s="484">
        <f t="shared" si="3"/>
        <v>0</v>
      </c>
    </row>
    <row r="89" spans="1:8" ht="30.75">
      <c r="A89" s="33">
        <f t="shared" si="2"/>
        <v>84</v>
      </c>
      <c r="B89" s="79" t="s">
        <v>932</v>
      </c>
      <c r="C89" s="66">
        <f>SUM(C90:C97)</f>
        <v>2058026.9500000002</v>
      </c>
      <c r="D89" s="66">
        <f>SUM(D90:D97)</f>
        <v>3128.67</v>
      </c>
      <c r="E89" s="66">
        <f>SUM(E90:E97)</f>
        <v>2517175.6</v>
      </c>
      <c r="F89" s="66">
        <f>SUM(F90:F97)</f>
        <v>4413.12</v>
      </c>
      <c r="G89" s="66">
        <f t="shared" si="3"/>
        <v>459148.6499999999</v>
      </c>
      <c r="H89" s="188">
        <f t="shared" si="3"/>
        <v>1284.4499999999998</v>
      </c>
    </row>
    <row r="90" spans="1:8" ht="31.5" customHeight="1">
      <c r="A90" s="33">
        <f t="shared" si="2"/>
        <v>85</v>
      </c>
      <c r="B90" s="64" t="s">
        <v>468</v>
      </c>
      <c r="C90" s="54">
        <v>586241.21</v>
      </c>
      <c r="D90" s="54">
        <v>0</v>
      </c>
      <c r="E90" s="54">
        <v>582004.57</v>
      </c>
      <c r="F90" s="54">
        <v>0</v>
      </c>
      <c r="G90" s="483">
        <f t="shared" si="3"/>
        <v>-4236.640000000014</v>
      </c>
      <c r="H90" s="484">
        <f t="shared" si="3"/>
        <v>0</v>
      </c>
    </row>
    <row r="91" spans="1:9" ht="30.75">
      <c r="A91" s="33">
        <f t="shared" si="2"/>
        <v>86</v>
      </c>
      <c r="B91" s="366" t="s">
        <v>469</v>
      </c>
      <c r="C91" s="54">
        <v>240272.49</v>
      </c>
      <c r="D91" s="54">
        <v>3000</v>
      </c>
      <c r="E91" s="54">
        <v>239390.64</v>
      </c>
      <c r="F91" s="54">
        <v>4100</v>
      </c>
      <c r="G91" s="483">
        <f t="shared" si="3"/>
        <v>-881.8499999999767</v>
      </c>
      <c r="H91" s="484">
        <f t="shared" si="3"/>
        <v>1100</v>
      </c>
      <c r="I91" s="365" t="s">
        <v>875</v>
      </c>
    </row>
    <row r="92" spans="1:9" ht="30.75">
      <c r="A92" s="363" t="s">
        <v>876</v>
      </c>
      <c r="B92" s="366" t="s">
        <v>470</v>
      </c>
      <c r="C92" s="54">
        <v>235798.59</v>
      </c>
      <c r="D92" s="54">
        <v>0</v>
      </c>
      <c r="E92" s="54">
        <v>730305.27</v>
      </c>
      <c r="F92" s="54">
        <v>0</v>
      </c>
      <c r="G92" s="483">
        <f>E92-C92</f>
        <v>494506.68000000005</v>
      </c>
      <c r="H92" s="484">
        <f>F92-D92</f>
        <v>0</v>
      </c>
      <c r="I92" s="365" t="s">
        <v>872</v>
      </c>
    </row>
    <row r="93" spans="1:8" ht="15">
      <c r="A93" s="33">
        <f>A91+1</f>
        <v>87</v>
      </c>
      <c r="B93" s="64" t="s">
        <v>1135</v>
      </c>
      <c r="C93" s="54">
        <v>21.75</v>
      </c>
      <c r="D93" s="54">
        <v>128.67</v>
      </c>
      <c r="E93" s="54">
        <v>-21.75</v>
      </c>
      <c r="F93" s="54">
        <v>313.12</v>
      </c>
      <c r="G93" s="483">
        <f t="shared" si="3"/>
        <v>-43.5</v>
      </c>
      <c r="H93" s="484">
        <f t="shared" si="3"/>
        <v>184.45000000000002</v>
      </c>
    </row>
    <row r="94" spans="1:8" ht="15">
      <c r="A94" s="33">
        <f t="shared" si="2"/>
        <v>88</v>
      </c>
      <c r="B94" s="64" t="s">
        <v>1139</v>
      </c>
      <c r="C94" s="54">
        <v>0</v>
      </c>
      <c r="D94" s="54">
        <v>0</v>
      </c>
      <c r="E94" s="54">
        <v>0</v>
      </c>
      <c r="F94" s="54">
        <v>0</v>
      </c>
      <c r="G94" s="483">
        <f t="shared" si="3"/>
        <v>0</v>
      </c>
      <c r="H94" s="484">
        <f t="shared" si="3"/>
        <v>0</v>
      </c>
    </row>
    <row r="95" spans="1:8" ht="15">
      <c r="A95" s="33">
        <f t="shared" si="2"/>
        <v>89</v>
      </c>
      <c r="B95" s="64" t="s">
        <v>1140</v>
      </c>
      <c r="C95" s="54">
        <v>995692.91</v>
      </c>
      <c r="D95" s="54">
        <v>0</v>
      </c>
      <c r="E95" s="54">
        <v>965496.87</v>
      </c>
      <c r="F95" s="54">
        <v>0</v>
      </c>
      <c r="G95" s="483">
        <f t="shared" si="3"/>
        <v>-30196.040000000037</v>
      </c>
      <c r="H95" s="484">
        <f t="shared" si="3"/>
        <v>0</v>
      </c>
    </row>
    <row r="96" spans="1:8" ht="15">
      <c r="A96" s="33">
        <f t="shared" si="2"/>
        <v>90</v>
      </c>
      <c r="B96" s="64" t="s">
        <v>1141</v>
      </c>
      <c r="C96" s="54">
        <v>0</v>
      </c>
      <c r="D96" s="54">
        <v>0</v>
      </c>
      <c r="E96" s="54">
        <v>0</v>
      </c>
      <c r="F96" s="54">
        <v>0</v>
      </c>
      <c r="G96" s="483">
        <f t="shared" si="3"/>
        <v>0</v>
      </c>
      <c r="H96" s="484">
        <f t="shared" si="3"/>
        <v>0</v>
      </c>
    </row>
    <row r="97" spans="1:8" ht="15">
      <c r="A97" s="33">
        <f t="shared" si="2"/>
        <v>91</v>
      </c>
      <c r="B97" s="64" t="s">
        <v>1142</v>
      </c>
      <c r="C97" s="54">
        <v>0</v>
      </c>
      <c r="D97" s="54">
        <v>0</v>
      </c>
      <c r="E97" s="54">
        <v>0</v>
      </c>
      <c r="F97" s="54">
        <v>0</v>
      </c>
      <c r="G97" s="483">
        <f t="shared" si="3"/>
        <v>0</v>
      </c>
      <c r="H97" s="484">
        <f t="shared" si="3"/>
        <v>0</v>
      </c>
    </row>
    <row r="98" spans="1:8" ht="15">
      <c r="A98" s="33">
        <f t="shared" si="2"/>
        <v>92</v>
      </c>
      <c r="B98" s="121" t="s">
        <v>1260</v>
      </c>
      <c r="C98" s="54">
        <v>118.14</v>
      </c>
      <c r="D98" s="54">
        <v>0</v>
      </c>
      <c r="E98" s="54">
        <v>0</v>
      </c>
      <c r="F98" s="54">
        <v>0</v>
      </c>
      <c r="G98" s="483">
        <f t="shared" si="3"/>
        <v>-118.14</v>
      </c>
      <c r="H98" s="484">
        <f t="shared" si="3"/>
        <v>0</v>
      </c>
    </row>
    <row r="99" spans="1:8" ht="15">
      <c r="A99" s="33" t="s">
        <v>507</v>
      </c>
      <c r="B99" s="121" t="s">
        <v>877</v>
      </c>
      <c r="C99" s="54">
        <v>0</v>
      </c>
      <c r="D99" s="54">
        <v>9875.78</v>
      </c>
      <c r="E99" s="54">
        <v>0</v>
      </c>
      <c r="F99" s="54">
        <v>7079.64</v>
      </c>
      <c r="G99" s="483">
        <f t="shared" si="3"/>
        <v>0</v>
      </c>
      <c r="H99" s="484">
        <f t="shared" si="3"/>
        <v>-2796.1400000000003</v>
      </c>
    </row>
    <row r="100" spans="1:8" ht="15">
      <c r="A100" s="33">
        <f>A98+1</f>
        <v>93</v>
      </c>
      <c r="B100" s="79" t="s">
        <v>1280</v>
      </c>
      <c r="C100" s="54">
        <v>2.3</v>
      </c>
      <c r="D100" s="54">
        <v>12582.24</v>
      </c>
      <c r="E100" s="54">
        <v>2.54</v>
      </c>
      <c r="F100" s="54">
        <v>4985.34</v>
      </c>
      <c r="G100" s="483">
        <f t="shared" si="3"/>
        <v>0.2400000000000002</v>
      </c>
      <c r="H100" s="484">
        <f t="shared" si="3"/>
        <v>-7596.9</v>
      </c>
    </row>
    <row r="101" spans="1:8" ht="31.5" thickBot="1">
      <c r="A101" s="34">
        <f t="shared" si="2"/>
        <v>94</v>
      </c>
      <c r="B101" s="65" t="s">
        <v>933</v>
      </c>
      <c r="C101" s="67">
        <f>C6+C19+C27+C32+C40+C43+C44+C60+C66+C67+C68+SUM(C75:C79)+C89+C98+C100+C99</f>
        <v>15255130.73</v>
      </c>
      <c r="D101" s="67">
        <f>D6+D19+D27+D32+D40+D43+D44+D60+D66+D67+D68+SUM(D75:D79)+D89+D98+D100+D99</f>
        <v>180941.12999999998</v>
      </c>
      <c r="E101" s="67">
        <f>E6+E19+E27+E32+E40+E43+E44+E60+E66+E67+E68+SUM(E75:E79)+E89+E98+E100+E99</f>
        <v>14789421.609999998</v>
      </c>
      <c r="F101" s="67">
        <f>F6+F19+F27+F32+F40+F43+F44+F60+F66+F67+F68+SUM(F75:F79)+F89+F98+F100+F99</f>
        <v>151182.15</v>
      </c>
      <c r="G101" s="67">
        <f>E101-C101</f>
        <v>-465709.1200000029</v>
      </c>
      <c r="H101" s="487">
        <f>F101-D101</f>
        <v>-29758.97999999998</v>
      </c>
    </row>
    <row r="102" spans="1:6" ht="15">
      <c r="A102" s="4"/>
      <c r="F102" s="187" t="s">
        <v>1129</v>
      </c>
    </row>
    <row r="103" spans="1:8" s="180" customFormat="1" ht="27" customHeight="1">
      <c r="A103" s="639" t="s">
        <v>1143</v>
      </c>
      <c r="B103" s="640"/>
      <c r="C103" s="640"/>
      <c r="D103" s="640"/>
      <c r="E103" s="640"/>
      <c r="F103" s="640"/>
      <c r="G103" s="640"/>
      <c r="H103" s="641"/>
    </row>
    <row r="104" spans="1:8" ht="36.75" customHeight="1">
      <c r="A104" s="637" t="s">
        <v>893</v>
      </c>
      <c r="B104" s="637"/>
      <c r="C104" s="637"/>
      <c r="D104" s="637"/>
      <c r="E104" s="637"/>
      <c r="F104" s="637"/>
      <c r="G104" s="637"/>
      <c r="H104" s="637"/>
    </row>
    <row r="105" spans="1:8" ht="15">
      <c r="A105" s="638" t="s">
        <v>894</v>
      </c>
      <c r="B105" s="638"/>
      <c r="C105" s="638"/>
      <c r="D105" s="638"/>
      <c r="E105" s="638"/>
      <c r="F105" s="638"/>
      <c r="G105" s="638"/>
      <c r="H105" s="638"/>
    </row>
    <row r="106" spans="1:8" ht="33" customHeight="1">
      <c r="A106" s="638" t="s">
        <v>895</v>
      </c>
      <c r="B106" s="638"/>
      <c r="C106" s="638"/>
      <c r="D106" s="638"/>
      <c r="E106" s="638"/>
      <c r="F106" s="638"/>
      <c r="G106" s="638"/>
      <c r="H106" s="638"/>
    </row>
    <row r="107" spans="1:8" ht="15">
      <c r="A107" s="636"/>
      <c r="B107" s="636"/>
      <c r="C107" s="636"/>
      <c r="D107" s="636"/>
      <c r="E107" s="636"/>
      <c r="F107" s="636"/>
      <c r="G107" s="636"/>
      <c r="H107" s="636"/>
    </row>
    <row r="108" spans="1:8" ht="15">
      <c r="A108" s="636"/>
      <c r="B108" s="636"/>
      <c r="C108" s="636"/>
      <c r="D108" s="636"/>
      <c r="E108" s="636"/>
      <c r="F108" s="636"/>
      <c r="G108" s="636"/>
      <c r="H108" s="636"/>
    </row>
    <row r="973" ht="15">
      <c r="F973" s="1" t="s">
        <v>500</v>
      </c>
    </row>
    <row r="992" ht="15">
      <c r="D992" s="1" t="s">
        <v>888</v>
      </c>
    </row>
  </sheetData>
  <sheetProtection/>
  <mergeCells count="13">
    <mergeCell ref="A1:H1"/>
    <mergeCell ref="A2:H2"/>
    <mergeCell ref="A3:A4"/>
    <mergeCell ref="B3:B4"/>
    <mergeCell ref="C3:D3"/>
    <mergeCell ref="E3:F3"/>
    <mergeCell ref="G3:H3"/>
    <mergeCell ref="A108:H108"/>
    <mergeCell ref="A104:H104"/>
    <mergeCell ref="A105:H105"/>
    <mergeCell ref="A106:H106"/>
    <mergeCell ref="A107:H107"/>
    <mergeCell ref="A103:H103"/>
  </mergeCells>
  <printOptions gridLines="1"/>
  <pageMargins left="0.7480314960629921" right="0.7480314960629921" top="0.43" bottom="0.3937007874015748" header="0.39" footer="0.2362204724409449"/>
  <pageSetup fitToHeight="3" fitToWidth="3" horizontalDpi="600" verticalDpi="600" orientation="landscape" paperSize="9" scale="68" r:id="rId1"/>
  <rowBreaks count="2" manualBreakCount="2">
    <brk id="39" max="7" man="1"/>
    <brk id="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subject/>
  <dc:creator>Viest</dc:creator>
  <cp:keywords/>
  <dc:description/>
  <cp:lastModifiedBy>z0000615302</cp:lastModifiedBy>
  <cp:lastPrinted>2012-03-23T12:26:35Z</cp:lastPrinted>
  <dcterms:created xsi:type="dcterms:W3CDTF">2002-06-05T18:53:25Z</dcterms:created>
  <dcterms:modified xsi:type="dcterms:W3CDTF">2012-04-27T08:26:09Z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