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odeName="ThisWorkbook" defaultThemeVersion="124226"/>
  <mc:AlternateContent xmlns:mc="http://schemas.openxmlformats.org/markup-compatibility/2006">
    <mc:Choice Requires="x15">
      <x15ac:absPath xmlns:x15ac="http://schemas.microsoft.com/office/spreadsheetml/2010/11/ac" url="C:\Users\1100857\Desktop\Dokumenty\Výročná správa+Zúčtovanie\rok 2018\"/>
    </mc:Choice>
  </mc:AlternateContent>
  <xr:revisionPtr revIDLastSave="0" documentId="13_ncr:1_{2662E82A-13C1-484D-9788-DBD89627BD8F}" xr6:coauthVersionLast="36" xr6:coauthVersionMax="36" xr10:uidLastSave="{00000000-0000-0000-0000-000000000000}"/>
  <bookViews>
    <workbookView xWindow="0" yWindow="0" windowWidth="28800" windowHeight="11655" tabRatio="895" firstSheet="2" activeTab="5" xr2:uid="{00000000-000D-0000-FFFF-FFFF00000000}"/>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 sheetId="149" r:id="rId21"/>
    <sheet name="T18-Ostatné dota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s>
  <definedNames>
    <definedName name="_kmp1" localSheetId="9">#REF!</definedName>
    <definedName name="_kmp1" localSheetId="12">#REF!</definedName>
    <definedName name="_kmp1">#REF!</definedName>
    <definedName name="_kmp2" localSheetId="12">#REF!</definedName>
    <definedName name="_kmp2">#REF!</definedName>
    <definedName name="_kmt1" localSheetId="9">#REF!</definedName>
    <definedName name="_kmt1" localSheetId="12">#REF!</definedName>
    <definedName name="_kmt1">#REF!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9">#REF!</definedName>
    <definedName name="denní" localSheetId="12">#REF!</definedName>
    <definedName name="denní">#REF!</definedName>
    <definedName name="dokpo" localSheetId="9">#REF!</definedName>
    <definedName name="dokpo" localSheetId="12">#REF!</definedName>
    <definedName name="dokpo">#REF!</definedName>
    <definedName name="dokpred" localSheetId="9">#REF!</definedName>
    <definedName name="dokpred" localSheetId="12">#REF!</definedName>
    <definedName name="dokpred">#REF!</definedName>
    <definedName name="druhý" localSheetId="9">#REF!</definedName>
    <definedName name="druhý" localSheetId="12">#REF!</definedName>
    <definedName name="druhý">#REF!</definedName>
    <definedName name="exterdruhý" localSheetId="9">#REF!</definedName>
    <definedName name="exterdruhý" localSheetId="12">#REF!</definedName>
    <definedName name="exterdruhý">#REF!</definedName>
    <definedName name="externeplat" localSheetId="9">#REF!</definedName>
    <definedName name="externeplat" localSheetId="12">#REF!</definedName>
    <definedName name="externeplat">#REF!</definedName>
    <definedName name="exterplat" localSheetId="9">#REF!</definedName>
    <definedName name="exterplat" localSheetId="12">#REF!</definedName>
    <definedName name="exterplat">#REF!</definedName>
    <definedName name="KKS_doc" localSheetId="9">#REF!</definedName>
    <definedName name="KKS_doc" localSheetId="12">#REF!</definedName>
    <definedName name="KKS_doc">#REF!</definedName>
    <definedName name="KKS_ost" localSheetId="9">#REF!</definedName>
    <definedName name="KKS_ost" localSheetId="12">#REF!</definedName>
    <definedName name="KKS_ost">#REF!</definedName>
    <definedName name="KKS_phd" localSheetId="9">#REF!</definedName>
    <definedName name="KKS_phd" localSheetId="12">#REF!</definedName>
    <definedName name="KKS_phd">#REF!</definedName>
    <definedName name="KKS_prof" localSheetId="9">#REF!</definedName>
    <definedName name="KKS_prof" localSheetId="12">#REF!</definedName>
    <definedName name="KKS_prof">#REF!</definedName>
    <definedName name="koef_gm_mzdy" localSheetId="9">#REF!</definedName>
    <definedName name="koef_gm_mzdy" localSheetId="12">#REF!</definedName>
    <definedName name="koef_gm_mzdy">#REF!</definedName>
    <definedName name="koef_kpn" localSheetId="9">#REF!</definedName>
    <definedName name="koef_kpn" localSheetId="12">#REF!</definedName>
    <definedName name="koef_kpn">#REF!</definedName>
    <definedName name="koef_prer_nad_gm_mzdy" localSheetId="9">#REF!</definedName>
    <definedName name="koef_prer_nad_gm_mzdy" localSheetId="12">#REF!</definedName>
    <definedName name="koef_prer_nad_gm_mzdy">#REF!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9">#REF!</definedName>
    <definedName name="koef_VV" localSheetId="12">#REF!</definedName>
    <definedName name="koef_VV">#REF!</definedName>
    <definedName name="kpn_ca_do" localSheetId="9">#REF!</definedName>
    <definedName name="kpn_ca_do" localSheetId="12">#REF!</definedName>
    <definedName name="kpn_ca_do">#REF!</definedName>
    <definedName name="kpn_ca_nad" localSheetId="9">#REF!</definedName>
    <definedName name="kpn_ca_nad" localSheetId="12">#REF!</definedName>
    <definedName name="kpn_ca_nad">#REF!</definedName>
    <definedName name="kzk" localSheetId="9">#REF!</definedName>
    <definedName name="kzk" localSheetId="12">#REF!</definedName>
    <definedName name="kzk">#REF!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'!$A$1:$D$27</definedName>
    <definedName name="_xlnm.Print_Area" localSheetId="16">'T11-Zdroje KV'!$A$1:$D$23</definedName>
    <definedName name="_xlnm.Print_Area" localSheetId="17">'T12-KV'!$A$1:$I$25</definedName>
    <definedName name="_xlnm.Print_Area" localSheetId="18">'T13-Fondy'!$A$1:$N$23</definedName>
    <definedName name="_xlnm.Print_Area" localSheetId="19">'T16 - Štruktúra hotovosti'!$A$1:$D$22</definedName>
    <definedName name="_xlnm.Print_Area" localSheetId="20">'T17-Dotácie zo ŠF EU'!$A$1:$H$26</definedName>
    <definedName name="_xlnm.Print_Area" localSheetId="21">'T18-Ostatné dotacie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'T21-štruktúra_384'!$A$1:$M$12</definedName>
    <definedName name="_xlnm.Print_Area" localSheetId="25">T22_Výnosy_soc_oblasť!$A$1:$F$45</definedName>
    <definedName name="_xlnm.Print_Area" localSheetId="26">T23_Náklady_soc_oblasť!$A$1:$F$42</definedName>
    <definedName name="_xlnm.Print_Area" localSheetId="7">'T3-Výnosy'!$A$1:$H$73</definedName>
    <definedName name="_xlnm.Print_Area" localSheetId="8">'T4-Výnosy zo školného'!$A$1:$D$23</definedName>
    <definedName name="_xlnm.Print_Area" localSheetId="9">'T5 - Analýza nákladov'!$A$1:$H$107</definedName>
    <definedName name="_xlnm.Print_Area" localSheetId="11">'T6a-Zamestnanci_a_mzdy (ženy)'!$A$1:$O$37</definedName>
    <definedName name="_xlnm.Print_Area" localSheetId="10">'T6-Zamestnanci_a_mzdy'!$A$1:$N$38</definedName>
    <definedName name="_xlnm.Print_Area" localSheetId="12">'T7_Doktorandi '!$A$1:$E$13</definedName>
    <definedName name="_xlnm.Print_Area" localSheetId="13">'T8-Soc_štipendiá'!$A$1:$F$16</definedName>
    <definedName name="_xlnm.Print_Area" localSheetId="14">'T9_ŠD '!$A$1:$F$23</definedName>
    <definedName name="_xlnm.Print_Area" localSheetId="2">Vysvetlivky!$A$1:$B$92</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9">#REF!</definedName>
    <definedName name="podiel" localSheetId="12">#REF!</definedName>
    <definedName name="podiel">#REF!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9">#REF!</definedName>
    <definedName name="Pp_Rozvoj_BD" localSheetId="12">#REF!</definedName>
    <definedName name="Pp_Rozvoj_BD">#REF!</definedName>
    <definedName name="Pp_Soc_BD" localSheetId="9">#REF!</definedName>
    <definedName name="Pp_Soc_BD" localSheetId="12">#REF!</definedName>
    <definedName name="Pp_Soc_BD">#REF!</definedName>
    <definedName name="Pp_VaT_BD" localSheetId="9">#REF!</definedName>
    <definedName name="Pp_VaT_BD" localSheetId="12">#REF!</definedName>
    <definedName name="Pp_VaT_BD">#REF!</definedName>
    <definedName name="Pp_VaT_mzdy" localSheetId="9">#REF!</definedName>
    <definedName name="Pp_VaT_mzdy" localSheetId="12">#REF!</definedName>
    <definedName name="Pp_VaT_mzdy">#REF!</definedName>
    <definedName name="Pp_VaT_mzdy_rezerva" localSheetId="9">#REF!</definedName>
    <definedName name="Pp_VaT_mzdy_rezerva" localSheetId="12">#REF!</definedName>
    <definedName name="Pp_VaT_mzdy_rezerva">#REF!</definedName>
    <definedName name="Pp_VaT_mzdy_zac_roka" localSheetId="9">#REF!</definedName>
    <definedName name="Pp_VaT_mzdy_zac_roka" localSheetId="12">#REF!</definedName>
    <definedName name="Pp_VaT_mzdy_zac_roka">#REF!</definedName>
    <definedName name="Pp_Vzdel_BD" localSheetId="9">#REF!</definedName>
    <definedName name="Pp_Vzdel_BD" localSheetId="12">#REF!</definedName>
    <definedName name="Pp_Vzdel_BD">#REF!</definedName>
    <definedName name="Pp_Vzdel_mzdy" localSheetId="9">#REF!</definedName>
    <definedName name="Pp_Vzdel_mzdy" localSheetId="12">#REF!</definedName>
    <definedName name="Pp_Vzdel_mzdy">#REF!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9">#REF!</definedName>
    <definedName name="Pp_Vzdel_mzdy_prevádz" localSheetId="12">#REF!</definedName>
    <definedName name="Pp_Vzdel_mzdy_prevádz">#REF!</definedName>
    <definedName name="Pp_Vzdel_mzdy_rezerva" localSheetId="9">#REF!</definedName>
    <definedName name="Pp_Vzdel_mzdy_rezerva" localSheetId="12">#REF!</definedName>
    <definedName name="Pp_Vzdel_mzdy_rezerva">#REF!</definedName>
    <definedName name="Pp_Vzdel_mzdy_spec" localSheetId="9">#REF!</definedName>
    <definedName name="Pp_Vzdel_mzdy_spec" localSheetId="12">#REF!</definedName>
    <definedName name="Pp_Vzdel_mzdy_spec">#REF!</definedName>
    <definedName name="Pp_Vzdel_mzdy_výkon" localSheetId="9">#REF!</definedName>
    <definedName name="Pp_Vzdel_mzdy_výkon" localSheetId="12">#REF!</definedName>
    <definedName name="Pp_Vzdel_mzdy_výkon">#REF!</definedName>
    <definedName name="Pp_Vzdel_mzdy_výkon_PV" localSheetId="9">#REF!</definedName>
    <definedName name="Pp_Vzdel_mzdy_výkon_PV" localSheetId="12">#REF!</definedName>
    <definedName name="Pp_Vzdel_mzdy_výkon_PV">#REF!</definedName>
    <definedName name="Pp_Vzdel_mzdy_výkon_PV_bez" localSheetId="9">#REF!</definedName>
    <definedName name="Pp_Vzdel_mzdy_výkon_PV_bez" localSheetId="12">#REF!</definedName>
    <definedName name="Pp_Vzdel_mzdy_výkon_PV_bez">#REF!</definedName>
    <definedName name="Pp_Vzdel_mzdy_výkon_PV_um" localSheetId="9">#REF!</definedName>
    <definedName name="Pp_Vzdel_mzdy_výkon_PV_um" localSheetId="12">#REF!</definedName>
    <definedName name="Pp_Vzdel_mzdy_výkon_PV_um">#REF!</definedName>
    <definedName name="Pp_Vzdel_mzdy_výkon_VV" localSheetId="9">#REF!</definedName>
    <definedName name="Pp_Vzdel_mzdy_výkon_VV" localSheetId="12">#REF!</definedName>
    <definedName name="Pp_Vzdel_mzdy_výkon_VV">#REF!</definedName>
    <definedName name="Pp_Vzdel_mzdy_výkon_VV_bez" localSheetId="9">#REF!</definedName>
    <definedName name="Pp_Vzdel_mzdy_výkon_VV_bez" localSheetId="12">#REF!</definedName>
    <definedName name="Pp_Vzdel_mzdy_výkon_VV_bez">#REF!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9">#REF!</definedName>
    <definedName name="Pp_Vzdel_TaS" localSheetId="12">#REF!</definedName>
    <definedName name="Pp_Vzdel_TaS">#REF!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9">#REF!</definedName>
    <definedName name="Pr_AV_BD" localSheetId="12">#REF!</definedName>
    <definedName name="Pr_AV_BD">#REF!</definedName>
    <definedName name="Pr_IV_BD" localSheetId="9">#REF!</definedName>
    <definedName name="Pr_IV_BD" localSheetId="12">#REF!</definedName>
    <definedName name="Pr_IV_BD">#REF!</definedName>
    <definedName name="Pr_IV_KV" localSheetId="9">#REF!</definedName>
    <definedName name="Pr_IV_KV" localSheetId="12">#REF!</definedName>
    <definedName name="Pr_IV_KV">#REF!</definedName>
    <definedName name="Pr_IV_KV_rezerva" localSheetId="9">#REF!</definedName>
    <definedName name="Pr_IV_KV_rezerva" localSheetId="12">#REF!</definedName>
    <definedName name="Pr_IV_KV_rezerva">#REF!</definedName>
    <definedName name="Pr_KEGA_BD" localSheetId="9">#REF!</definedName>
    <definedName name="Pr_KEGA_BD" localSheetId="12">#REF!</definedName>
    <definedName name="Pr_KEGA_BD">#REF!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9">#REF!</definedName>
    <definedName name="Pr_motštip_BD" localSheetId="12">#REF!</definedName>
    <definedName name="Pr_motštip_BD">#REF!</definedName>
    <definedName name="Pr_MVTS_BD" localSheetId="9">#REF!</definedName>
    <definedName name="Pr_MVTS_BD" localSheetId="12">#REF!</definedName>
    <definedName name="Pr_MVTS_BD">#REF!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9">#REF!</definedName>
    <definedName name="Pr_ŠDaJKŠPC_BD" localSheetId="12">#REF!</definedName>
    <definedName name="Pr_ŠDaJKŠPC_BD">#REF!</definedName>
    <definedName name="Pr_VaT_KV_zac_roka" localSheetId="9">#REF!</definedName>
    <definedName name="Pr_VaT_KV_zac_roka" localSheetId="12">#REF!</definedName>
    <definedName name="Pr_VaT_KV_zac_roka">#REF!</definedName>
    <definedName name="Pr_VaT_TaS" localSheetId="9">#REF!</definedName>
    <definedName name="Pr_VaT_TaS" localSheetId="12">#REF!</definedName>
    <definedName name="Pr_VaT_TaS">#REF!</definedName>
    <definedName name="Pr_VaT_TaS_rezerva" localSheetId="9">#REF!</definedName>
    <definedName name="Pr_VaT_TaS_rezerva" localSheetId="12">#REF!</definedName>
    <definedName name="Pr_VaT_TaS_rezerva">#REF!</definedName>
    <definedName name="Pr_VaT_TaS_zac_roka" localSheetId="9">#REF!</definedName>
    <definedName name="Pr_VaT_TaS_zac_roka" localSheetId="12">#REF!</definedName>
    <definedName name="Pr_VaT_TaS_zac_roka">#REF!</definedName>
    <definedName name="Pr_VEGA_BD" localSheetId="9">#REF!</definedName>
    <definedName name="Pr_VEGA_BD" localSheetId="12">#REF!</definedName>
    <definedName name="Pr_VEGA_BD">#REF!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9">#REF!</definedName>
    <definedName name="prísp_zákl_prev" localSheetId="12">#REF!</definedName>
    <definedName name="prísp_zákl_prev">#REF!</definedName>
    <definedName name="R_vvs" localSheetId="9">#REF!</definedName>
    <definedName name="R_vvs" localSheetId="12">#REF!</definedName>
    <definedName name="R_vvs">#REF!</definedName>
    <definedName name="R_vvs_BD" localSheetId="9">#REF!</definedName>
    <definedName name="R_vvs_BD" localSheetId="12">#REF!</definedName>
    <definedName name="R_vvs_BD">#REF!</definedName>
    <definedName name="R_vvs_VaT_BD" localSheetId="9">#REF!</definedName>
    <definedName name="R_vvs_VaT_BD" localSheetId="12">#REF!</definedName>
    <definedName name="R_vvs_VaT_BD">#REF!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9">#REF!</definedName>
    <definedName name="stavba_ucelova" localSheetId="12">#REF!</definedName>
    <definedName name="stavba_ucelova">#REF!</definedName>
    <definedName name="studenti_vstup" localSheetId="9">#REF!</definedName>
    <definedName name="studenti_vstup" localSheetId="12">#REF!</definedName>
    <definedName name="studenti_vstup">#REF!</definedName>
    <definedName name="sustava" localSheetId="9">#REF!</definedName>
    <definedName name="sustava" localSheetId="12">#REF!</definedName>
    <definedName name="sustava">#REF!</definedName>
    <definedName name="T_1" localSheetId="12">#REF!</definedName>
    <definedName name="T_1">#REF!</definedName>
    <definedName name="T_25_so_štip_2007" localSheetId="12">#REF!</definedName>
    <definedName name="T_25_so_štip_2007">#REF!</definedName>
    <definedName name="T_M" localSheetId="12">#REF!</definedName>
    <definedName name="T_M">#REF!</definedName>
    <definedName name="váha_absDrš" localSheetId="9">#REF!</definedName>
    <definedName name="váha_absDrš" localSheetId="12">#REF!</definedName>
    <definedName name="váha_absDrš">#REF!</definedName>
    <definedName name="váha_DG" localSheetId="9">#REF!</definedName>
    <definedName name="váha_DG" localSheetId="12">#REF!</definedName>
    <definedName name="váha_DG">#REF!</definedName>
    <definedName name="váha_poDs" localSheetId="9">#REF!</definedName>
    <definedName name="váha_poDs" localSheetId="12">#REF!</definedName>
    <definedName name="váha_poDs">#REF!</definedName>
    <definedName name="váha_Pub" localSheetId="9">#REF!</definedName>
    <definedName name="váha_Pub" localSheetId="12">#REF!</definedName>
    <definedName name="váha_Pub">#REF!</definedName>
    <definedName name="váha_ZG" localSheetId="9">#REF!</definedName>
    <definedName name="váha_ZG" localSheetId="12">#REF!</definedName>
    <definedName name="váha_ZG">#REF!</definedName>
    <definedName name="výkon_um" localSheetId="9">#REF!</definedName>
    <definedName name="výkon_um" localSheetId="12">#REF!</definedName>
    <definedName name="výkon_um">#REF!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91029"/>
</workbook>
</file>

<file path=xl/calcChain.xml><?xml version="1.0" encoding="utf-8"?>
<calcChain xmlns="http://schemas.openxmlformats.org/spreadsheetml/2006/main">
  <c r="F22" i="155" l="1"/>
  <c r="C27" i="3" l="1"/>
  <c r="E29" i="3"/>
  <c r="E30" i="3"/>
  <c r="E31" i="3"/>
  <c r="E32" i="3"/>
  <c r="E33" i="3"/>
  <c r="E34" i="3"/>
  <c r="E35" i="3"/>
  <c r="E36" i="3"/>
  <c r="E37" i="3"/>
  <c r="E38" i="3"/>
  <c r="E39" i="3"/>
  <c r="E40" i="3"/>
  <c r="E41" i="3"/>
  <c r="E42" i="3"/>
  <c r="E43" i="3"/>
  <c r="E44" i="3"/>
  <c r="E45" i="3"/>
  <c r="E46" i="3"/>
  <c r="D18" i="3"/>
  <c r="C18" i="3"/>
  <c r="E20" i="3"/>
  <c r="E21" i="3"/>
  <c r="E22" i="3"/>
  <c r="E23" i="3"/>
  <c r="E24" i="3"/>
  <c r="E25" i="3"/>
  <c r="D13" i="3" l="1"/>
  <c r="D5" i="3"/>
  <c r="C13" i="3"/>
  <c r="E15" i="3"/>
  <c r="E16" i="3"/>
  <c r="E17" i="3"/>
  <c r="C5" i="3"/>
  <c r="E8" i="3" l="1"/>
  <c r="E9" i="3"/>
  <c r="E10" i="3"/>
  <c r="E11" i="3"/>
  <c r="E12" i="3"/>
  <c r="D39" i="142" l="1"/>
  <c r="E39" i="142"/>
  <c r="F39" i="142"/>
  <c r="C31" i="142"/>
  <c r="E9" i="61" l="1"/>
  <c r="I16" i="91" l="1"/>
  <c r="C14" i="116"/>
  <c r="D31" i="142" l="1"/>
  <c r="E31" i="142"/>
  <c r="F31" i="142"/>
  <c r="D10" i="91" l="1"/>
  <c r="E10" i="91"/>
  <c r="F10" i="91"/>
  <c r="G10" i="91"/>
  <c r="H10" i="91"/>
  <c r="I11" i="91"/>
  <c r="I12" i="91"/>
  <c r="I13" i="91"/>
  <c r="I14" i="91"/>
  <c r="I15" i="91"/>
  <c r="C10" i="91"/>
  <c r="D25" i="142"/>
  <c r="E25" i="142"/>
  <c r="F25" i="142"/>
  <c r="C25" i="142"/>
  <c r="C39" i="142"/>
  <c r="G39" i="142" s="1"/>
  <c r="D55" i="142"/>
  <c r="E55" i="142"/>
  <c r="F55" i="142"/>
  <c r="H55" i="142" s="1"/>
  <c r="C55" i="142"/>
  <c r="G28" i="142"/>
  <c r="H28" i="142"/>
  <c r="D22" i="144"/>
  <c r="E22" i="144"/>
  <c r="F22" i="144"/>
  <c r="C22" i="144"/>
  <c r="I22" i="91"/>
  <c r="D23" i="91"/>
  <c r="E23" i="91"/>
  <c r="F23" i="91"/>
  <c r="G23" i="91"/>
  <c r="H23" i="91"/>
  <c r="C23" i="91"/>
  <c r="H25" i="149"/>
  <c r="G25" i="149"/>
  <c r="H24" i="149"/>
  <c r="G24" i="149"/>
  <c r="H23" i="149"/>
  <c r="G23" i="149"/>
  <c r="H22" i="149"/>
  <c r="G22" i="149"/>
  <c r="H21" i="149"/>
  <c r="G21" i="149"/>
  <c r="H20" i="149"/>
  <c r="G20" i="149"/>
  <c r="H19" i="149"/>
  <c r="G18" i="149"/>
  <c r="F17" i="149"/>
  <c r="F16" i="149"/>
  <c r="E17" i="149"/>
  <c r="D17" i="149"/>
  <c r="C17" i="149"/>
  <c r="G17" i="149" s="1"/>
  <c r="A17" i="149"/>
  <c r="E16" i="149"/>
  <c r="C16" i="149"/>
  <c r="G16" i="149" s="1"/>
  <c r="H14" i="149"/>
  <c r="G13" i="149"/>
  <c r="F12" i="149"/>
  <c r="E12" i="149"/>
  <c r="D12" i="149"/>
  <c r="H12" i="149" s="1"/>
  <c r="C12" i="149"/>
  <c r="G12" i="149" s="1"/>
  <c r="H11" i="149"/>
  <c r="G10" i="149"/>
  <c r="F9" i="149"/>
  <c r="E9" i="149"/>
  <c r="D9" i="149"/>
  <c r="H9" i="149" s="1"/>
  <c r="C9" i="149"/>
  <c r="G9" i="149" s="1"/>
  <c r="H8" i="149"/>
  <c r="A8" i="149"/>
  <c r="A9" i="149"/>
  <c r="A10" i="149" s="1"/>
  <c r="A11" i="149"/>
  <c r="G7" i="149"/>
  <c r="F6" i="149"/>
  <c r="E6" i="149"/>
  <c r="E15" i="149"/>
  <c r="E26" i="149" s="1"/>
  <c r="D6" i="149"/>
  <c r="D15" i="149" s="1"/>
  <c r="C6" i="149"/>
  <c r="G6" i="149" s="1"/>
  <c r="G48" i="142"/>
  <c r="H48" i="142"/>
  <c r="D5" i="154"/>
  <c r="C5" i="154"/>
  <c r="G36" i="142"/>
  <c r="H36" i="142"/>
  <c r="G37" i="142"/>
  <c r="H37" i="142"/>
  <c r="G31" i="142"/>
  <c r="H31" i="142"/>
  <c r="H38" i="142"/>
  <c r="G38" i="142"/>
  <c r="E6" i="159"/>
  <c r="E7" i="159" s="1"/>
  <c r="D7" i="159"/>
  <c r="C7" i="159"/>
  <c r="E5" i="159"/>
  <c r="D9" i="157"/>
  <c r="F6" i="157" s="1"/>
  <c r="F9" i="157" s="1"/>
  <c r="C5" i="64"/>
  <c r="C22" i="64" s="1"/>
  <c r="D19" i="144"/>
  <c r="E19" i="144"/>
  <c r="F19" i="144"/>
  <c r="D16" i="144"/>
  <c r="E16" i="144"/>
  <c r="F16" i="144"/>
  <c r="D13" i="144"/>
  <c r="E13" i="144"/>
  <c r="F13" i="144"/>
  <c r="D10" i="144"/>
  <c r="E10" i="144"/>
  <c r="F10" i="144"/>
  <c r="D7" i="144"/>
  <c r="E7" i="144"/>
  <c r="F7" i="144"/>
  <c r="I6" i="97"/>
  <c r="H6" i="97"/>
  <c r="E6" i="23"/>
  <c r="E14" i="23"/>
  <c r="E16" i="23"/>
  <c r="E17" i="23"/>
  <c r="E18" i="23"/>
  <c r="E8" i="23"/>
  <c r="E9" i="23"/>
  <c r="E10" i="23"/>
  <c r="E11" i="23"/>
  <c r="E12" i="23"/>
  <c r="D7" i="23"/>
  <c r="C7" i="23"/>
  <c r="E7" i="23"/>
  <c r="G64" i="142"/>
  <c r="H64" i="142"/>
  <c r="G66" i="142"/>
  <c r="H66" i="142"/>
  <c r="G87" i="150"/>
  <c r="H87" i="150"/>
  <c r="G56" i="142"/>
  <c r="G57" i="142"/>
  <c r="G58" i="142"/>
  <c r="G59" i="142"/>
  <c r="G60" i="142"/>
  <c r="G61" i="142"/>
  <c r="G62"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9" i="142"/>
  <c r="H29" i="142"/>
  <c r="G30" i="142"/>
  <c r="H30" i="142"/>
  <c r="G32" i="142"/>
  <c r="H32" i="142"/>
  <c r="G33" i="142"/>
  <c r="H33" i="142"/>
  <c r="G34" i="142"/>
  <c r="H34" i="142"/>
  <c r="G35" i="142"/>
  <c r="H35" i="142"/>
  <c r="G40" i="142"/>
  <c r="H40" i="142"/>
  <c r="G41" i="142"/>
  <c r="H41" i="142"/>
  <c r="G42" i="142"/>
  <c r="H42" i="142"/>
  <c r="G43" i="142"/>
  <c r="H43" i="142"/>
  <c r="G44" i="142"/>
  <c r="H44" i="142"/>
  <c r="G45" i="142"/>
  <c r="H45" i="142"/>
  <c r="G46" i="142"/>
  <c r="H46" i="142"/>
  <c r="G47" i="142"/>
  <c r="H47" i="142"/>
  <c r="G49" i="142"/>
  <c r="H49" i="142"/>
  <c r="G50" i="142"/>
  <c r="H50" i="142"/>
  <c r="G51" i="142"/>
  <c r="H51" i="142"/>
  <c r="G52" i="142"/>
  <c r="H52" i="142"/>
  <c r="G53" i="142"/>
  <c r="H53" i="142"/>
  <c r="G54" i="142"/>
  <c r="H54" i="142"/>
  <c r="H61" i="142"/>
  <c r="H62" i="142"/>
  <c r="G63" i="142"/>
  <c r="H63" i="142"/>
  <c r="G65" i="142"/>
  <c r="H65" i="142"/>
  <c r="G67" i="142"/>
  <c r="H67" i="142"/>
  <c r="G68" i="142"/>
  <c r="H68" i="142"/>
  <c r="G69" i="142"/>
  <c r="H69" i="142"/>
  <c r="D6" i="142"/>
  <c r="E6" i="142"/>
  <c r="F6" i="142"/>
  <c r="D11" i="142"/>
  <c r="E11" i="142"/>
  <c r="F11" i="142"/>
  <c r="H11" i="142" s="1"/>
  <c r="D21" i="142"/>
  <c r="E21" i="142"/>
  <c r="F21" i="142"/>
  <c r="H21" i="142"/>
  <c r="H39" i="142"/>
  <c r="C7" i="144"/>
  <c r="C10" i="144"/>
  <c r="C16" i="144"/>
  <c r="C19" i="144"/>
  <c r="C13" i="144"/>
  <c r="G98" i="150"/>
  <c r="H98" i="150"/>
  <c r="C9" i="157"/>
  <c r="E6" i="157" s="1"/>
  <c r="E9" i="157" s="1"/>
  <c r="D18" i="154"/>
  <c r="C18" i="154"/>
  <c r="J29" i="155"/>
  <c r="F29" i="155"/>
  <c r="K29" i="155" s="1"/>
  <c r="J28" i="155"/>
  <c r="F28" i="155"/>
  <c r="K28" i="155" s="1"/>
  <c r="F27" i="155"/>
  <c r="J26" i="155"/>
  <c r="F26" i="155"/>
  <c r="K26" i="155" s="1"/>
  <c r="J25" i="155"/>
  <c r="F25" i="155"/>
  <c r="K25" i="155" s="1"/>
  <c r="J24" i="155"/>
  <c r="F24" i="155"/>
  <c r="K24" i="155" s="1"/>
  <c r="J23" i="155"/>
  <c r="J22" i="155" s="1"/>
  <c r="F23" i="155"/>
  <c r="K23" i="155" s="1"/>
  <c r="I22" i="155"/>
  <c r="H22" i="155"/>
  <c r="G22" i="155"/>
  <c r="K22" i="155"/>
  <c r="E22" i="155"/>
  <c r="D22" i="155"/>
  <c r="C22" i="155"/>
  <c r="J21" i="155"/>
  <c r="F21" i="155"/>
  <c r="K21" i="155" s="1"/>
  <c r="J20" i="155"/>
  <c r="F20" i="155"/>
  <c r="K20" i="155" s="1"/>
  <c r="J19" i="155"/>
  <c r="F19" i="155"/>
  <c r="K19" i="155" s="1"/>
  <c r="J18" i="155"/>
  <c r="F18" i="155"/>
  <c r="K18" i="155" s="1"/>
  <c r="J17" i="155"/>
  <c r="F17" i="155"/>
  <c r="I16" i="155"/>
  <c r="H16" i="155"/>
  <c r="G16" i="155"/>
  <c r="J16" i="155" s="1"/>
  <c r="E16" i="155"/>
  <c r="D16" i="155"/>
  <c r="C16" i="155"/>
  <c r="F16" i="155" s="1"/>
  <c r="J15" i="155"/>
  <c r="F15" i="155"/>
  <c r="J13" i="155"/>
  <c r="F13" i="155"/>
  <c r="J12" i="155"/>
  <c r="F12" i="155"/>
  <c r="K12" i="155" s="1"/>
  <c r="J11" i="155"/>
  <c r="F11" i="155"/>
  <c r="K11" i="155" s="1"/>
  <c r="J10" i="155"/>
  <c r="F10" i="155"/>
  <c r="J9" i="155"/>
  <c r="F9" i="155"/>
  <c r="K9" i="155"/>
  <c r="J8" i="155"/>
  <c r="F8" i="155"/>
  <c r="K8" i="155" s="1"/>
  <c r="I7" i="155"/>
  <c r="I30" i="155" s="1"/>
  <c r="H7" i="155"/>
  <c r="G7" i="155"/>
  <c r="E7" i="155"/>
  <c r="D7" i="155"/>
  <c r="C7" i="155"/>
  <c r="D11" i="154"/>
  <c r="C11" i="154"/>
  <c r="D27" i="3"/>
  <c r="H101" i="150"/>
  <c r="G101" i="150"/>
  <c r="H100" i="150"/>
  <c r="G100" i="150"/>
  <c r="H99" i="150"/>
  <c r="G99" i="150"/>
  <c r="H97" i="150"/>
  <c r="G97" i="150"/>
  <c r="H96" i="150"/>
  <c r="G96" i="150"/>
  <c r="H95" i="150"/>
  <c r="G95" i="150"/>
  <c r="H94" i="150"/>
  <c r="G94" i="150"/>
  <c r="H93" i="150"/>
  <c r="G93" i="150"/>
  <c r="H92" i="150"/>
  <c r="G92" i="150"/>
  <c r="H91" i="150"/>
  <c r="G91" i="150"/>
  <c r="F90" i="150"/>
  <c r="H90" i="150" s="1"/>
  <c r="E90" i="150"/>
  <c r="D90" i="150"/>
  <c r="C90" i="150"/>
  <c r="G90" i="150" s="1"/>
  <c r="H89" i="150"/>
  <c r="G89" i="150"/>
  <c r="H88" i="150"/>
  <c r="G88" i="150"/>
  <c r="H86" i="150"/>
  <c r="G86" i="150"/>
  <c r="H85" i="150"/>
  <c r="G85" i="150"/>
  <c r="H84" i="150"/>
  <c r="G84" i="150"/>
  <c r="H83" i="150"/>
  <c r="G83" i="150"/>
  <c r="H82" i="150"/>
  <c r="G82" i="150"/>
  <c r="F81" i="150"/>
  <c r="E81" i="150"/>
  <c r="E79" i="150" s="1"/>
  <c r="D81" i="150"/>
  <c r="D79" i="150"/>
  <c r="C81" i="150"/>
  <c r="G81" i="150"/>
  <c r="H80" i="150"/>
  <c r="G80" i="150"/>
  <c r="C79"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H67" i="150"/>
  <c r="G67" i="150"/>
  <c r="H66" i="150"/>
  <c r="G66" i="150"/>
  <c r="H65" i="150"/>
  <c r="G65" i="150"/>
  <c r="H64" i="150"/>
  <c r="G64" i="150"/>
  <c r="H63" i="150"/>
  <c r="G63" i="150"/>
  <c r="F62" i="150"/>
  <c r="E62" i="150"/>
  <c r="D62" i="150"/>
  <c r="D60" i="150"/>
  <c r="C62" i="150"/>
  <c r="C60" i="150"/>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G44" i="150"/>
  <c r="D44" i="150"/>
  <c r="H44" i="150"/>
  <c r="C44" i="150"/>
  <c r="H43" i="150"/>
  <c r="G43" i="150"/>
  <c r="H42" i="150"/>
  <c r="G42" i="150"/>
  <c r="H41" i="150"/>
  <c r="G41" i="150"/>
  <c r="F40" i="150"/>
  <c r="H40" i="150" s="1"/>
  <c r="E40" i="150"/>
  <c r="D40" i="150"/>
  <c r="C40" i="150"/>
  <c r="G40" i="150"/>
  <c r="H39" i="150"/>
  <c r="G39" i="150"/>
  <c r="H38" i="150"/>
  <c r="G38" i="150"/>
  <c r="H37" i="150"/>
  <c r="G37" i="150"/>
  <c r="H36" i="150"/>
  <c r="G36" i="150"/>
  <c r="H35" i="150"/>
  <c r="G35" i="150"/>
  <c r="H34" i="150"/>
  <c r="G34" i="150"/>
  <c r="H33" i="150"/>
  <c r="G33" i="150"/>
  <c r="F32" i="150"/>
  <c r="E32" i="150"/>
  <c r="D32" i="150"/>
  <c r="C32" i="150"/>
  <c r="H31" i="150"/>
  <c r="G31" i="150"/>
  <c r="H30" i="150"/>
  <c r="G30" i="150"/>
  <c r="H29" i="150"/>
  <c r="G29" i="150"/>
  <c r="H28" i="150"/>
  <c r="G28" i="150"/>
  <c r="F27" i="150"/>
  <c r="E27" i="150"/>
  <c r="D27" i="150"/>
  <c r="C27" i="150"/>
  <c r="H25" i="150"/>
  <c r="G25" i="150"/>
  <c r="H24" i="150"/>
  <c r="G24" i="150"/>
  <c r="H23" i="150"/>
  <c r="G23" i="150"/>
  <c r="H22" i="150"/>
  <c r="G22" i="150"/>
  <c r="H21" i="150"/>
  <c r="G21" i="150"/>
  <c r="H20" i="150"/>
  <c r="G20" i="150"/>
  <c r="F19" i="150"/>
  <c r="E19" i="150"/>
  <c r="G19" i="150" s="1"/>
  <c r="D19" i="150"/>
  <c r="C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c r="A9" i="150" s="1"/>
  <c r="A10" i="150"/>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E6" i="150"/>
  <c r="D6" i="150"/>
  <c r="C6" i="150"/>
  <c r="D20" i="146"/>
  <c r="C20" i="146"/>
  <c r="C12" i="146" s="1"/>
  <c r="C9" i="146" s="1"/>
  <c r="D21" i="146"/>
  <c r="F43" i="133"/>
  <c r="F42" i="133"/>
  <c r="N15" i="145"/>
  <c r="M15" i="145"/>
  <c r="M18" i="145"/>
  <c r="N18" i="145"/>
  <c r="N16" i="145"/>
  <c r="M16" i="145"/>
  <c r="N12" i="145"/>
  <c r="M12" i="145"/>
  <c r="N11" i="145"/>
  <c r="M11" i="145"/>
  <c r="M8" i="145"/>
  <c r="N8" i="145"/>
  <c r="M6" i="145"/>
  <c r="C17" i="146"/>
  <c r="H20" i="142"/>
  <c r="H7" i="145"/>
  <c r="G7" i="145"/>
  <c r="G17" i="145" s="1"/>
  <c r="H6" i="145" s="1"/>
  <c r="C21" i="146"/>
  <c r="D17" i="146"/>
  <c r="D6" i="146"/>
  <c r="C6" i="146"/>
  <c r="C5" i="146" s="1"/>
  <c r="C16" i="146" s="1"/>
  <c r="A6" i="146"/>
  <c r="A7" i="146" s="1"/>
  <c r="A8" i="146"/>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s="1"/>
  <c r="L6" i="145" s="1"/>
  <c r="J7" i="145"/>
  <c r="I7" i="145"/>
  <c r="F7" i="145"/>
  <c r="E7" i="145"/>
  <c r="E17" i="145" s="1"/>
  <c r="F6" i="145" s="1"/>
  <c r="D7" i="145"/>
  <c r="N7" i="145" s="1"/>
  <c r="C7" i="145"/>
  <c r="F40" i="134"/>
  <c r="I21" i="91"/>
  <c r="I20" i="91"/>
  <c r="I19" i="91"/>
  <c r="I18" i="91"/>
  <c r="I17" i="91"/>
  <c r="I9" i="91"/>
  <c r="I8" i="91"/>
  <c r="I6" i="91"/>
  <c r="M6" i="97"/>
  <c r="G6" i="97"/>
  <c r="G55" i="142"/>
  <c r="C21" i="142"/>
  <c r="C11" i="142"/>
  <c r="G11" i="142" s="1"/>
  <c r="A7" i="142"/>
  <c r="A8" i="142" s="1"/>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A70" i="142" s="1"/>
  <c r="C6" i="142"/>
  <c r="G6" i="142" s="1"/>
  <c r="F23" i="76"/>
  <c r="J23" i="76"/>
  <c r="F24" i="76"/>
  <c r="L24" i="155" s="1"/>
  <c r="J24" i="76"/>
  <c r="F25" i="76"/>
  <c r="J25" i="76"/>
  <c r="F26" i="76"/>
  <c r="L26" i="155" s="1"/>
  <c r="J26" i="76"/>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A7" i="61"/>
  <c r="E7" i="61"/>
  <c r="A8" i="61"/>
  <c r="E8" i="61"/>
  <c r="A9" i="61"/>
  <c r="A10" i="61" s="1"/>
  <c r="E10" i="61"/>
  <c r="E12" i="61"/>
  <c r="E13" i="61"/>
  <c r="C15" i="61"/>
  <c r="C18" i="61" s="1"/>
  <c r="D15" i="61"/>
  <c r="E16" i="61"/>
  <c r="A7" i="90"/>
  <c r="A8" i="90"/>
  <c r="A9" i="90" s="1"/>
  <c r="A10" i="90" s="1"/>
  <c r="A11" i="90" s="1"/>
  <c r="A12" i="90" s="1"/>
  <c r="A13" i="90" s="1"/>
  <c r="A14" i="90" s="1"/>
  <c r="A15" i="90" s="1"/>
  <c r="A17" i="90" s="1"/>
  <c r="A18" i="90" s="1"/>
  <c r="A19" i="90" s="1"/>
  <c r="A20" i="90" s="1"/>
  <c r="C7" i="90"/>
  <c r="C14" i="90" s="1"/>
  <c r="C20" i="90" s="1"/>
  <c r="D7" i="90"/>
  <c r="D14" i="90" s="1"/>
  <c r="D20" i="90" s="1"/>
  <c r="A7" i="116"/>
  <c r="E8" i="116"/>
  <c r="F8" i="116"/>
  <c r="A9" i="116"/>
  <c r="A10" i="116"/>
  <c r="A11" i="116" s="1"/>
  <c r="A12" i="116" s="1"/>
  <c r="A13" i="116" s="1"/>
  <c r="A14" i="116" s="1"/>
  <c r="A15" i="116" s="1"/>
  <c r="A16" i="116" s="1"/>
  <c r="A17" i="116" s="1"/>
  <c r="A18" i="116" s="1"/>
  <c r="C13" i="116"/>
  <c r="C17" i="116" s="1"/>
  <c r="D13" i="116"/>
  <c r="D14" i="116"/>
  <c r="D17" i="116"/>
  <c r="C18" i="116"/>
  <c r="D18" i="116"/>
  <c r="A7" i="109"/>
  <c r="A8" i="109"/>
  <c r="A9" i="109" s="1"/>
  <c r="A10" i="109" s="1"/>
  <c r="C11" i="109"/>
  <c r="E9" i="109" s="1"/>
  <c r="E11" i="109" s="1"/>
  <c r="C12" i="109"/>
  <c r="E12" i="109"/>
  <c r="C7" i="76"/>
  <c r="D7" i="76"/>
  <c r="E7" i="76"/>
  <c r="G7" i="76"/>
  <c r="H7" i="76"/>
  <c r="I7" i="76"/>
  <c r="F8" i="76"/>
  <c r="J8" i="76"/>
  <c r="F9" i="76"/>
  <c r="J9" i="76"/>
  <c r="F10" i="76"/>
  <c r="J10" i="76"/>
  <c r="F11" i="76"/>
  <c r="J11" i="76"/>
  <c r="F12" i="76"/>
  <c r="J12" i="76"/>
  <c r="F13" i="76"/>
  <c r="J13" i="76"/>
  <c r="F15" i="76"/>
  <c r="J15" i="76"/>
  <c r="C16" i="76"/>
  <c r="D16" i="76"/>
  <c r="D30" i="76" s="1"/>
  <c r="E16" i="76"/>
  <c r="G16" i="76"/>
  <c r="H16" i="76"/>
  <c r="H30" i="76" s="1"/>
  <c r="I16" i="76"/>
  <c r="F17" i="76"/>
  <c r="J17" i="76"/>
  <c r="F18" i="76"/>
  <c r="J18" i="76"/>
  <c r="F19" i="76"/>
  <c r="J19" i="76"/>
  <c r="F20" i="76"/>
  <c r="K20" i="76" s="1"/>
  <c r="J20" i="76"/>
  <c r="F21" i="76"/>
  <c r="J21" i="76"/>
  <c r="C22" i="76"/>
  <c r="F22" i="76" s="1"/>
  <c r="D22" i="76"/>
  <c r="E22" i="76"/>
  <c r="G22" i="76"/>
  <c r="H22" i="76"/>
  <c r="I22" i="76"/>
  <c r="J22" i="76"/>
  <c r="F27" i="76"/>
  <c r="F28" i="76"/>
  <c r="J28" i="76"/>
  <c r="F29" i="76"/>
  <c r="J29" i="76"/>
  <c r="E5" i="3"/>
  <c r="E6" i="3"/>
  <c r="E7" i="3"/>
  <c r="E14" i="3"/>
  <c r="E18" i="3"/>
  <c r="E19" i="3"/>
  <c r="E26" i="3"/>
  <c r="E28" i="3"/>
  <c r="C5" i="23"/>
  <c r="D5" i="23"/>
  <c r="A6" i="23"/>
  <c r="A7" i="23"/>
  <c r="A8" i="23" s="1"/>
  <c r="A9" i="23" s="1"/>
  <c r="A10" i="23" s="1"/>
  <c r="A11" i="23" s="1"/>
  <c r="A12" i="23" s="1"/>
  <c r="A13" i="23" s="1"/>
  <c r="A14" i="23" s="1"/>
  <c r="A15" i="23" s="1"/>
  <c r="A16" i="23" s="1"/>
  <c r="A17" i="23" s="1"/>
  <c r="A18" i="23" s="1"/>
  <c r="A19" i="23" s="1"/>
  <c r="C13" i="23"/>
  <c r="D13" i="23"/>
  <c r="C15" i="23"/>
  <c r="D15" i="23"/>
  <c r="I17" i="145"/>
  <c r="J6" i="145" s="1"/>
  <c r="J17" i="145" s="1"/>
  <c r="F60" i="150"/>
  <c r="H60" i="150" s="1"/>
  <c r="F79" i="150"/>
  <c r="G6" i="150"/>
  <c r="H19" i="150"/>
  <c r="H27" i="150"/>
  <c r="G27" i="150"/>
  <c r="H68" i="150"/>
  <c r="H81" i="150"/>
  <c r="H32" i="150"/>
  <c r="C19" i="23"/>
  <c r="H6" i="142"/>
  <c r="K22" i="76" l="1"/>
  <c r="D47" i="3"/>
  <c r="E27" i="3"/>
  <c r="C47" i="3"/>
  <c r="E47" i="3" s="1"/>
  <c r="E41" i="133"/>
  <c r="E44" i="133" s="1"/>
  <c r="L17" i="145"/>
  <c r="H17" i="145"/>
  <c r="F17" i="145"/>
  <c r="G79" i="150"/>
  <c r="G68" i="150"/>
  <c r="D102" i="150"/>
  <c r="H62" i="150"/>
  <c r="G32" i="150"/>
  <c r="C102" i="150"/>
  <c r="F102" i="150"/>
  <c r="H102" i="150" s="1"/>
  <c r="H30" i="155"/>
  <c r="G30" i="155"/>
  <c r="K16" i="155"/>
  <c r="K17" i="155"/>
  <c r="K15" i="155"/>
  <c r="K13" i="155"/>
  <c r="K10" i="155"/>
  <c r="J7" i="155"/>
  <c r="J30" i="155" s="1"/>
  <c r="L21" i="155"/>
  <c r="L19" i="155"/>
  <c r="D30" i="155"/>
  <c r="F7" i="155"/>
  <c r="K7" i="155" s="1"/>
  <c r="E30" i="155"/>
  <c r="K18" i="76"/>
  <c r="L18" i="155"/>
  <c r="J16" i="76"/>
  <c r="I30" i="76"/>
  <c r="L17" i="155"/>
  <c r="G30" i="76"/>
  <c r="F16" i="76"/>
  <c r="L16" i="155" s="1"/>
  <c r="E30" i="76"/>
  <c r="K17" i="76"/>
  <c r="L29" i="155"/>
  <c r="L12" i="155"/>
  <c r="K8" i="76"/>
  <c r="K21" i="76"/>
  <c r="D70" i="142"/>
  <c r="H25" i="142"/>
  <c r="F70" i="142"/>
  <c r="H70" i="142" s="1"/>
  <c r="D41" i="133"/>
  <c r="D44" i="133" s="1"/>
  <c r="F44" i="133" s="1"/>
  <c r="F40" i="133"/>
  <c r="F6" i="144"/>
  <c r="E6" i="144"/>
  <c r="D6" i="144"/>
  <c r="E15" i="61"/>
  <c r="F15" i="149"/>
  <c r="F26" i="149" s="1"/>
  <c r="H6" i="149"/>
  <c r="H15" i="149" s="1"/>
  <c r="I23" i="91"/>
  <c r="D10" i="146"/>
  <c r="D19" i="23"/>
  <c r="E19" i="23" s="1"/>
  <c r="L28" i="155"/>
  <c r="K28" i="76"/>
  <c r="K16" i="76"/>
  <c r="L15" i="155"/>
  <c r="K15" i="76"/>
  <c r="L13" i="155"/>
  <c r="K13" i="76"/>
  <c r="L11" i="155"/>
  <c r="K11" i="76"/>
  <c r="L10" i="155"/>
  <c r="K10" i="76"/>
  <c r="L9" i="155"/>
  <c r="K9" i="76"/>
  <c r="F7" i="76"/>
  <c r="C30" i="76"/>
  <c r="F42" i="134"/>
  <c r="L25" i="155"/>
  <c r="K25" i="76"/>
  <c r="L23" i="155"/>
  <c r="K23" i="76"/>
  <c r="K26" i="76"/>
  <c r="K12" i="76"/>
  <c r="L8" i="155"/>
  <c r="L22" i="155"/>
  <c r="C6" i="144"/>
  <c r="H17" i="149"/>
  <c r="D16" i="149"/>
  <c r="H16" i="149" s="1"/>
  <c r="I10" i="91"/>
  <c r="F30" i="155"/>
  <c r="H79" i="150"/>
  <c r="H6" i="150"/>
  <c r="E13" i="3"/>
  <c r="J7" i="76"/>
  <c r="J30" i="76" s="1"/>
  <c r="D18" i="61"/>
  <c r="E6" i="61"/>
  <c r="C70" i="142"/>
  <c r="D71" i="142" s="1"/>
  <c r="M7" i="145"/>
  <c r="C17" i="145"/>
  <c r="E60" i="150"/>
  <c r="G60" i="150" s="1"/>
  <c r="G62" i="150"/>
  <c r="K29" i="76"/>
  <c r="K24" i="76"/>
  <c r="G21" i="142"/>
  <c r="E70" i="142"/>
  <c r="D26" i="149"/>
  <c r="H26" i="149" s="1"/>
  <c r="E15" i="23"/>
  <c r="E13" i="23"/>
  <c r="E5" i="23"/>
  <c r="K19" i="76"/>
  <c r="C30" i="155"/>
  <c r="L20" i="155"/>
  <c r="G15" i="149"/>
  <c r="C15" i="149"/>
  <c r="C26" i="149" s="1"/>
  <c r="G26" i="149" s="1"/>
  <c r="G25" i="142"/>
  <c r="D103" i="150" l="1"/>
  <c r="K30" i="155"/>
  <c r="F71" i="142"/>
  <c r="G70" i="142"/>
  <c r="F41" i="133"/>
  <c r="E18" i="61"/>
  <c r="D12" i="146"/>
  <c r="D9" i="146"/>
  <c r="D5" i="146" s="1"/>
  <c r="D16" i="146" s="1"/>
  <c r="L7" i="155"/>
  <c r="F30" i="76"/>
  <c r="K7" i="76"/>
  <c r="E102" i="150"/>
  <c r="D6" i="145"/>
  <c r="M17" i="145"/>
  <c r="F103" i="150" l="1"/>
  <c r="G102" i="150"/>
  <c r="L30" i="155"/>
  <c r="K30" i="76"/>
  <c r="D17" i="145"/>
  <c r="N17" i="145" s="1"/>
  <c r="N6" i="145"/>
</calcChain>
</file>

<file path=xl/sharedStrings.xml><?xml version="1.0" encoding="utf-8"?>
<sst xmlns="http://schemas.openxmlformats.org/spreadsheetml/2006/main" count="1801" uniqueCount="1308">
  <si>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</si>
  <si>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</si>
  <si>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</si>
  <si>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</si>
  <si>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</si>
  <si>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</si>
  <si>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</si>
  <si>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</si>
  <si>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</si>
  <si>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</si>
  <si>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</si>
  <si>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</si>
  <si>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</si>
  <si>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</si>
  <si>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</si>
  <si>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</si>
  <si>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</si>
  <si>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</si>
  <si>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</si>
  <si>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</si>
  <si>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</si>
  <si>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</si>
  <si>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</si>
  <si>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</si>
  <si>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</si>
  <si>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</si>
  <si>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</si>
  <si>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</si>
  <si>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</si>
  <si>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</si>
  <si>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</si>
  <si>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</si>
  <si>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</si>
  <si>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</si>
  <si>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</si>
  <si>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</si>
  <si>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</si>
  <si>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</si>
  <si>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</si>
  <si>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</si>
  <si>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</si>
  <si>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</si>
  <si>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</si>
  <si>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</si>
  <si>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</si>
  <si>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</si>
  <si>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</si>
  <si>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</si>
  <si>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T16_R17</t>
  </si>
  <si>
    <t>Kontrola</t>
  </si>
  <si>
    <t>Poznámky</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</si>
  <si>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</si>
  <si>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</si>
  <si>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</si>
  <si>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</si>
  <si>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</si>
  <si>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</si>
  <si>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</si>
  <si>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</si>
  <si>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</si>
  <si>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</si>
  <si>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</si>
  <si>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</si>
  <si>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</si>
  <si>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</si>
  <si>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</si>
  <si>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</si>
  <si>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</si>
  <si>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</si>
  <si>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</si>
  <si>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</si>
  <si>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</si>
  <si>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</si>
  <si>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</si>
  <si>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</si>
  <si>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</si>
  <si>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</si>
  <si>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</si>
  <si>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</si>
  <si>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</si>
  <si>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</si>
  <si>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</si>
  <si>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</si>
  <si>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</si>
  <si>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</si>
  <si>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</si>
  <si>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</si>
  <si>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</si>
  <si>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</si>
  <si>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</si>
  <si>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</si>
  <si>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</si>
  <si>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</si>
  <si>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</si>
  <si>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</si>
  <si>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</si>
  <si>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</si>
  <si>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</si>
  <si>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</si>
  <si>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</si>
  <si>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</si>
  <si>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</si>
  <si>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</si>
  <si>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</si>
  <si>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</si>
  <si>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</si>
  <si>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</si>
  <si>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</si>
  <si>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</si>
  <si>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</si>
  <si>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</si>
  <si>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</si>
  <si>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</si>
  <si>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</si>
  <si>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</si>
  <si>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</si>
  <si>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</si>
  <si>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</si>
  <si>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</si>
  <si>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</si>
  <si>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</si>
  <si>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</si>
  <si>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</si>
  <si>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</si>
  <si>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</si>
  <si>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</si>
  <si>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</si>
  <si>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</si>
  <si>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</si>
  <si>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</si>
  <si>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</si>
  <si>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</si>
  <si>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</si>
  <si>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</si>
  <si>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</si>
  <si>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</si>
  <si>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</si>
  <si>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</si>
  <si>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</si>
  <si>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</si>
  <si>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</si>
  <si>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</si>
  <si>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</si>
  <si>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</si>
  <si>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</si>
  <si>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</si>
  <si>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</si>
  <si>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</si>
  <si>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</si>
  <si>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</si>
  <si>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</si>
  <si>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</si>
  <si>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</si>
  <si>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</si>
  <si>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</si>
  <si>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</si>
  <si>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</si>
  <si>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</si>
  <si>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</si>
  <si>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</si>
  <si>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</si>
  <si>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</si>
  <si>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</si>
  <si>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</si>
  <si>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</si>
  <si>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</si>
  <si>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</si>
  <si>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</si>
  <si>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</si>
  <si>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</si>
  <si>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</si>
  <si>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</si>
  <si>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</si>
  <si>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</si>
  <si>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</si>
  <si>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</si>
  <si>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</si>
  <si>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</si>
  <si>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</si>
  <si>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</si>
  <si>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</si>
  <si>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</si>
  <si>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</si>
  <si>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</si>
  <si>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</si>
  <si>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</si>
  <si>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</si>
  <si>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</si>
  <si>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</si>
  <si>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</si>
  <si>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</si>
  <si>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</si>
  <si>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</si>
  <si>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</si>
  <si>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</si>
  <si>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</si>
  <si>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</si>
  <si>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</si>
  <si>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</si>
  <si>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</si>
  <si>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</si>
  <si>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</si>
  <si>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</si>
  <si>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</si>
  <si>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</si>
  <si>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</si>
  <si>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</si>
  <si>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</si>
  <si>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</si>
  <si>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</si>
  <si>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</si>
  <si>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</si>
  <si>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</si>
  <si>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</si>
  <si>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</si>
  <si>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</si>
  <si>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</si>
  <si>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</si>
  <si>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</si>
  <si>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</si>
  <si>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</si>
  <si>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</si>
  <si>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</si>
  <si>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</si>
  <si>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</si>
  <si>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</si>
  <si>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</si>
  <si>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</si>
  <si>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</si>
  <si>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</si>
  <si>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</si>
  <si>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</si>
  <si>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</si>
  <si>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</si>
  <si>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</si>
  <si>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</si>
  <si>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</si>
  <si>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</si>
  <si>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</si>
  <si>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</si>
  <si>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</si>
  <si>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</si>
  <si>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</si>
  <si>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</si>
  <si>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</si>
  <si>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</si>
  <si>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</si>
  <si>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</si>
  <si>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</si>
  <si>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</si>
  <si>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</si>
  <si>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</si>
  <si>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</si>
  <si>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</si>
  <si>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</si>
  <si>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</si>
  <si>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</si>
  <si>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</si>
  <si>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</si>
  <si>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</si>
  <si>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</si>
  <si>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</si>
  <si>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</si>
  <si>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</si>
  <si>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</si>
  <si>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</si>
  <si>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</si>
  <si>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</si>
  <si>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</si>
  <si>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</si>
  <si>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</si>
  <si>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</si>
  <si>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</si>
  <si>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</si>
  <si>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</si>
  <si>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</si>
  <si>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xml:space="preserve">    - bežný účet pre študentské domovy</t>
  </si>
  <si>
    <t xml:space="preserve">    - bežný účet pre študentské jedálne</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</si>
  <si>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</si>
  <si>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</si>
  <si>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</si>
  <si>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</si>
  <si>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</si>
  <si>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</si>
  <si>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</si>
  <si>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</si>
  <si>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</si>
  <si>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</si>
  <si>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</si>
  <si>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</si>
  <si>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</si>
  <si>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</si>
  <si>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</si>
  <si>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</si>
  <si>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</si>
  <si>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</si>
  <si>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</si>
  <si>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</si>
  <si>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</si>
  <si>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</si>
  <si>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</si>
  <si>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</si>
  <si>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</si>
  <si>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</si>
  <si>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</si>
  <si>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</si>
  <si>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</si>
  <si>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</si>
  <si>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</si>
  <si>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</si>
  <si>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</si>
  <si>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</si>
  <si>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</si>
  <si>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</si>
  <si>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</si>
  <si>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</si>
  <si>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</si>
  <si>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</si>
  <si>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</si>
  <si>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</si>
  <si>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</si>
  <si>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</si>
  <si>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</si>
  <si>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</si>
  <si>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</si>
  <si>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</si>
  <si>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</si>
  <si>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</si>
  <si>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</si>
  <si>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</si>
  <si>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</si>
  <si>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</si>
  <si>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</si>
  <si>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</si>
  <si>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</si>
  <si>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</si>
  <si>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</si>
  <si>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</si>
  <si>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</si>
  <si>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</si>
  <si>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</si>
  <si>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</si>
  <si>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</si>
  <si>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</si>
  <si>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</si>
  <si>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</si>
  <si>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</si>
  <si>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</si>
  <si>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</si>
  <si>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</si>
  <si>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</si>
  <si>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</si>
  <si>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</si>
  <si>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</si>
  <si>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</si>
  <si>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</si>
  <si>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</si>
  <si>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</si>
  <si>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</si>
  <si>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</si>
  <si>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</si>
  <si>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</si>
  <si>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</si>
  <si>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</si>
  <si>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</si>
  <si>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</si>
  <si>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</si>
  <si>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</si>
  <si>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</si>
  <si>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</si>
  <si>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</si>
  <si>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</si>
  <si>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</si>
  <si>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</si>
  <si>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</si>
  <si>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</si>
  <si>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</si>
  <si>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</si>
  <si>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</si>
  <si>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</si>
  <si>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</si>
  <si>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</si>
  <si>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</si>
  <si>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</si>
  <si>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</si>
  <si>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</si>
  <si>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</si>
  <si>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</si>
  <si>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</si>
  <si>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</si>
  <si>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</si>
  <si>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</si>
  <si>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</si>
  <si>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</si>
  <si>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</si>
  <si>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</si>
  <si>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</si>
  <si>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</si>
  <si>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</si>
  <si>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</si>
  <si>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</si>
  <si>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</si>
  <si>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</si>
  <si>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</si>
  <si>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</si>
  <si>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</si>
  <si>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</si>
  <si>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</si>
  <si>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</si>
  <si>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</si>
  <si>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</si>
  <si>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</si>
  <si>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</si>
  <si>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</si>
  <si>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</si>
  <si>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</si>
  <si>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</si>
  <si>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</si>
  <si>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</si>
  <si>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</si>
  <si>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</si>
  <si>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</si>
  <si>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</si>
  <si>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</si>
  <si>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</si>
  <si>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</si>
  <si>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</si>
  <si>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</si>
  <si>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</si>
  <si>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</si>
  <si>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</si>
  <si>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</si>
  <si>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</si>
  <si>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</si>
  <si>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</si>
  <si>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</si>
  <si>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</si>
  <si>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</si>
  <si>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</si>
  <si>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</si>
  <si>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</si>
  <si>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</si>
  <si>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</si>
  <si>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</si>
  <si>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</si>
  <si>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</si>
  <si>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</si>
  <si>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</si>
  <si>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</si>
  <si>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</si>
  <si>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</si>
  <si>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</si>
  <si>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</si>
  <si>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</si>
  <si>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</si>
  <si>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</si>
  <si>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</si>
  <si>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</si>
  <si>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</si>
  <si>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</si>
  <si>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</si>
  <si>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</si>
  <si>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</si>
  <si>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</si>
  <si>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</si>
  <si>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</si>
  <si>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</si>
  <si>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</si>
  <si>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</si>
  <si>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</si>
  <si>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</si>
  <si>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</si>
  <si>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</si>
  <si>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</si>
  <si>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</si>
  <si>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</si>
  <si>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</si>
  <si>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</si>
  <si>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</si>
  <si>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</si>
  <si>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</si>
  <si>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</si>
  <si>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</si>
  <si>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</si>
  <si>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</si>
  <si>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</si>
  <si>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</si>
  <si>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</si>
  <si>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</si>
  <si>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</si>
  <si>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</si>
  <si>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</si>
  <si>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</si>
  <si>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</si>
  <si>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</si>
  <si>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</si>
  <si>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</si>
  <si>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</si>
  <si>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</si>
  <si>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</si>
  <si>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</si>
  <si>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</si>
  <si>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</si>
  <si>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</si>
  <si>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</si>
  <si>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</si>
  <si>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</si>
  <si>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</si>
  <si>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</si>
  <si>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</si>
  <si>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</si>
  <si>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</si>
  <si>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</si>
  <si>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</si>
  <si>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</si>
  <si>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</si>
  <si>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</si>
  <si>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</si>
  <si>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</si>
  <si>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</si>
  <si>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</si>
  <si>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</si>
  <si>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</si>
  <si>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</si>
  <si>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</si>
  <si>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</si>
  <si>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</si>
  <si>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</si>
  <si>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</si>
  <si>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</si>
  <si>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</si>
  <si>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</si>
  <si>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</si>
  <si>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</si>
  <si>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</si>
  <si>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</si>
  <si>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</si>
  <si>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</si>
  <si>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</si>
  <si>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</si>
  <si>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</si>
  <si>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</si>
  <si>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</si>
  <si>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</si>
  <si>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</si>
  <si>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</si>
  <si>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</si>
  <si>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</si>
  <si>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</si>
  <si>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</si>
  <si>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</si>
  <si>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</si>
  <si>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</si>
  <si>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</si>
  <si>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</si>
  <si>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</si>
  <si>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</si>
  <si>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</si>
  <si>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</si>
  <si>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</si>
  <si>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</si>
  <si>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</si>
  <si>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</si>
  <si>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</si>
  <si>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</si>
  <si>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</si>
  <si>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</si>
  <si>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</si>
  <si>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</si>
  <si>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</si>
  <si>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</si>
  <si>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</si>
  <si>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</si>
  <si>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</si>
  <si>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</si>
  <si>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</si>
  <si>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</si>
  <si>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</si>
  <si>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</si>
  <si>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</si>
  <si>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</si>
  <si>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</si>
  <si>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</si>
  <si>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</si>
  <si>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</si>
  <si>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</si>
  <si>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</si>
  <si>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</si>
  <si>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</si>
  <si>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</si>
  <si>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</si>
  <si>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</si>
  <si>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</si>
  <si>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</si>
  <si>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</si>
  <si>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</si>
  <si>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</si>
  <si>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</si>
  <si>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</si>
  <si>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</si>
  <si>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</si>
  <si>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</si>
  <si>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</si>
  <si>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</si>
  <si>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</si>
  <si>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</si>
  <si>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</si>
  <si>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</si>
  <si>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</si>
  <si>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</si>
  <si>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</si>
  <si>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</si>
  <si>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</si>
  <si>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</si>
  <si>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</si>
  <si>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</si>
  <si>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</si>
  <si>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</si>
  <si>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</si>
  <si>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</si>
  <si>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</si>
  <si>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</si>
  <si>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</si>
  <si>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</si>
  <si>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</si>
  <si>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</si>
  <si>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</si>
  <si>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</si>
  <si>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</si>
  <si>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</si>
  <si>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</si>
  <si>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</si>
  <si>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</si>
  <si>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</si>
  <si>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</si>
  <si>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</si>
  <si>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</si>
  <si>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</si>
  <si>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</si>
  <si>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</si>
  <si>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</si>
  <si>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</si>
  <si>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</si>
  <si>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</si>
  <si>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</si>
  <si>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</si>
  <si>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</si>
  <si>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</si>
  <si>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</si>
  <si>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</si>
  <si>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</si>
  <si>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</si>
  <si>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</si>
  <si>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</si>
  <si>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</si>
  <si>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</si>
  <si>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</si>
  <si>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</si>
  <si>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</si>
  <si>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</si>
  <si>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</si>
  <si>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</si>
  <si>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</si>
  <si>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</si>
  <si>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</si>
  <si>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</si>
  <si>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</si>
  <si>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</si>
  <si>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</si>
  <si>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</si>
  <si>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</si>
  <si>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</si>
  <si>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</si>
  <si>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</si>
  <si>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</si>
  <si>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</si>
  <si>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</si>
  <si>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</si>
  <si>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</si>
  <si>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</si>
  <si>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</si>
  <si>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</si>
  <si>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</si>
  <si>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</si>
  <si>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</si>
  <si>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</si>
  <si>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</si>
  <si>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</si>
  <si>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</si>
  <si>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</si>
  <si>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</si>
  <si>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</si>
  <si>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</si>
  <si>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</si>
  <si>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</si>
  <si>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</si>
  <si>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</si>
  <si>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</si>
  <si>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</si>
  <si>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</si>
  <si>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</si>
  <si>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</si>
  <si>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</si>
  <si>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</si>
  <si>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</si>
  <si>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</si>
  <si>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</si>
  <si>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</si>
  <si>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</si>
  <si>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</si>
  <si>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</si>
  <si>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</si>
  <si>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</si>
  <si>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</si>
  <si>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</si>
  <si>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</si>
  <si>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</si>
  <si>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</si>
  <si>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</si>
  <si>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</si>
  <si>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</si>
  <si>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</si>
  <si>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</si>
  <si>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</si>
  <si>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</si>
  <si>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</si>
  <si>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</si>
  <si>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</si>
  <si>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</si>
  <si>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</si>
  <si>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</si>
  <si>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</si>
  <si>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</si>
  <si>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</si>
  <si>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</si>
  <si>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</si>
  <si>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</si>
  <si>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</si>
  <si>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</si>
  <si>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</si>
  <si>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</si>
  <si>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</si>
  <si>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</si>
  <si>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</si>
  <si>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</si>
  <si>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</si>
  <si>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</si>
  <si>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</si>
  <si>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</si>
  <si>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</si>
  <si>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</si>
  <si>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</si>
  <si>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</si>
  <si>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</si>
  <si>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</si>
  <si>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</si>
  <si>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</si>
  <si>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</si>
  <si>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</si>
  <si>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</si>
  <si>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</si>
  <si>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</si>
  <si>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</si>
  <si>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</si>
  <si>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</si>
  <si>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</si>
  <si>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</si>
  <si>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</si>
  <si>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</si>
  <si>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</si>
  <si>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</si>
  <si>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</si>
  <si>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</si>
  <si>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</si>
  <si>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</si>
  <si>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</si>
  <si>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</si>
  <si>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</si>
  <si>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</si>
  <si>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</si>
  <si>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</si>
  <si>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</si>
  <si>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</si>
  <si>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</si>
  <si>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</si>
  <si>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</si>
  <si>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</si>
  <si>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</si>
  <si>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</si>
  <si>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</si>
  <si>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</si>
  <si>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</si>
  <si>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</si>
  <si>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</si>
  <si>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</si>
  <si>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</si>
  <si>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</si>
  <si>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</si>
  <si>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</si>
  <si>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</si>
  <si>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</si>
  <si>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</si>
  <si>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</si>
  <si>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</si>
  <si>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</si>
  <si>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</si>
  <si>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</si>
  <si>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</si>
  <si>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</si>
  <si>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</si>
  <si>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</si>
  <si>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</si>
  <si>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</si>
  <si>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</si>
  <si>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</si>
  <si>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</si>
  <si>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</si>
  <si>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</si>
  <si>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</si>
  <si>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</si>
  <si>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</si>
  <si>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</si>
  <si>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</si>
  <si>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</si>
  <si>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</si>
  <si>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</si>
  <si>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</si>
  <si>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</si>
  <si>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</si>
  <si>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</si>
  <si>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</si>
  <si>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</si>
  <si>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</si>
  <si>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</si>
  <si>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</si>
  <si>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</si>
  <si>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</si>
  <si>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Kódy z CRŠ</t>
  </si>
  <si>
    <t>DrŠ</t>
  </si>
  <si>
    <t>zvýšenie PhD. štipendia z Neúčel D MSSR</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</si>
  <si>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</si>
  <si>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</si>
  <si>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</si>
  <si>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</si>
  <si>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</si>
  <si>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</si>
  <si>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</si>
  <si>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</si>
  <si>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</si>
  <si>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</si>
  <si>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</si>
  <si>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</si>
  <si>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</si>
  <si>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</si>
  <si>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</si>
  <si>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</si>
  <si>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</si>
  <si>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</si>
  <si>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</si>
  <si>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</si>
  <si>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</si>
  <si>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t>Tabuľka č. 6a poskytuje informácie o počte a štruktúre žien a objeme nákladov na mzdy verejnej vysokej školy (bez odvodov).</t>
  </si>
  <si>
    <t>Stav fondu k 1. 1. kalendárneho roku  v R1 sa  rovná stavu fondu k 31.12. predchádzajúceho roku v R12.</t>
  </si>
  <si>
    <t>T17_R8</t>
  </si>
  <si>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</si>
  <si>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</si>
  <si>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</si>
  <si>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</si>
  <si>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</si>
  <si>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t>T6a_V1</t>
  </si>
  <si>
    <t>T13_R9_SF = T4_R15_SB</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</si>
  <si>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</si>
  <si>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</si>
  <si>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</si>
  <si>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V prípade, že časť dotácie škola posúva na zmluvné zariadenia, uveďe to do poznámky pod tabuľkou.</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</si>
  <si>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</si>
  <si>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</si>
  <si>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</si>
  <si>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</si>
  <si>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</si>
  <si>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</si>
  <si>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T16_R18_SB = výkazníctvo, súvaha, časť Aktíva, riadok 053,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</si>
  <si>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</si>
  <si>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</si>
  <si>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</si>
  <si>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</si>
  <si>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</si>
  <si>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</si>
  <si>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</si>
  <si>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</si>
  <si>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</si>
  <si>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</si>
  <si>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</si>
  <si>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</si>
  <si>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</si>
  <si>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</si>
  <si>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</si>
  <si>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</si>
  <si>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</si>
  <si>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</si>
  <si>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</si>
  <si>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</si>
  <si>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</si>
  <si>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r>
      <t xml:space="preserve">- za umeleckú alebo športovú činnosť </t>
    </r>
    <r>
      <rPr>
        <sz val="12"/>
        <rFont val="Times New Roman"/>
        <family val="1"/>
        <charset val="238"/>
      </rPr>
      <t xml:space="preserve">[R11+R12]  </t>
    </r>
    <r>
      <rPr>
        <b/>
        <sz val="12"/>
        <rFont val="Times New Roman"/>
        <family val="1"/>
        <charset val="238"/>
      </rPr>
      <t xml:space="preserve">                                                     </t>
    </r>
  </si>
  <si>
    <r>
      <t xml:space="preserve">- na sociálnu podporu </t>
    </r>
    <r>
      <rPr>
        <sz val="12"/>
        <rFont val="Times New Roman"/>
        <family val="1"/>
        <charset val="238"/>
      </rPr>
      <t>[R15+R16]</t>
    </r>
  </si>
  <si>
    <t>T4_R6</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</si>
  <si>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</si>
  <si>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</si>
  <si>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</si>
  <si>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</si>
  <si>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</si>
  <si>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</si>
  <si>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ostatný materiál (účet 501 099, 501 030, 501 100, 501 599)</t>
  </si>
  <si>
    <t>- ostatné energie (502 099)</t>
  </si>
  <si>
    <t>- dopravné služby (účet 518 012, 518 512)</t>
  </si>
  <si>
    <t>- Náklady účtovnej skupiny 54  okrem nákladov účtu 549 (541 až 548)</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</si>
  <si>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</si>
  <si>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</si>
  <si>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</si>
  <si>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</si>
  <si>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</si>
  <si>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</si>
  <si>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</si>
  <si>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</si>
  <si>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t>- tvorba fondu z výnosov z predaja (a likvidácie) majetku (účet 413 117)</t>
  </si>
  <si>
    <t>- iné analyticky sledované výnosy (účty 602 002-007, 602 011-019, 602 099, 602 199)</t>
  </si>
  <si>
    <t>- vložné na konferencie (649 018)</t>
  </si>
  <si>
    <t>Prijaté príspevky z verejných zbierok (667)</t>
  </si>
  <si>
    <t>T5_R90_(SA+SB)=T13_R5_SC
T5_R90_(SC+SD)=T13_R5_SD</t>
  </si>
  <si>
    <t>Náklady sú kontrolované na údaje z výkazníctva - tvorba fondu z likvidovaného / predaného majetku</t>
  </si>
  <si>
    <t>T11_SB_R10a = T17_SC+SD_R10</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</si>
  <si>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</si>
  <si>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</si>
  <si>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Vysoká škola uvedie len cudzincov, ktorým nevznikla povinnosť uhradiť školné z dôvodov uvedených v riadkoch R2 až R5</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</si>
  <si>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</si>
  <si>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</si>
  <si>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</si>
  <si>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</si>
  <si>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</si>
  <si>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</si>
  <si>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</si>
  <si>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</si>
  <si>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</si>
  <si>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</si>
  <si>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</si>
  <si>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</si>
  <si>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</si>
  <si>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</si>
  <si>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</si>
  <si>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</si>
  <si>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</si>
  <si>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</si>
  <si>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</si>
  <si>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</si>
  <si>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</si>
  <si>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</si>
  <si>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</si>
  <si>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</si>
  <si>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</si>
  <si>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</si>
  <si>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 zahraničné cestovné  (účet 512 002, 512 003,512 004, 512 052)</t>
  </si>
  <si>
    <t xml:space="preserve"> - odpisy ostatného DN a HM (účet 551 200, 551 221, 551 223, 551 400, 551 500, 551 900, 551 921, 551 923)</t>
  </si>
  <si>
    <t xml:space="preserve"> - odpisy DN a HM nadobudnutého z kapitálových dotácií z EÚ (zo štrukturálnych fondov) (účet 551 300, 551 321, 551 323 )</t>
  </si>
  <si>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2017.</t>
    </r>
  </si>
  <si>
    <t>Tabuľka č.19 poskytuje informácie o objeme a štruktúre štipendií  vyplácaných verejnou vysokou školou z vlastných zdrojov podľa § 97 zákona. Neobsahuje (2017) údaje o "normálnych" štipendiách vyplatených doktorandom (t.j. podľa §54, ods.18 zákona)</t>
  </si>
  <si>
    <r>
      <t xml:space="preserve">  - poskytované mesačne </t>
    </r>
    <r>
      <rPr>
        <vertAlign val="superscript"/>
        <sz val="12"/>
        <rFont val="Times New Roman"/>
        <family val="1"/>
      </rPr>
      <t>1)</t>
    </r>
  </si>
  <si>
    <t>Stav k 31. 12. 2017</t>
  </si>
  <si>
    <t>Náklady
hlavnej činnosti
2017</t>
  </si>
  <si>
    <t>T5_R56_SC+SD &gt;=&lt; T6_R18_SH
T5_R77_(SC+SD) = T7_R1_SE
T5_R81_SC = T19_R1_SC</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</si>
  <si>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</si>
  <si>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</si>
  <si>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</si>
  <si>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</si>
  <si>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</si>
  <si>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</si>
  <si>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</si>
  <si>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</si>
  <si>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</si>
  <si>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</si>
  <si>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</si>
  <si>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Prijaté príspevky od fyzických osôb 663</t>
  </si>
  <si>
    <t>C = A+B</t>
  </si>
  <si>
    <t>z  dotácií 
(ostatné kódy okrem kódu 13)</t>
  </si>
  <si>
    <t>Tabuľka č. 7 poskytuje informácie o  počte osobomesiacov interných doktorandov, o nákladoch vysokej školy na štipendiá doktorandov.</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</si>
  <si>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</si>
  <si>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</si>
  <si>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</si>
  <si>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</si>
  <si>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</si>
  <si>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</si>
  <si>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</si>
  <si>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</si>
  <si>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</si>
  <si>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</si>
  <si>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</si>
  <si>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</si>
  <si>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</si>
  <si>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</si>
  <si>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</si>
  <si>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</si>
  <si>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</si>
  <si>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</si>
  <si>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</si>
  <si>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</si>
  <si>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</si>
  <si>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</si>
  <si>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</si>
  <si>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</si>
  <si>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</si>
  <si>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výnosy  účtu 648 (648 007-8, 648 016, 648 019, 648 022, 648 099)</t>
  </si>
  <si>
    <t xml:space="preserve">Pri vypĺňaní tabuľky je potrebné dodržiavať "Metodické usmernenie k vedeniu účtovníctva od 1. januára 2008 pre verejné vysoké školy používajúce finančný informačný systém SOFIA " </t>
  </si>
  <si>
    <t>T23_R24_SA_(SB)≤T19_R1_SA_(SC)
T23_R30_SA_(SB)=T4_R15_SA_(SB)</t>
  </si>
  <si>
    <t>- ostatné výnosy (účty 649 012, 649 021, 649 098, 649 099)</t>
  </si>
  <si>
    <t>- iné analyticky sledované náklady (účty 501 005-006, 501 013-018, 501 019, 501 077, 501 515)</t>
  </si>
  <si>
    <t xml:space="preserve">- iné analyticky sledované náklady (účty 518 003, 518 013, 518 015-018, 518 020-030, 518 031-034 , 518 040, 518 041, 518 529, 518 530, 518 599, 518 099, ) </t>
  </si>
  <si>
    <t>dňa 27.3.2018</t>
  </si>
  <si>
    <r>
      <t>Zákonné poplatky-</t>
    </r>
    <r>
      <rPr>
        <sz val="11"/>
        <color rgb="FFFF0000"/>
        <rFont val="Times New Roman"/>
        <family val="1"/>
        <charset val="238"/>
      </rPr>
      <t>školné</t>
    </r>
  </si>
  <si>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</si>
  <si>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</si>
  <si>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t>zdroj 1AA + 3AA spolu</t>
  </si>
  <si>
    <t>doplnené zdroje</t>
  </si>
  <si>
    <r>
      <t xml:space="preserve">Dotácie z kapitoly MŠVVaŠ SR spolu </t>
    </r>
    <r>
      <rPr>
        <sz val="12"/>
        <rFont val="Times New Roman"/>
        <family val="1"/>
        <charset val="238"/>
      </rPr>
      <t>[R1+R4+</t>
    </r>
    <r>
      <rPr>
        <sz val="12"/>
        <color rgb="FF0000FF"/>
        <rFont val="Times New Roman"/>
        <family val="1"/>
        <charset val="238"/>
      </rPr>
      <t>R7</t>
    </r>
    <r>
      <rPr>
        <sz val="12"/>
        <rFont val="Times New Roman"/>
        <family val="1"/>
        <charset val="238"/>
      </rPr>
      <t>]</t>
    </r>
  </si>
  <si>
    <r>
      <t xml:space="preserve">Dotácie z iných kapitol spolu </t>
    </r>
    <r>
      <rPr>
        <sz val="12"/>
        <rFont val="Times New Roman"/>
        <family val="1"/>
        <charset val="238"/>
      </rPr>
      <t>[R12+SUM(R15:R15a...)]</t>
    </r>
  </si>
  <si>
    <t>zdroj 1AC + 3AC spolu</t>
  </si>
  <si>
    <t>zdroj 1AC1+3AC1</t>
  </si>
  <si>
    <t>zdroj 1AC2+3AC2</t>
  </si>
  <si>
    <r>
      <t>Dotácie z prostriedkov EÚ spolu</t>
    </r>
    <r>
      <rPr>
        <sz val="12"/>
        <color indexed="8"/>
        <rFont val="Times New Roman"/>
        <family val="1"/>
      </rPr>
      <t xml:space="preserve"> [R10+R11]</t>
    </r>
  </si>
  <si>
    <t>upravený vzorec</t>
  </si>
  <si>
    <t>úpravy zo dňa</t>
  </si>
  <si>
    <t>zdroj 1AA1; 3AA1</t>
  </si>
  <si>
    <t>zdroj 1AA2; 3AA2</t>
  </si>
  <si>
    <t>T12_R15</t>
  </si>
  <si>
    <t>Iné nezaradené</t>
  </si>
  <si>
    <t>V tomto riadku uvádzajte všetky ďalšie nezaradené výdavky nezaradené v predchádzajúcich riadkoch.</t>
  </si>
  <si>
    <t>Obsah tabuľkovej prílohy výročnej správy o hospodárení verejnej vysokej školy za rok 2018</t>
  </si>
  <si>
    <t>Vysvetlivky k tabuľkám výročnej správy o hospodárení verejných vysokých škôl za rok 2018</t>
  </si>
  <si>
    <t>Súvzťažnosti tabuliek výročnej správy o hospodárení verejných vysokých škôl za rok 2018</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</si>
  <si>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2018</t>
    </r>
    <r>
      <rPr>
        <sz val="12"/>
        <color rgb="FF00B050"/>
        <rFont val="Times New Roman"/>
        <family val="1"/>
        <charset val="238"/>
      </rPr>
      <t xml:space="preserve"> </t>
    </r>
    <r>
      <rPr>
        <sz val="12"/>
        <rFont val="Times New Roman"/>
        <family val="1"/>
        <charset val="238"/>
      </rPr>
      <t xml:space="preserve"> na programe 077 </t>
    </r>
  </si>
  <si>
    <r>
      <t>Príjmy verejnej vysokej školy v roku 2018</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</si>
  <si>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t>Výnosy verejnej vysokej školy v rokoch 2017 a 2018</t>
  </si>
  <si>
    <r>
      <t>Výnosy verejnej vysokej školy zo školného a z poplatkov spojených so štúdiom v rokoch 2017</t>
    </r>
    <r>
      <rPr>
        <sz val="12"/>
        <color indexed="10"/>
        <rFont val="Times New Roman"/>
        <family val="1"/>
        <charset val="238"/>
      </rPr>
      <t xml:space="preserve"> </t>
    </r>
    <r>
      <rPr>
        <sz val="12"/>
        <rFont val="Times New Roman"/>
        <family val="1"/>
        <charset val="238"/>
      </rPr>
      <t>a 2018</t>
    </r>
  </si>
  <si>
    <t>Náklady verejnej vysokej školy v rokoch 2017 a 2018</t>
  </si>
  <si>
    <t>Zamestnanci a náklady na mzdy verejnej vysokej školy v roku 2018</t>
  </si>
  <si>
    <r>
      <t>Zamestnanci a náklady na mzdy verejnej vysokej školy v roku 2018</t>
    </r>
    <r>
      <rPr>
        <sz val="12"/>
        <color theme="1"/>
        <rFont val="Times New Roman"/>
        <family val="1"/>
        <charset val="238"/>
      </rPr>
      <t xml:space="preserve"> - len ženy</t>
    </r>
  </si>
  <si>
    <t>Náklady verejnej vysokej školy na štipendiá interných doktorandov v roku 2018</t>
  </si>
  <si>
    <t>Údaje o systéme sociálnej podpory  - časť  sociálne štipendiá  (§ 96 zákona) za roky 2017 a 2018</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</si>
  <si>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2017 a 2018</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</si>
  <si>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2017 a 2018</t>
    </r>
  </si>
  <si>
    <t>Zdroje verejnej vysokej školy na obstaranie a technické zhodnotenie dlhodobého  majetku v rokoch 2017 a 2018</t>
  </si>
  <si>
    <t>Výdavky verejnej vysokej školy na obstaranie a technické zhodnotenie dlhodobého majetku v roku 2018</t>
  </si>
  <si>
    <r>
      <t>Stav a vývoj finančných fondov verejnej vysokej školy v rokoch 2017</t>
    </r>
    <r>
      <rPr>
        <sz val="12"/>
        <color indexed="10"/>
        <rFont val="Times New Roman"/>
        <family val="1"/>
        <charset val="238"/>
      </rPr>
      <t xml:space="preserve"> </t>
    </r>
    <r>
      <rPr>
        <sz val="12"/>
        <rFont val="Times New Roman"/>
        <family val="1"/>
        <charset val="238"/>
      </rPr>
      <t>a 2018</t>
    </r>
  </si>
  <si>
    <r>
      <t>Štruktúra a stav finančných prostriedkov na bankových účtoch verejnej vysokej školy k 31. decembru 2018</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</si>
  <si>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2018</t>
  </si>
  <si>
    <t>Štipendiá z vlastných zdrojov podľa § 97 zákona v rokoch 2017 a 2018</t>
  </si>
  <si>
    <t xml:space="preserve">Motivačné štipendiá  v rokoch 2017 a 2018 (v zmysle § 96a  zákona ) </t>
  </si>
  <si>
    <t>Štruktúra účtu 384 - výnosy budúcich období v rokoch 2017 a 2018</t>
  </si>
  <si>
    <t>Výnosy verejnej vysokej školy v roku 2018 v oblasti sociálnej podpory študentov</t>
  </si>
  <si>
    <r>
      <t>Náklady verejnej vysokej školy  v roku 2018</t>
    </r>
    <r>
      <rPr>
        <sz val="12"/>
        <color indexed="10"/>
        <rFont val="Times New Roman"/>
        <family val="1"/>
        <charset val="238"/>
      </rPr>
      <t xml:space="preserve"> </t>
    </r>
    <r>
      <rPr>
        <sz val="12"/>
        <rFont val="Times New Roman"/>
        <family val="1"/>
        <charset val="238"/>
      </rPr>
      <t>v oblasti sociálnej podpory študentov</t>
    </r>
  </si>
  <si>
    <t>Vysvetlivky k tabuľkám výročnej správy o hospodárení verejnej vysokej školy za rok 2018</t>
  </si>
  <si>
    <r>
      <t xml:space="preserve">Ak nie je uvedené inak, všetky údaje o výške finančných prostriedkov  z roku 2017 a 2018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</si>
  <si>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 xml:space="preserve">Tabuľka č. 3 poskytuje informácie o objeme a štruktúre výnosov  verejnej vysokej školy v rokoch 2017 a 2018.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</si>
  <si>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2018.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</si>
  <si>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r>
      <t>Minimálna výška prídelu do štipendijného fondu v roku 2017 a 2018</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</si>
  <si>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2017</t>
    </r>
    <r>
      <rPr>
        <b/>
        <sz val="12"/>
        <color indexed="10"/>
        <rFont val="Times New Roman"/>
        <family val="1"/>
        <charset val="238"/>
      </rPr>
      <t xml:space="preserve"> </t>
    </r>
    <r>
      <rPr>
        <b/>
        <sz val="12"/>
        <rFont val="Times New Roman"/>
        <family val="1"/>
        <charset val="238"/>
      </rPr>
      <t xml:space="preserve">a  2018.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</si>
  <si>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2018.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</si>
  <si>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Príspevok na jedno jedlo zo štátneho rozpočtu bol po celý rok  2018</t>
    </r>
    <r>
      <rPr>
        <b/>
        <sz val="12"/>
        <color indexed="8"/>
        <rFont val="Times New Roman"/>
        <family val="1"/>
        <charset val="238"/>
      </rPr>
      <t xml:space="preserve"> vo výške  1 euro. </t>
    </r>
  </si>
  <si>
    <r>
      <t>Uvedie sa objem prijatej kapitálovej dotácie z rozpočtu kapitoly MŠVVaŠ SR a z iných rozpočtových kapitol v roku 2018</t>
    </r>
    <r>
      <rPr>
        <sz val="12"/>
        <color indexed="10"/>
        <rFont val="Times New Roman"/>
        <family val="1"/>
        <charset val="238"/>
      </rPr>
      <t xml:space="preserve"> </t>
    </r>
    <r>
      <rPr>
        <sz val="12"/>
        <color indexed="8"/>
        <rFont val="Times New Roman"/>
        <family val="1"/>
        <charset val="238"/>
      </rPr>
      <t>zo zdroja 111 (kapitálová dotácia, ktorá bola verejnej vysokej škole poukázaná na účet (cash) v sledovanom období,  účet 346002 - strana DAL)</t>
    </r>
  </si>
  <si>
    <t>Tabuľka č. 12 poskytuje informácie o štruktúre a objeme výdavkov, ktoré verejná vysoká škola  použila na obstaranie a technické zhodnotenie dlhodobého majetku v roku 2018.</t>
  </si>
  <si>
    <r>
      <t>Výdavky na obstaranie majetku kryté v priebehu roku 2018</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</si>
  <si>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2017 a 2018.</t>
  </si>
  <si>
    <r>
      <t>Uvedú sa sumárne stavy ostatných  fondov, ktoré vysoká škola vytvorila za roky 2017</t>
    </r>
    <r>
      <rPr>
        <sz val="12"/>
        <color indexed="10"/>
        <rFont val="Times New Roman"/>
        <family val="1"/>
        <charset val="238"/>
      </rPr>
      <t xml:space="preserve"> </t>
    </r>
    <r>
      <rPr>
        <sz val="12"/>
        <rFont val="Times New Roman"/>
        <family val="1"/>
        <charset val="238"/>
      </rPr>
      <t>a 2018 v zmysle §16a ods. 1 zákona č. 131/2002 Z. z. o vysokých školách v znení neskorších predpisov.</t>
    </r>
  </si>
  <si>
    <t>Tabuľka č. 16 poskytuje informácie o objeme a štruktúre finančných prostriedkov na bankových účtoch verejnej vysokej školy  k 31. 12. 2018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</si>
  <si>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r>
      <t>Ak má VVŠ finančné prostriedky zaúčtované na účte 261 - peniaze na ceste, z dôvodu kontroly stavu na bankových účtoch k 31. 12. 2018</t>
    </r>
    <r>
      <rPr>
        <sz val="12"/>
        <color rgb="FFFF0000"/>
        <rFont val="Times New Roman"/>
        <family val="1"/>
        <charset val="238"/>
      </rPr>
      <t xml:space="preserve"> </t>
    </r>
    <r>
      <rPr>
        <sz val="12"/>
        <rFont val="Times New Roman"/>
        <family val="1"/>
        <charset val="238"/>
      </rPr>
      <t xml:space="preserve">na údaje zo súvahy, uvedie ich v tomto riadku. </t>
    </r>
  </si>
  <si>
    <r>
      <t>Tabuľka č. 17 obsahuje informácie o celkovom objeme príjmov z dotácií, poskytnutých verejnej vysokej škole v roku 2018</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</si>
  <si>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 xml:space="preserve">Ak VVŠ obdržala finančné prostriedky aj z inej kapitoly štátneho rozpočtu, uvádzajú sa osobitne. Tieto dotácie sa evidujú na zdrojoch podľa platnej rozpočtovej klasifikácie na rok 2018 a nie sú súčasťou dotácií, vykazovaných v T2_R1.  </t>
  </si>
  <si>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</si>
  <si>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</si>
  <si>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r>
      <t>Uvedie sa zostatok kapitálovej dotácie na obstaranie a technické zhodnotenie dlhodobého majetku (nevyčerpané finančné  prostriedky k 31. 12. 2017</t>
    </r>
    <r>
      <rPr>
        <sz val="12"/>
        <color indexed="10"/>
        <rFont val="Times New Roman"/>
        <family val="1"/>
        <charset val="238"/>
      </rPr>
      <t xml:space="preserve"> </t>
    </r>
    <r>
      <rPr>
        <sz val="12"/>
        <color indexed="8"/>
        <rFont val="Times New Roman"/>
        <family val="1"/>
        <charset val="238"/>
      </rPr>
      <t>(stĺpec SA v R11), resp. k 31. 12. 2018 (stĺpec SB v R11) na zdrojoch 131x, 13S1, 13S2, 13T1,13T2.....(zostatky zo ŠR aj zo ŠF)</t>
    </r>
  </si>
  <si>
    <t>Bežná a kapitálová dotácia je kontrolovaná na Zmluvu o poskytnutí  dotácií  zo štátneho rozpočtu prostredníctvom kapitoly MŠVVaŠ (ďalej len "dotačná zmluva") a jej dodatkov na rok 2018 na  programe  077.</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</si>
  <si>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</si>
  <si>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r>
      <t>Údaje v riadkoch R1:R6, R7, R9, R13, R14, R16, R17  sú kontrolované s údajmi v štatistickom výkaze Škol (MŠ SR) 2-04 za rok 2018</t>
    </r>
    <r>
      <rPr>
        <sz val="12"/>
        <color indexed="10"/>
        <rFont val="Times New Roman"/>
        <family val="1"/>
        <charset val="238"/>
      </rPr>
      <t>.</t>
    </r>
    <r>
      <rPr>
        <sz val="12"/>
        <rFont val="Times New Roman"/>
        <family val="1"/>
        <charset val="238"/>
      </rPr>
      <t xml:space="preserve"> 
Údaje v riadkoch 15a ... (špecifiká) sú kontrolované na rozpis dotácie v roku 2018.</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</si>
  <si>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sú kontrolované na  dotačné zmluvy a na účelovú dotáciu na rok 2017, 2018. Za rok 2018 na T1_R12_SA.
Údaje v T8_R1_SC by sa mali rovnať údajom z CRŠ kód 1.</t>
  </si>
  <si>
    <t>T1 = dotačná zmluva na 2018</t>
  </si>
  <si>
    <t xml:space="preserve"> T7_R1_SC = T5_R77_(SC +SD),
</t>
  </si>
  <si>
    <t>T8_R5_SA (SC) = dotačná zmluva na rok 2017 (2018), prvok 077 15 01 - účelové prostriedky na sociálne štipendiá</t>
  </si>
  <si>
    <t>T8_R5_SC= T1_R12_SA
T8_R4_SC = zostatok k 31.12.2017
T8_R6_SA = T8_R4_SC 
T8_R1_SA (SC)  ≤ T13_R11_SE (SF)</t>
  </si>
  <si>
    <t>Údaj v T8_R4_SA predstavuje zostatok nevyčerpanej dotácie z predchádzajúceho roka, t. j. k 31. 12. 2017.  
Údaj v T8_R6_SA (SC) predstavuje zostatok nevyčerpanej dotácie k 31. 12. príslušného roka (2017, resp. 2018) a ich hodnoty sa vypočítajú z ostatných uvedených údajov. Zostatok nevyčerpanej dotácie k 31. 12. 2017 je totožný  s údajmi vykazovanými v tabuľke T8 výročnej správy za rok 2017.</t>
  </si>
  <si>
    <t>T9_R1 = štatistické výkazy MŠVVaŠ SR 2017 (2018)</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</si>
  <si>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2017, 2018.</t>
    </r>
  </si>
  <si>
    <t xml:space="preserve">T9_R6_SA (SB) = dotačná zmluva 2017 (2018) - účelové prostriedky na študentské domovy (vrátane dotácie na valorizáciu miezd ŠJ) </t>
  </si>
  <si>
    <t>T10_R7_SA (SB) = dotačná zmluva 2017 (2018)_účelová dotácia na študentské jedálne</t>
  </si>
  <si>
    <t>Údaje v R7_SA (SB) sú kontrolované na  dotačné zmluvy a na účelovú dotáciu na rok 2017, 2018.</t>
  </si>
  <si>
    <t>T10_R13 = štatistické výkazy MŠVVaŠ SR 2017 (2018)</t>
  </si>
  <si>
    <r>
      <t xml:space="preserve">Údaje v T11_R2 - tvorba fondu reprodukcie za roky 2017 a 2018 sa musia rovnať údajom v T13_R2_SC (SD). 
</t>
    </r>
    <r>
      <rPr>
        <strike/>
        <sz val="12"/>
        <rFont val="Times New Roman"/>
        <family val="1"/>
        <charset val="238"/>
      </rPr>
      <t/>
    </r>
  </si>
  <si>
    <r>
      <t>Stavy fondov k 1.1. a k 31.12.2018</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</si>
  <si>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Tvorba fondu reprodukcie z odpisov v roku 2018 sa rovná odpisom ostatného DN a HM za rok 2016 (T5_R86_SC+SD)</t>
  </si>
  <si>
    <r>
      <t>Globálna hodnota na bankových účtoch z R18 sa kontroluje na Súvahu, časť Aktíva, r. 053.
Ak nie je údaj v R2 (dotačný účet) k 31. 12. 2018</t>
    </r>
    <r>
      <rPr>
        <sz val="12"/>
        <color indexed="10"/>
        <rFont val="Times New Roman"/>
        <family val="1"/>
        <charset val="238"/>
      </rPr>
      <t xml:space="preserve"> </t>
    </r>
    <r>
      <rPr>
        <b/>
        <u/>
        <sz val="12"/>
        <rFont val="Times New Roman"/>
        <family val="1"/>
        <charset val="238"/>
      </rPr>
      <t>vynulovaný,  je potrebné doplniť vysvetlenie v stĺpci C.</t>
    </r>
  </si>
  <si>
    <t xml:space="preserve">Údaje v T17 sú kontrolované na hodnoty z výkazníctva, finančné prostriedky z EÚ (vrátane spolufinancovania zo štátneho rozpočtu), zabezpečované prostredníctvom MŠVVaŠ SR v roku 2018. </t>
  </si>
  <si>
    <t>Údaje v T18_R1 sú kontrolované na  rozpis bežnej a kapitálovej dotácie na programe 06K v roku 2018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</si>
  <si>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 xml:space="preserve">T20_R2 = dotačná zmluva 2017 (2018)_účelová dotácia na motivačné štipendiá
</t>
  </si>
  <si>
    <t xml:space="preserve">T21_R1_SF  = výkazníctvo 2017 súvaha, časť pasíva, riadok 103, predchádzajúce účtovné obdobie
T21_R1_SL = výkazníctvo 2018, súvaha, časť pasíva, riadok 103, bežné účtovné obdobie </t>
  </si>
  <si>
    <t xml:space="preserve">Celková hodnota účtu 384 za rok 2017 a 2018,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(2017), resp. SI (2018). 
Údaje za rok 2017 musia byť totožné s údajmi, ktoré VVŠ predložili k výsledkom hospodárenia VVŠ za rok 2017.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</si>
  <si>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2017  rovná súčtu zvyšku prijatej kapitálovej dotácie na kompenzáciu odpisov z roku 2017 (stĺpec SA) a výšky kapitálovej dotácie (2018) z </t>
    </r>
    <r>
      <rPr>
        <sz val="12"/>
        <color indexed="8"/>
        <rFont val="Times New Roman"/>
        <family val="1"/>
        <charset val="238"/>
      </rPr>
      <t xml:space="preserve">T11_R10_SB, zníženému o odpisy, vykazované v T5_R85_SC. </t>
    </r>
  </si>
  <si>
    <r>
      <t xml:space="preserve">T22_R58_SA=T4_R15_SA
T22_R57_SB= T4_R15_SB
</t>
    </r>
    <r>
      <rPr>
        <sz val="11"/>
        <rFont val="Times New Roman"/>
        <family val="1"/>
        <charset val="238"/>
      </rPr>
      <t>T22R_R64_SA_(SB)= T19_R1_SA_(SC)</t>
    </r>
  </si>
  <si>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2018</t>
    </r>
    <r>
      <rPr>
        <b/>
        <sz val="14"/>
        <color rgb="FFFF0000"/>
        <rFont val="Times New Roman"/>
        <family val="1"/>
        <charset val="238"/>
      </rPr>
      <t xml:space="preserve">  </t>
    </r>
    <r>
      <rPr>
        <b/>
        <sz val="14"/>
        <rFont val="Times New Roman"/>
        <family val="1"/>
      </rPr>
      <t xml:space="preserve">na programe 077 </t>
    </r>
  </si>
  <si>
    <r>
      <t>Tabuľka č. 2: Príjmy verejnej vysokej školy v roku 2018</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</si>
  <si>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2017 a 2018</t>
  </si>
  <si>
    <t>Rozdiel 2018-2017</t>
  </si>
  <si>
    <r>
      <t>Tabuľka č. 4: Výnosy verejnej vysokej školy zo školného a z poplatkov spojených so štúdiom  
v rokoch 2017</t>
    </r>
    <r>
      <rPr>
        <b/>
        <sz val="14"/>
        <color rgb="FFFF0000"/>
        <rFont val="Times New Roman"/>
        <family val="1"/>
        <charset val="238"/>
      </rPr>
      <t xml:space="preserve"> </t>
    </r>
    <r>
      <rPr>
        <b/>
        <sz val="14"/>
        <rFont val="Times New Roman"/>
        <family val="1"/>
        <charset val="238"/>
      </rPr>
      <t>a 2018</t>
    </r>
    <r>
      <rPr>
        <b/>
        <sz val="14"/>
        <color rgb="FFFF0000"/>
        <rFont val="Times New Roman"/>
        <family val="1"/>
        <charset val="238"/>
      </rPr>
      <t xml:space="preserve"> </t>
    </r>
  </si>
  <si>
    <t>Tabuľka č. 5: Náklady verejnej vysokej školy v rokoch 2017 a 2018</t>
  </si>
  <si>
    <t>Tabuľka č. 6: Zamestnanci a náklady na mzdy verejnej vysokej školy v roku 2018</t>
  </si>
  <si>
    <t>Priemerný evidenčný prepočítaný počet zamestnancov za rok 2018</t>
  </si>
  <si>
    <t>Tabuľka č. 6a: Zamestnanci a náklady na mzdy verejnej vysokej školy v roku 2018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</si>
  <si>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2018</t>
    </r>
  </si>
  <si>
    <t>Tabuľka č. 8: Údaje o systéme sociálnej podpory - časť  sociálne štipendiá  (§ 96 zákona) 
za roky 2017 a 2018</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</si>
  <si>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2017 a 2018</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</si>
  <si>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2017 a 2018 </t>
    </r>
  </si>
  <si>
    <t>Tabuľka č. 12: Výdavky verejnej vysokej školy na obstaranie a technické zhodnotenie dlhodobého majetku v roku 2018</t>
  </si>
  <si>
    <t>Čerpanie kapitálovej dotácie v roku 2018
zo štátneho rozpočtu</t>
  </si>
  <si>
    <r>
      <t xml:space="preserve">Čerpanie kapitálovej dotácie v roku 2018
</t>
    </r>
    <r>
      <rPr>
        <b/>
        <sz val="11"/>
        <color indexed="8"/>
        <rFont val="Times New Roman"/>
        <family val="1"/>
      </rPr>
      <t>z prostriedkov EÚ (štrukturálnych fondov)</t>
    </r>
  </si>
  <si>
    <t xml:space="preserve">Čerpanie bežnej dotácie v roku 2018 prostredníctvom fondu reprodukcie </t>
  </si>
  <si>
    <t>Tabuľka č. 13: Stav a vývoj finančných fondov verejnej vysokej školy v rokoch 2017 a 2018</t>
  </si>
  <si>
    <t>Tabuľka č. 16: Štruktúra a stav finančných prostriedkov na bankových účtoch verejnej vysokej školy
   k 31. decembru 2018</t>
  </si>
  <si>
    <t>Stav účtu k 31.12.2018</t>
  </si>
  <si>
    <t>Tabuľka č. 17: Príjmy verejnej vysokej školy z prostriedkov EÚ a z prostriedkov na ich spolufinancovanie 
zo štátneho rozpočtu z kapitoly MŠVVaŠ SR a z iných kapitol štátneho rozpočtu v roku 2018</t>
  </si>
  <si>
    <r>
      <t>Tabuľka č. 18: Príjmy z dotácií verejnej vysokej škole zo štátneho rozpočtu z kapitoly MŠVVaŠ SR 
poskytnuté mimo programu 077 a mimo príjmov z prostriedkov EÚ (zo štrukturálnych fondov) v roku 2018</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</si>
  <si>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2017 a 2018 </t>
  </si>
  <si>
    <t xml:space="preserve">Tabuľka č. 20: Motivačné štipendiá  v rokoch 2017 a 2018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</si>
  <si>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2017 a 2018</t>
    </r>
    <r>
      <rPr>
        <b/>
        <sz val="14"/>
        <color rgb="FFFF0000"/>
        <rFont val="Times New Roman"/>
        <family val="1"/>
        <charset val="238"/>
      </rPr>
      <t xml:space="preserve"> </t>
    </r>
  </si>
  <si>
    <t>Stav k 31. 12. 2018</t>
  </si>
  <si>
    <t xml:space="preserve">Tabuľka č. 22: Výnosy verejnej vysokej školy v roku 2018 v oblasti sociálnej podpory študentov </t>
  </si>
  <si>
    <t>Výnosy
v hlavnej činnosti
2017</t>
  </si>
  <si>
    <r>
      <t>Výnosy
hlavnej činnosti
2018</t>
    </r>
    <r>
      <rPr>
        <sz val="12"/>
        <color indexed="10"/>
        <rFont val="Times New Roman"/>
        <family val="1"/>
        <charset val="238"/>
      </rPr>
      <t xml:space="preserve"> </t>
    </r>
  </si>
  <si>
    <t xml:space="preserve">Tabuľka č .23:  Náklady verejnej vysokej školy  v roku 2018 v oblasti sociálnej podpory študentov </t>
  </si>
  <si>
    <t>Náklady
hlavnej činnosti
2018</t>
  </si>
  <si>
    <r>
      <t>Rozdiel 2018-2017</t>
    </r>
    <r>
      <rPr>
        <sz val="12"/>
        <color indexed="10"/>
        <rFont val="Times New Roman"/>
        <family val="1"/>
        <charset val="238"/>
      </rPr>
      <t xml:space="preserve"> </t>
    </r>
  </si>
  <si>
    <r>
      <t>Zmeny tabuliek výročnej správy o hospodárení za rok 2018</t>
    </r>
    <r>
      <rPr>
        <b/>
        <sz val="14"/>
        <color indexed="10"/>
        <rFont val="Times New Roman"/>
        <family val="1"/>
        <charset val="238"/>
      </rPr>
      <t xml:space="preserve"> </t>
    </r>
    <r>
      <rPr>
        <b/>
        <sz val="14"/>
        <rFont val="Times New Roman"/>
        <family val="1"/>
        <charset val="238"/>
      </rPr>
      <t>v porovnaní s rokom 2017</t>
    </r>
  </si>
  <si>
    <t xml:space="preserve">príjmy verejnej vysokej školy  v roku 2018 majúce charakter dotácie </t>
  </si>
  <si>
    <r>
      <t>výnosy verejnej vysokej školy v roku 2018</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</si>
  <si>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2018</t>
    </r>
    <r>
      <rPr>
        <sz val="12"/>
        <color rgb="FFFF0000"/>
        <rFont val="Times New Roman"/>
        <family val="1"/>
        <charset val="238"/>
      </rPr>
      <t xml:space="preserve"> </t>
    </r>
    <r>
      <rPr>
        <sz val="12"/>
        <rFont val="Times New Roman"/>
        <family val="1"/>
        <charset val="238"/>
      </rPr>
      <t>v oblasti sociálnej podpory študentov</t>
    </r>
  </si>
  <si>
    <t>V prípade, že ešte niektorá VVŠ vypláca doktorandské štipendiá pozadu (ako "mzdy zamestancom"), výška nákladov vykazovaná k 31.12.2018 zohľadňuje aj úhradu štipendií doktorandov, vyplatených v januári  2019 za december 2018</t>
  </si>
  <si>
    <r>
      <t xml:space="preserve"> - cudzinci podľa prechodných ustanovení </t>
    </r>
    <r>
      <rPr>
        <vertAlign val="superscript"/>
        <sz val="12"/>
        <rFont val="Times New Roman"/>
        <family val="1"/>
      </rPr>
      <t>1)</t>
    </r>
  </si>
  <si>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</si>
  <si>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</si>
  <si>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</si>
  <si>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2018  rovná súčtu zvyšku prijatej kapitálovej dotácie na kompenzáciu odpisov z roku 2017</t>
    </r>
    <r>
      <rPr>
        <sz val="12"/>
        <color indexed="10"/>
        <rFont val="Times New Roman"/>
        <family val="1"/>
        <charset val="238"/>
      </rPr>
      <t xml:space="preserve"> </t>
    </r>
    <r>
      <rPr>
        <sz val="12"/>
        <rFont val="Times New Roman"/>
        <family val="1"/>
        <charset val="238"/>
      </rPr>
      <t xml:space="preserve">(stĺpec SB) a výšky kapitálovej dotácie (2018) z </t>
    </r>
    <r>
      <rPr>
        <sz val="12"/>
        <color indexed="8"/>
        <rFont val="Times New Roman"/>
        <family val="1"/>
        <charset val="238"/>
      </rPr>
      <t xml:space="preserve">T11_R10a_SB, zníženému o odpisy, vykazované v T5_R86a_SC. </t>
    </r>
  </si>
  <si>
    <r>
      <t xml:space="preserve">  - poskytované mesačne </t>
    </r>
    <r>
      <rPr>
        <vertAlign val="superscript"/>
        <sz val="12"/>
        <color rgb="FFFF0000"/>
        <rFont val="Times New Roman"/>
        <family val="1"/>
        <charset val="238"/>
      </rPr>
      <t>1)</t>
    </r>
  </si>
  <si>
    <t>Súvzťažnostimedzi tabuľkami výročnej správy o hospodárení verejnej vysokej školy za rok 2018</t>
  </si>
  <si>
    <t>- iné nezaradené</t>
  </si>
  <si>
    <t>z iných zdrojov
 kód 13</t>
  </si>
  <si>
    <t>Náklady na štipendiá interných doktorandov spolu</t>
  </si>
  <si>
    <t>Počet osobomesiacov interných doktorandov spolu za 2018</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</si>
  <si>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</si>
  <si>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</si>
  <si>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</si>
  <si>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</si>
  <si>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</si>
  <si>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</si>
  <si>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</si>
  <si>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</si>
  <si>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</si>
  <si>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</si>
  <si>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</si>
  <si>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t xml:space="preserve"> - MZDY (účty 521 001-008, 521 012, 521 013, 581 003)</t>
  </si>
  <si>
    <r>
      <t xml:space="preserve"> - OON </t>
    </r>
    <r>
      <rPr>
        <sz val="12"/>
        <color theme="1"/>
        <rFont val="Times New Roman"/>
        <family val="1"/>
      </rPr>
      <t>[SUM(R58:R60)]</t>
    </r>
  </si>
  <si>
    <r>
      <t xml:space="preserve">Zákonné sociálne náklady (účet 527) </t>
    </r>
    <r>
      <rPr>
        <sz val="12"/>
        <color theme="1"/>
        <rFont val="Times New Roman"/>
        <family val="1"/>
      </rPr>
      <t>[SUM(R64:R69)]</t>
    </r>
  </si>
  <si>
    <r>
      <t xml:space="preserve">Spolu </t>
    </r>
    <r>
      <rPr>
        <sz val="12"/>
        <color theme="1"/>
        <rFont val="Times New Roman"/>
        <family val="1"/>
      </rPr>
      <t>[R1+R14+R21+R22+R27+R35+R38+R39+R55+SUM (R61:R63) +SUM (R70:R74)+R84+R93+R94]</t>
    </r>
  </si>
  <si>
    <r>
      <t>Príjmy z dotácií verejnej vysokej škole zo štátneho rozpočtu z kapitoly MŠVVaŠ SR poskytnuté mimo programu 077 a mimo príjmov z prostriedkov EÚ (zo štrukturálnych fondov) v roku 2018</t>
    </r>
    <r>
      <rPr>
        <sz val="12"/>
        <color rgb="FF00B050"/>
        <rFont val="Times New Roman"/>
        <family val="1"/>
        <charset val="238"/>
      </rPr>
      <t xml:space="preserve"> </t>
    </r>
  </si>
  <si>
    <r>
      <t>V stĺpcoch A, B, C uvedie vysoká škola priemerný evidenčný prepočítaný počet zamestnancov za rok 2018</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</si>
  <si>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2018</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</si>
  <si>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2018</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</si>
  <si>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</si>
  <si>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</si>
  <si>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2018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2018. </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</si>
  <si>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2017 a údaje z roku 2018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2018 -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</si>
  <si>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t xml:space="preserve">Tabuľka č. 7: Náklady verejnej vysokej školy na štipendiá interných doktorandov v roku 2018 </t>
  </si>
  <si>
    <t>Údaje v R1_SC za rok 2018 sú kontrolované na T5_R77_SC + SD</t>
  </si>
  <si>
    <r>
      <t>T6_R1..R6, R7, R9, R13, R14, R16, R17 = Škol 2-04 za 2018</t>
    </r>
    <r>
      <rPr>
        <sz val="12"/>
        <color indexed="10"/>
        <rFont val="Times New Roman"/>
        <family val="1"/>
        <charset val="238"/>
      </rPr>
      <t xml:space="preserve">, </t>
    </r>
    <r>
      <rPr>
        <sz val="12"/>
        <rFont val="Times New Roman"/>
        <family val="1"/>
        <charset val="238"/>
      </rPr>
      <t xml:space="preserve">
T6_R15a.. = dotačná zmluva na 2018, špecifiká</t>
    </r>
  </si>
  <si>
    <t>Tabuľka č. 11: Zdroje verejnej vysokej školy na obstaranie a technické zhodnotenie dlhodobého  majetku v rokoch 2017 a 2018</t>
  </si>
  <si>
    <t>- vložné na konferencie  (účet 518 004, 518 054)</t>
  </si>
  <si>
    <t>vložený účet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</si>
  <si>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</si>
  <si>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</si>
  <si>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</si>
  <si>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</si>
  <si>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POZOR ZMENA!!!</t>
  </si>
  <si>
    <t>vložený riadok, školné za cudzojazyčné štúdium v dennej forme ??? TUAD, v roku 2018 neúčtované</t>
  </si>
  <si>
    <t>vložený účet 648 011,  v roku 2018 neúčtované</t>
  </si>
  <si>
    <t>vložený účet 641 10,  v roku 2018 neúčtované</t>
  </si>
  <si>
    <t>vložený účet 641 011,  v roku 2018 neúčtované</t>
  </si>
  <si>
    <t>v riadku 4 vložený účet 648 010
v riadku 5 vložený účet 648 011</t>
  </si>
  <si>
    <t>v riadku 42 vložený účet 518 054</t>
  </si>
  <si>
    <t>vložené riadky 17, 18, 19
zmenené vzorce v riadku 1</t>
  </si>
  <si>
    <r>
      <t>T3_R20_SA (SC) = T4_R1_SA (SB),
T3_R2</t>
    </r>
    <r>
      <rPr>
        <sz val="12"/>
        <color rgb="FFFF0000"/>
        <rFont val="Times New Roman"/>
        <family val="1"/>
        <charset val="238"/>
      </rPr>
      <t>6</t>
    </r>
    <r>
      <rPr>
        <sz val="12"/>
        <color theme="1"/>
        <rFont val="Times New Roman"/>
        <family val="1"/>
        <charset val="238"/>
      </rPr>
      <t>_SA (SC) = T4_R7_SA (SB)</t>
    </r>
  </si>
  <si>
    <r>
      <t xml:space="preserve">Výnosy sú kontrolované na údaje z výkazníctva - výkaz ziskov a strát, časť </t>
    </r>
    <r>
      <rPr>
        <b/>
        <sz val="12"/>
        <rFont val="Times New Roman"/>
        <family val="1"/>
        <charset val="238"/>
      </rPr>
      <t>výnosy</t>
    </r>
    <r>
      <rPr>
        <sz val="12"/>
        <rFont val="Times New Roman"/>
        <family val="1"/>
        <charset val="238"/>
      </rPr>
      <t xml:space="preserve">. 
Údaje v T3 z roku 2018  a údaje z roku 2018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T3_R20, R2</t>
    </r>
    <r>
      <rPr>
        <sz val="12"/>
        <color rgb="FFFF0000"/>
        <rFont val="Times New Roman"/>
        <family val="1"/>
        <charset val="238"/>
      </rPr>
      <t>6</t>
    </r>
    <r>
      <rPr>
        <sz val="12"/>
        <rFont val="Times New Roman"/>
        <family val="1"/>
        <charset val="238"/>
      </rPr>
      <t xml:space="preserve"> sa taktiež kontrolujú na T4_R1_SB a T4_R7_SB.</t>
    </r>
  </si>
  <si>
    <r>
      <t>T4_R1_SA(SB) = T3_R20_SA(SC),
T4_R7_SA(SB) = T3_R2</t>
    </r>
    <r>
      <rPr>
        <sz val="12"/>
        <color rgb="FFFF0000"/>
        <rFont val="Times New Roman"/>
        <family val="1"/>
        <charset val="238"/>
      </rPr>
      <t>6</t>
    </r>
    <r>
      <rPr>
        <sz val="12"/>
        <rFont val="Times New Roman"/>
        <family val="1"/>
        <charset val="238"/>
      </rPr>
      <t>_SA(SC) 
T4_R15_SA(SB) = T13_R9_SE(SF)
T4_R15_SA = T22_R58_SA
T4_R15_SB = T22_R57_SB</t>
    </r>
  </si>
  <si>
    <r>
      <t>Údaje v T4 sú kontrolované na údaje z T3, a to na výnosy z hlavnej činnosti - školné (T3_R20), poplatky spojené so štúdiom (T3_R2</t>
    </r>
    <r>
      <rPr>
        <sz val="12"/>
        <color rgb="FFFF0000"/>
        <rFont val="Times New Roman"/>
        <family val="1"/>
        <charset val="238"/>
      </rPr>
      <t>6</t>
    </r>
    <r>
      <rPr>
        <sz val="12"/>
        <color theme="1"/>
        <rFont val="Times New Roman"/>
        <family val="1"/>
        <charset val="238"/>
      </rPr>
      <t>). 
Údaj  v R15 - návrh na prídel do štipendijného fondu musí byť minimálne vo výške vykazovanom na riadku R14 - základ pre prídel do štipendijného fondu.</t>
    </r>
  </si>
  <si>
    <r>
      <t>Výnosy zo školného (účet 648) [SUM(R21:R2</t>
    </r>
    <r>
      <rPr>
        <b/>
        <sz val="12"/>
        <color rgb="FFFF0000"/>
        <rFont val="Times New Roman"/>
        <family val="1"/>
        <charset val="238"/>
      </rPr>
      <t>5</t>
    </r>
    <r>
      <rPr>
        <b/>
        <sz val="12"/>
        <rFont val="Times New Roman"/>
        <family val="1"/>
        <charset val="238"/>
      </rPr>
      <t>)]</t>
    </r>
  </si>
  <si>
    <r>
      <t>Výnosy z použitia fondov (účet 656) [SUM(R5</t>
    </r>
    <r>
      <rPr>
        <b/>
        <sz val="12"/>
        <color rgb="FFFF0000"/>
        <rFont val="Times New Roman"/>
        <family val="1"/>
        <charset val="238"/>
      </rPr>
      <t>1</t>
    </r>
    <r>
      <rPr>
        <b/>
        <sz val="12"/>
        <rFont val="Times New Roman"/>
        <family val="1"/>
        <charset val="238"/>
      </rPr>
      <t>:R5</t>
    </r>
    <r>
      <rPr>
        <b/>
        <sz val="12"/>
        <color rgb="FFFF0000"/>
        <rFont val="Times New Roman"/>
        <family val="1"/>
        <charset val="238"/>
      </rPr>
      <t>5</t>
    </r>
    <r>
      <rPr>
        <b/>
        <sz val="12"/>
        <rFont val="Times New Roman"/>
        <family val="1"/>
        <charset val="238"/>
      </rPr>
      <t xml:space="preserve">)]  </t>
    </r>
    <r>
      <rPr>
        <b/>
        <vertAlign val="superscript"/>
        <sz val="12"/>
        <rFont val="Times New Roman"/>
        <family val="1"/>
        <charset val="238"/>
      </rPr>
      <t xml:space="preserve"> 1)</t>
    </r>
  </si>
  <si>
    <t>vložený riadok 23
v riadku  24 vložený účet 648 011
v riadku 20, 26, 50, 65 upravený vzorec</t>
  </si>
  <si>
    <r>
      <t xml:space="preserve">Štipendiá z vlastných zdrojov vysokej školy (§ 97 zákona) spolu </t>
    </r>
    <r>
      <rPr>
        <sz val="12"/>
        <rFont val="Times New Roman"/>
        <family val="1"/>
        <charset val="238"/>
      </rPr>
      <t>[R2+R5+R8+R11+R14</t>
    </r>
    <r>
      <rPr>
        <sz val="12"/>
        <color rgb="FFFF0000"/>
        <rFont val="Times New Roman"/>
        <family val="1"/>
        <charset val="238"/>
      </rPr>
      <t>+R17</t>
    </r>
    <r>
      <rPr>
        <sz val="12"/>
        <rFont val="Times New Roman"/>
        <family val="1"/>
        <charset val="238"/>
      </rPr>
      <t xml:space="preserve">] </t>
    </r>
  </si>
  <si>
    <t>zmena</t>
  </si>
  <si>
    <t>pozor upravený vzorec</t>
  </si>
  <si>
    <t>v hlavičkách, vo vysvetlivkách a v súvsťažnostiach boli zmenené (aktualizované) roky a upravené vzťahy v T3_V1, T4_V1</t>
  </si>
  <si>
    <r>
      <t>T12_R1</t>
    </r>
    <r>
      <rPr>
        <sz val="12"/>
        <color rgb="FFFF0000"/>
        <rFont val="Times New Roman"/>
        <family val="1"/>
        <charset val="238"/>
      </rPr>
      <t>7</t>
    </r>
    <r>
      <rPr>
        <sz val="12"/>
        <rFont val="Times New Roman"/>
        <family val="1"/>
        <charset val="238"/>
      </rPr>
      <t>_SG = výkazníctvo 2018, kategória 700, všetky zdroje</t>
    </r>
  </si>
  <si>
    <t>vložený riadok</t>
  </si>
  <si>
    <r>
      <t>Výdavky na obstaranie a technické zhodnotenie dlhobého majetku spolu [R1+SUM(R3:R4)+SUM(R1</t>
    </r>
    <r>
      <rPr>
        <b/>
        <sz val="12"/>
        <color rgb="FFFF0000"/>
        <rFont val="Times New Roman"/>
        <family val="1"/>
        <charset val="238"/>
      </rPr>
      <t>1</t>
    </r>
    <r>
      <rPr>
        <b/>
        <sz val="12"/>
        <color theme="1"/>
        <rFont val="Times New Roman"/>
        <family val="1"/>
      </rPr>
      <t>:R1</t>
    </r>
    <r>
      <rPr>
        <b/>
        <sz val="12"/>
        <color rgb="FFFF0000"/>
        <rFont val="Times New Roman"/>
        <family val="1"/>
        <charset val="238"/>
      </rPr>
      <t>6)</t>
    </r>
    <r>
      <rPr>
        <b/>
        <sz val="12"/>
        <color theme="1"/>
        <rFont val="Times New Roman"/>
        <family val="1"/>
      </rPr>
      <t>]</t>
    </r>
  </si>
  <si>
    <t>upravený textový vzorec</t>
  </si>
  <si>
    <r>
      <t>Údaje v R1</t>
    </r>
    <r>
      <rPr>
        <sz val="12"/>
        <color rgb="FFFF0000"/>
        <rFont val="Times New Roman"/>
        <family val="1"/>
        <charset val="238"/>
      </rPr>
      <t>7</t>
    </r>
    <r>
      <rPr>
        <sz val="12"/>
        <color theme="1"/>
        <rFont val="Times New Roman"/>
        <family val="1"/>
        <charset val="238"/>
      </rPr>
      <t xml:space="preserve">,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</si>
  <si>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-komunikačná infraštruktúra (713 006)</t>
  </si>
  <si>
    <t>vložený riadok č. 10 (komunikačná infraštruktúra)
upravené vzorce v R4 a R 17</t>
  </si>
  <si>
    <r>
      <t>Výnosy z poplatkov spojených so štúdiom (účet 648) [SUM(R2</t>
    </r>
    <r>
      <rPr>
        <b/>
        <sz val="12"/>
        <color rgb="FFFF0000"/>
        <rFont val="Times New Roman"/>
        <family val="1"/>
        <charset val="238"/>
      </rPr>
      <t>7</t>
    </r>
    <r>
      <rPr>
        <b/>
        <sz val="12"/>
        <rFont val="Times New Roman"/>
        <family val="1"/>
        <charset val="238"/>
      </rPr>
      <t>:R3</t>
    </r>
    <r>
      <rPr>
        <b/>
        <sz val="12"/>
        <color rgb="FFFF0000"/>
        <rFont val="Times New Roman"/>
        <family val="1"/>
        <charset val="238"/>
      </rPr>
      <t>2</t>
    </r>
    <r>
      <rPr>
        <b/>
        <sz val="12"/>
        <rFont val="Times New Roman"/>
        <family val="1"/>
        <charset val="238"/>
      </rPr>
      <t xml:space="preserve">)] </t>
    </r>
  </si>
  <si>
    <r>
      <t>Iné ostatné výnosy (účet 646, 649)</t>
    </r>
    <r>
      <rPr>
        <b/>
        <sz val="14"/>
        <rFont val="Times New Roman"/>
        <family val="1"/>
        <charset val="238"/>
      </rPr>
      <t xml:space="preserve"> </t>
    </r>
    <r>
      <rPr>
        <b/>
        <sz val="12"/>
        <rFont val="Times New Roman"/>
        <family val="1"/>
        <charset val="238"/>
      </rPr>
      <t>[SUM(R35:R44)]</t>
    </r>
  </si>
  <si>
    <r>
      <t xml:space="preserve">Spolu </t>
    </r>
    <r>
      <rPr>
        <sz val="11"/>
        <rFont val="Times New Roman"/>
        <family val="1"/>
        <charset val="238"/>
      </rPr>
      <t>[R1+R6+SUM(R11:R16)+R19+R20+R26+</t>
    </r>
    <r>
      <rPr>
        <sz val="11"/>
        <color rgb="FFFF0000"/>
        <rFont val="Times New Roman"/>
        <family val="1"/>
        <charset val="238"/>
      </rPr>
      <t>R33</t>
    </r>
    <r>
      <rPr>
        <sz val="11"/>
        <rFont val="Times New Roman"/>
        <family val="1"/>
        <charset val="238"/>
      </rPr>
      <t>+R34+SUM(R45:R50)+SUM(R56:R62)]</t>
    </r>
  </si>
  <si>
    <t>Názov verejnej vysokej školy:   Trnavská univerzita so sídlom v Trnave</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</si>
  <si>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</si>
  <si>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</si>
  <si>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</si>
  <si>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</si>
  <si>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</si>
  <si>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</si>
  <si>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</si>
  <si>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Výdavky na štipendiá doktorandov za rok 2018 súhlasia s kódom CRŠ 12 a 13 podľa obdobia nároku štipendia za 1-12/2018.</t>
  </si>
  <si>
    <t>Výdavky na sociálne štipendiá za rok 2018 súhlasia s kódom CRŠ 1 podľa obdobia vyplatenia sociálneho štipendia za 1-12/2018.</t>
  </si>
  <si>
    <t>- telekomunikačná technika  (713 003)</t>
  </si>
  <si>
    <t>Vo výkaze FIN1-12 na zdrojoch 131H a 111 predstavujú kapitálové výdavky 82 348,22 Eur, z toho 66 148,22 Eur predstavuje čerpanie prostredníctvom fondu reprodukcie (stĺpec A a C tabuľky).</t>
  </si>
  <si>
    <t>číslo dotačného účtu univerzity 7000241041/8180</t>
  </si>
  <si>
    <t>––</t>
  </si>
  <si>
    <t>číslo účtu ŠD  7000528106/8180</t>
  </si>
  <si>
    <t>číslo účtu ŠJ  7000270299/8180</t>
  </si>
  <si>
    <t>Program Erazmus, číslo účtu univerzity 7000065551/8180</t>
  </si>
  <si>
    <t>číslo účtu univerzity  7000065543/8180</t>
  </si>
  <si>
    <t>číslo účtu univerzity  7000065519/8180</t>
  </si>
  <si>
    <t>0,- eur na účte univerzity vo VÚB č. 1802478158/0200,      0,- eur, na čísle účtu TF 1802170057/0200 a 0,- eur na čísle účtu FZSP 2938733255/0200</t>
  </si>
  <si>
    <t xml:space="preserve">458 801,99 eur na č. účtu FF: 7000241228/8180,               3 059 022,31 eur na č. účtu PdF: 7000241199/8180,                     914 742,90  eur na č. účtu FZSP: 7000241201/8180,                                     409 443,12 eur na č. účtu TF: 7000241236/8180,                290 124,75 eur na č. účtu PF: 7000241244/8180,                                1 473 125,59 eur na č. účtu RTU a TU: 7000065500/8180  </t>
  </si>
  <si>
    <t>z toho zostatok  z roku 2017: 131 868,15 eur a zostatok z roku 2018: 2 549 367,31 eur na účte univerzity číslo: 7000133024/8180</t>
  </si>
  <si>
    <t>účet univerzity (mzdový) 0,- eur číslo 7000287808/8180, účet fakulty projekt Slovak Aid SAMRS  6 302,01 eur číslo 7000578023/8180</t>
  </si>
  <si>
    <t xml:space="preserve"> -----</t>
  </si>
  <si>
    <t>Zabezpečenie prevádzky špecifického pracoviska v Keni</t>
  </si>
  <si>
    <t>-----</t>
  </si>
  <si>
    <t>Rozdiel na ÚHK 691 v roku 2018 v porovnaní s T1_R14 predstavuje časové rozlíšenie výnosov v celkovej výške                             10 918,83 Eur nasledovne:
a) na stravovaní študentov a doktorandov sú navýšené výnosy o zostatok výnosov z roku 2017 vo výške +17 323,33 Eur a zároveň sú znížené výnosy o zostatok výnosov z roku 2018 vo výške -4 787,33 Eur,
b) na účelovej dotácii na ŠD - nastavenie bodov wifi sú znížené výnosy nedočerpanej dotácie z roku 2018 vo výške                 -200 Eur,
c) na šport, kultúru a UPC sú navýšené výnosy o zostatok z roku 2017 vo výške +473,26 Eur a zároveň znížené výnosy o zostatok dotácie z roku 2018 vo výške  -1 890,43 Eur.</t>
  </si>
  <si>
    <t>APVV-Univerzita Komenského doc.Špajdel: "Autizmus vo svetle emočných,kognitívnych a biologických kontextov"</t>
  </si>
  <si>
    <t>Erasmus+ 2018-1-AT01-KA202-039302-Improving Assistance in Inclusive Educational Settings</t>
  </si>
  <si>
    <t>Erasmus+ 586291-EPP-1-2017-1-RO-EPPKA2-CBHE-JP-Strenghtening public health research capacity to inform evidence based policies in Tunisia</t>
  </si>
  <si>
    <t>Consumers, Health, Agriculture and Food Executive Agency (CHAFEA)-SH-CAPAC s názvom „Supporting health coordination, assessments, planning, access to health care and capacity building in Member States under particular migratory pressure“</t>
  </si>
  <si>
    <t>EÚ-FP7 - Collaborative European Neuro Trauma Effectiveness Research in TBI</t>
  </si>
  <si>
    <t>Slezská diakonie:,,Q Europe-quality management systems and impact measuring in provoiding LTC,,</t>
  </si>
  <si>
    <t>SAAIC-národná agentúra: Mobility študentov a zamestnancov vysokých škôl</t>
  </si>
  <si>
    <t>ISKYPE 2016-1-ASK01-KA201-022549-TU (koordinátor: Dr.Josef Raabe Slovensko)</t>
  </si>
  <si>
    <t>Ministerstvo kultúry SR, Fond na podporu umenia: Budovanie knižničného fondu univerzitnej knižnice TU</t>
  </si>
  <si>
    <t>1c</t>
  </si>
  <si>
    <t>1d</t>
  </si>
  <si>
    <t>1e</t>
  </si>
  <si>
    <t>1f</t>
  </si>
  <si>
    <t>APVV-SAV doc.Juríková: "Zanedbané súvislovsti. Príležitostné žánre v slovenskej literatúre v 16. - 18. storočí"</t>
  </si>
  <si>
    <t>APVV-UCM prof.Démuth: "Sebapoškodzovanie: vymedzenie, prevalencia, ovplyňujúce faktory a implikácie pre klinické intervencie"</t>
  </si>
  <si>
    <t>APVV-SAV prof. Bílik "Poetika textu a poetika udalosti v novodobej sloven-skej literatúre 18. - 21. storočia"</t>
  </si>
  <si>
    <t>Mesto Trnava, Nové objavy a interdisciplinárny výskum archeologických pamiatok-cyklus prednášok</t>
  </si>
  <si>
    <t>2c</t>
  </si>
  <si>
    <t>Trnavský samosprávny kraj Trnava, dotácia na športové dni</t>
  </si>
  <si>
    <t>Nadácia Volkswagen Slovakia Bratislava: projekt: "Technika hrou od základných škôl II."</t>
  </si>
  <si>
    <t>Medzinárodný Vyšegrádsky fond:  Pokrytie nákladov spojených s výskumným projektom štipendistu</t>
  </si>
  <si>
    <t>Doc. Orbanová - vydanie vedeckej publikácie s názvom Náboženstvo a etika</t>
  </si>
  <si>
    <t>3c</t>
  </si>
  <si>
    <t>3d</t>
  </si>
  <si>
    <t>Nadácia Volkswagen Slovakia  Bratislava: projekt: "Technika hrou od základných škôl III".</t>
  </si>
  <si>
    <t>APVV-SAV doc.Marinčák "Cyrilské písomníctvo na Slovensku do konca 18.storočia."</t>
  </si>
  <si>
    <t>SAIA-CEEPUS podpora mobilít</t>
  </si>
  <si>
    <t>Medzinárodný Vyšegrádsky fond: Registrácia cirkví a náboženských spoločností</t>
  </si>
  <si>
    <t>3e</t>
  </si>
  <si>
    <t>3f</t>
  </si>
  <si>
    <t>3g</t>
  </si>
  <si>
    <t>Mesto Trnava,  konferencia: Trnava úspešný európsky príbeh 1238-2018</t>
  </si>
  <si>
    <t>Univerzita Valensia: Projekt H2020 CONCISE-H2020-Swafs-2018-2020 (RIA) ID 824537</t>
  </si>
  <si>
    <t>4c</t>
  </si>
  <si>
    <t>Gloucestershire University Cheltenham: projekt: RIDE: "Zdroje pre inklúziu, rôznorodosť a rovnosť príležitostí."</t>
  </si>
  <si>
    <t>ERASMUS+ : projekt: BMC-EU č. EAC/A03/2016</t>
  </si>
  <si>
    <t>4d</t>
  </si>
  <si>
    <t>4e</t>
  </si>
  <si>
    <t>4f</t>
  </si>
  <si>
    <t>4g</t>
  </si>
  <si>
    <t>4h</t>
  </si>
  <si>
    <t>4i</t>
  </si>
  <si>
    <t>4j</t>
  </si>
  <si>
    <t>4k</t>
  </si>
  <si>
    <t>ERASMUS+ : projekt:  č. 2018-1-SK01-KA201-045344</t>
  </si>
  <si>
    <t>Nadácia Zlato-výskum RNDr.Brňová, antibiotická rezistencia pri infekčných chorobách</t>
  </si>
  <si>
    <t>Česká provincia TJ: Estachologická spiritualita v diele Kardinála Tomáša Špidlíka SJ so zameraním na vplyv vybraných duchovných autorov kresťanského východu</t>
  </si>
  <si>
    <t>4l</t>
  </si>
  <si>
    <t>Česká provincia TJ: Legislatívne normy regulujúce liturgické slávenie byzantskej cirkvi na území dnešného Slovenska</t>
  </si>
  <si>
    <t>Česká provincia TJ: Sémantická analýza J.P.Oliviho Quaestio an sit in homine liberum arbitrium a jeho dôsledky vo vrcholnom stredoveku</t>
  </si>
  <si>
    <t>Česká provincia TJ: Kompendium dogmatického učenia Cirkvi o anjeloch a démonoch ako prevencia voči súčasnému špiritizmu na Slovensku</t>
  </si>
  <si>
    <t>Česká provincia TJ: Svedectvo viery</t>
  </si>
  <si>
    <t>4m</t>
  </si>
  <si>
    <t>4n</t>
  </si>
  <si>
    <t>4o</t>
  </si>
  <si>
    <t>4p</t>
  </si>
  <si>
    <t>4r</t>
  </si>
  <si>
    <t>4s</t>
  </si>
  <si>
    <t>Porticus  Vienna Austia: č. GR-005238 Open the Door to the Interreligious Dialogue. Psalms in Jewish-Christian Tradition.</t>
  </si>
  <si>
    <t>Erazmus + SAAIC-národná agentúra: Mobility študentov a zamestnancov vysokých škôl</t>
  </si>
  <si>
    <t>V riadku 56 sú znížené náklady za rok 2018 oproti tabuľke č.6 o rozdiel zostatku nevyčerpaných dovoleniek rokov 2017 a 2018 v  čiastke -20 130,17 Eur.</t>
  </si>
  <si>
    <t>Rozdiel mzdových nákladov a účtu 521 v tabuľke 5 predstavuje rozdiel zostatku nevyčerpaných dovoleniek rokov 2017 a 2018 znížením nákladov v čiastke -20 130,17 Eur.</t>
  </si>
  <si>
    <t>V riadku 6 stĺpec B je uvedená poskytnutá dotácia v roku 2018 vo výške 181 104,- Eur: z toho 14 882,- Eur bola použitá na náklady zmluvných zariadení, 124 568,- Eur na ubytovanie študentov vo vlastnom ŠD, 19 654,- Eur predstavuje mzdy a odvody za ŠJ, účelová dotácia na ŠD na rekonštrukciu sprchových kútov 14 000,- Eur a na nastavenie bodov wifi 8 000,- Eur. Skutočné výnosy ŠD z dotácie štátneho rozpočtu v účtovnej triede 6 bez zmluvných zariadení predstavuje sumu                    146 368,- Eur. Hospodársky výsledok ŠD za hlavnú činnosť za rok 2018 je 253,41 Eur.</t>
  </si>
  <si>
    <t>Študenti, ktorí majú praktickú výučbu vo Fakultnej nemocnici v Trnave sa v zmluvnom zariadení aj stravujú a za rok 2018 bolo vydaných 62 jedál.</t>
  </si>
  <si>
    <t>Stĺpec D riadok 4 sa nerovná tabuľke č. 5 riadok 86 o 2 620,- Eur z dôvodu nevytvárania fondu reprodukcie z odpisov z bezodplatne nadobudnutého majetku. Tento majetok bol jednorazovo odpísaný.</t>
  </si>
  <si>
    <t>V riadku 86 je o 2 620,- Eur viac z dôvodu jednorazovo odpísaného bezodplatne nadobudnutého majetku oproti tvorbe fondu reprodukcie z odpisov.</t>
  </si>
  <si>
    <t>T13_R4_SCD  sa nerovná T5_R86 o  2 620,- Eur z  dôvodu nevytvárania fondu reprodukcie z odpisov z  bezodplatne nadobudnutého majetku. Tento majetok bol jednorazovo odpísaný.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</si>
</sst>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S_k_-;\-* #,##0.00\ _S_k_-;_-* &quot;-&quot;??\ _S_k_-;_-@_-"/>
    <numFmt numFmtId="165" formatCode="#,##0.00_ ;[Red]\-#,##0.00\ "/>
    <numFmt numFmtId="166" formatCode="#,##0.0"/>
    <numFmt numFmtId="167" formatCode="#,##0_ ;[Red]\-#,##0\ "/>
  </numFmts>
  <fonts count="119" x14ac:knownFonts="1">
    <font>
      <sz val="10"/>
      <name val="Arial"/>
      <charset val="238"/>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1"/>
      <color indexed="8"/>
      <name val="Times New Roman"/>
      <family val="1"/>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sz val="11"/>
      <color rgb="FFFF0000"/>
      <name val="Times New Roman"/>
      <family val="1"/>
      <charset val="238"/>
    </font>
    <font>
      <vertAlign val="superscript"/>
      <sz val="12"/>
      <color rgb="FFFF0000"/>
      <name val="Times New Roman"/>
      <family val="1"/>
      <charset val="238"/>
    </font>
    <font>
      <i/>
      <sz val="12"/>
      <color theme="1"/>
      <name val="Times New Roman"/>
      <family val="1"/>
    </font>
    <font>
      <b/>
      <sz val="10"/>
      <color indexed="12"/>
      <name val="Arial"/>
      <family val="2"/>
      <charset val="238"/>
    </font>
    <font>
      <sz val="10"/>
      <name val="Arial"/>
      <charset val="238"/>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106">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164" fontId="2" fillId="0" borderId="0" applyFont="0" applyFill="0" applyBorder="0" applyAlignment="0" applyProtection="0"/>
    <xf numFmtId="164" fontId="20"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alignment vertical="top"/>
      <protection locked="0"/>
    </xf>
    <xf numFmtId="0" fontId="51" fillId="21" borderId="5" applyNumberFormat="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20" fillId="0" borderId="0"/>
    <xf numFmtId="0" fontId="85" fillId="0" borderId="0"/>
    <xf numFmtId="0" fontId="20" fillId="0" borderId="0"/>
    <xf numFmtId="0" fontId="20" fillId="0" borderId="0"/>
    <xf numFmtId="0" fontId="64" fillId="0" borderId="0"/>
    <xf numFmtId="0" fontId="24" fillId="0" borderId="0"/>
    <xf numFmtId="0" fontId="55" fillId="0" borderId="0"/>
    <xf numFmtId="0" fontId="45" fillId="23" borderId="7" applyNumberFormat="0" applyFont="0" applyAlignment="0" applyProtection="0"/>
    <xf numFmtId="0" fontId="56" fillId="20" borderId="8" applyNumberFormat="0" applyAlignment="0" applyProtection="0"/>
    <xf numFmtId="4" fontId="15" fillId="22" borderId="9" applyNumberFormat="0" applyProtection="0">
      <alignment vertical="center"/>
    </xf>
    <xf numFmtId="4" fontId="16" fillId="24" borderId="9" applyNumberFormat="0" applyProtection="0">
      <alignment vertical="center"/>
    </xf>
    <xf numFmtId="4" fontId="15" fillId="24" borderId="9" applyNumberFormat="0" applyProtection="0">
      <alignment horizontal="left" vertical="center" indent="1"/>
    </xf>
    <xf numFmtId="0" fontId="15" fillId="24" borderId="9" applyNumberFormat="0" applyProtection="0">
      <alignment horizontal="left" vertical="top" indent="1"/>
    </xf>
    <xf numFmtId="4" fontId="17" fillId="3" borderId="9" applyNumberFormat="0" applyProtection="0">
      <alignment horizontal="right" vertical="center"/>
    </xf>
    <xf numFmtId="4" fontId="17" fillId="9" borderId="9" applyNumberFormat="0" applyProtection="0">
      <alignment horizontal="right" vertical="center"/>
    </xf>
    <xf numFmtId="4" fontId="17" fillId="17" borderId="9" applyNumberFormat="0" applyProtection="0">
      <alignment horizontal="right" vertical="center"/>
    </xf>
    <xf numFmtId="4" fontId="17" fillId="11" borderId="9" applyNumberFormat="0" applyProtection="0">
      <alignment horizontal="right" vertical="center"/>
    </xf>
    <xf numFmtId="4" fontId="17" fillId="15" borderId="9" applyNumberFormat="0" applyProtection="0">
      <alignment horizontal="right" vertical="center"/>
    </xf>
    <xf numFmtId="4" fontId="17" fillId="19" borderId="9" applyNumberFormat="0" applyProtection="0">
      <alignment horizontal="right" vertical="center"/>
    </xf>
    <xf numFmtId="4" fontId="17" fillId="18" borderId="9" applyNumberFormat="0" applyProtection="0">
      <alignment horizontal="right" vertical="center"/>
    </xf>
    <xf numFmtId="4" fontId="17" fillId="25" borderId="9" applyNumberFormat="0" applyProtection="0">
      <alignment horizontal="right" vertical="center"/>
    </xf>
    <xf numFmtId="4" fontId="17" fillId="10" borderId="9" applyNumberFormat="0" applyProtection="0">
      <alignment horizontal="right" vertical="center"/>
    </xf>
    <xf numFmtId="4" fontId="15" fillId="26" borderId="10" applyNumberFormat="0" applyProtection="0">
      <alignment horizontal="left" vertical="center" indent="1"/>
    </xf>
    <xf numFmtId="4" fontId="17" fillId="27" borderId="0" applyNumberFormat="0" applyProtection="0">
      <alignment horizontal="left" vertical="center" indent="1"/>
    </xf>
    <xf numFmtId="4" fontId="18" fillId="28" borderId="0" applyNumberFormat="0" applyProtection="0">
      <alignment horizontal="left" vertical="center" indent="1"/>
    </xf>
    <xf numFmtId="4" fontId="17" fillId="29" borderId="9" applyNumberFormat="0" applyProtection="0">
      <alignment horizontal="right" vertical="center"/>
    </xf>
    <xf numFmtId="4" fontId="19" fillId="27" borderId="0" applyNumberFormat="0" applyProtection="0">
      <alignment horizontal="left" vertical="center" indent="1"/>
    </xf>
    <xf numFmtId="4" fontId="19" fillId="30" borderId="0" applyNumberFormat="0" applyProtection="0">
      <alignment horizontal="left" vertical="center" indent="1"/>
    </xf>
    <xf numFmtId="0" fontId="20" fillId="28" borderId="9" applyNumberFormat="0" applyProtection="0">
      <alignment horizontal="left" vertical="center" indent="1"/>
    </xf>
    <xf numFmtId="0" fontId="20" fillId="28" borderId="9" applyNumberFormat="0" applyProtection="0">
      <alignment horizontal="left" vertical="top" indent="1"/>
    </xf>
    <xf numFmtId="0" fontId="20" fillId="30" borderId="9" applyNumberFormat="0" applyProtection="0">
      <alignment horizontal="left" vertical="center" indent="1"/>
    </xf>
    <xf numFmtId="0" fontId="20" fillId="30" borderId="9" applyNumberFormat="0" applyProtection="0">
      <alignment horizontal="left" vertical="top" indent="1"/>
    </xf>
    <xf numFmtId="0" fontId="20" fillId="31" borderId="9" applyNumberFormat="0" applyProtection="0">
      <alignment horizontal="left" vertical="center" indent="1"/>
    </xf>
    <xf numFmtId="0" fontId="20" fillId="31" borderId="9" applyNumberFormat="0" applyProtection="0">
      <alignment horizontal="left" vertical="top" indent="1"/>
    </xf>
    <xf numFmtId="0" fontId="20" fillId="32" borderId="9" applyNumberFormat="0" applyProtection="0">
      <alignment horizontal="left" vertical="center" indent="1"/>
    </xf>
    <xf numFmtId="0" fontId="20" fillId="32" borderId="9" applyNumberFormat="0" applyProtection="0">
      <alignment horizontal="left" vertical="top" indent="1"/>
    </xf>
    <xf numFmtId="4" fontId="15" fillId="30" borderId="0" applyNumberFormat="0" applyProtection="0">
      <alignment horizontal="left" vertical="center" indent="1"/>
    </xf>
    <xf numFmtId="4" fontId="17" fillId="33" borderId="9" applyNumberFormat="0" applyProtection="0">
      <alignment vertical="center"/>
    </xf>
    <xf numFmtId="4" fontId="21" fillId="33" borderId="9" applyNumberFormat="0" applyProtection="0">
      <alignment vertical="center"/>
    </xf>
    <xf numFmtId="4" fontId="17" fillId="33" borderId="9" applyNumberFormat="0" applyProtection="0">
      <alignment horizontal="left" vertical="center" indent="1"/>
    </xf>
    <xf numFmtId="0" fontId="17" fillId="33" borderId="9" applyNumberFormat="0" applyProtection="0">
      <alignment horizontal="left" vertical="top" indent="1"/>
    </xf>
    <xf numFmtId="4" fontId="17" fillId="27" borderId="9" applyNumberFormat="0" applyProtection="0">
      <alignment horizontal="right" vertical="center"/>
    </xf>
    <xf numFmtId="4" fontId="21" fillId="27" borderId="9" applyNumberFormat="0" applyProtection="0">
      <alignment horizontal="right" vertical="center"/>
    </xf>
    <xf numFmtId="4" fontId="17" fillId="29" borderId="9" applyNumberFormat="0" applyProtection="0">
      <alignment horizontal="left" vertical="center" indent="1"/>
    </xf>
    <xf numFmtId="0" fontId="17" fillId="30" borderId="9" applyNumberFormat="0" applyProtection="0">
      <alignment horizontal="left" vertical="top" indent="1"/>
    </xf>
    <xf numFmtId="4" fontId="22" fillId="34" borderId="0" applyNumberFormat="0" applyProtection="0">
      <alignment horizontal="left" vertical="center" indent="1"/>
    </xf>
    <xf numFmtId="4" fontId="23"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2" fillId="0" borderId="0"/>
    <xf numFmtId="0" fontId="1" fillId="0" borderId="0"/>
    <xf numFmtId="164" fontId="2" fillId="0" borderId="0" applyFont="0" applyFill="0" applyBorder="0" applyAlignment="0" applyProtection="0"/>
    <xf numFmtId="0" fontId="2" fillId="0" borderId="0"/>
    <xf numFmtId="0" fontId="2" fillId="0" borderId="0"/>
    <xf numFmtId="0" fontId="2" fillId="0" borderId="0"/>
    <xf numFmtId="0" fontId="9"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0" fontId="118" fillId="0" borderId="0"/>
  </cellStyleXfs>
  <cellXfs count="901">
    <xf numFmtId="0" fontId="0" fillId="0" borderId="0" xfId="0"/>
    <xf numFmtId="0" fontId="4" fillId="0" borderId="0" xfId="0" applyFont="1"/>
    <xf numFmtId="0" fontId="4" fillId="0" borderId="0" xfId="0" applyFont="1" applyBorder="1"/>
    <xf numFmtId="0" fontId="4" fillId="0" borderId="0" xfId="0" applyFont="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xf numFmtId="0" fontId="5" fillId="0" borderId="0" xfId="0" applyFont="1" applyAlignment="1">
      <alignment horizontal="center" vertical="center" wrapText="1"/>
    </xf>
    <xf numFmtId="49" fontId="4" fillId="0" borderId="0" xfId="0" applyNumberFormat="1" applyFont="1" applyBorder="1"/>
    <xf numFmtId="49" fontId="4" fillId="0" borderId="0" xfId="0" applyNumberFormat="1" applyFont="1" applyAlignment="1">
      <alignment horizontal="left" vertical="center"/>
    </xf>
    <xf numFmtId="0" fontId="3"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49" fontId="4" fillId="0" borderId="13" xfId="0" applyNumberFormat="1" applyFont="1" applyBorder="1" applyAlignment="1">
      <alignment horizontal="left" vertical="center" wrapText="1" indent="1"/>
    </xf>
    <xf numFmtId="49" fontId="3" fillId="0" borderId="13" xfId="0" applyNumberFormat="1" applyFont="1" applyBorder="1" applyAlignment="1">
      <alignment vertical="top"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14" xfId="0" applyFont="1" applyBorder="1" applyAlignment="1">
      <alignment horizontal="center" vertical="center" wrapText="1"/>
    </xf>
    <xf numFmtId="0" fontId="9" fillId="0" borderId="0" xfId="0" applyFont="1" applyAlignment="1">
      <alignment horizontal="left" vertical="center" wrapText="1"/>
    </xf>
    <xf numFmtId="0" fontId="4"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4" fillId="0" borderId="0" xfId="0" applyFont="1" applyFill="1"/>
    <xf numFmtId="49" fontId="3" fillId="0" borderId="13" xfId="0" applyNumberFormat="1" applyFont="1" applyBorder="1" applyAlignment="1">
      <alignment horizontal="left" vertical="center" wrapText="1" indent="1"/>
    </xf>
    <xf numFmtId="49" fontId="4" fillId="0" borderId="13" xfId="0" applyNumberFormat="1" applyFont="1" applyFill="1" applyBorder="1" applyAlignment="1">
      <alignment horizontal="left" vertical="center" wrapText="1" indent="1"/>
    </xf>
    <xf numFmtId="49" fontId="3" fillId="0" borderId="17" xfId="0" applyNumberFormat="1" applyFont="1" applyBorder="1" applyAlignment="1">
      <alignment horizontal="left" vertical="center" wrapText="1" indent="1"/>
    </xf>
    <xf numFmtId="49" fontId="4" fillId="0" borderId="0" xfId="0" applyNumberFormat="1" applyFont="1" applyBorder="1" applyAlignment="1">
      <alignment horizontal="left" vertical="center" wrapText="1" indent="1"/>
    </xf>
    <xf numFmtId="49" fontId="4" fillId="0" borderId="0" xfId="0" applyNumberFormat="1" applyFont="1" applyAlignment="1">
      <alignment horizontal="left" vertical="center" wrapText="1" indent="1"/>
    </xf>
    <xf numFmtId="3" fontId="3" fillId="24" borderId="13" xfId="0" applyNumberFormat="1" applyFont="1" applyFill="1" applyBorder="1" applyAlignment="1">
      <alignment horizontal="right" vertical="center" wrapText="1" indent="1"/>
    </xf>
    <xf numFmtId="3" fontId="3" fillId="24" borderId="14"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indent="1"/>
    </xf>
    <xf numFmtId="3" fontId="3" fillId="24" borderId="17" xfId="0" applyNumberFormat="1" applyFont="1" applyFill="1" applyBorder="1" applyAlignment="1" applyProtection="1">
      <alignment horizontal="right" vertical="center" wrapText="1" indent="1"/>
    </xf>
    <xf numFmtId="3" fontId="3" fillId="24" borderId="18" xfId="0" applyNumberFormat="1" applyFont="1" applyFill="1" applyBorder="1" applyAlignment="1">
      <alignment horizontal="right" vertical="center" wrapText="1" indent="1"/>
    </xf>
    <xf numFmtId="0" fontId="3" fillId="0" borderId="13" xfId="0" applyFont="1" applyBorder="1" applyAlignment="1">
      <alignment horizontal="left" vertical="top" wrapText="1" indent="1"/>
    </xf>
    <xf numFmtId="0" fontId="4" fillId="0" borderId="13" xfId="0" applyFont="1" applyBorder="1" applyAlignment="1">
      <alignment horizontal="left" vertical="top" wrapText="1" indent="1"/>
    </xf>
    <xf numFmtId="0" fontId="3" fillId="0" borderId="17" xfId="0" applyFont="1" applyBorder="1" applyAlignment="1">
      <alignment horizontal="left" wrapText="1" indent="1"/>
    </xf>
    <xf numFmtId="0" fontId="4" fillId="0" borderId="0" xfId="0" applyFont="1" applyAlignment="1">
      <alignment horizontal="left" indent="1"/>
    </xf>
    <xf numFmtId="49" fontId="3" fillId="0" borderId="13" xfId="0" applyNumberFormat="1" applyFont="1" applyBorder="1" applyAlignment="1">
      <alignment horizontal="left" vertical="top" wrapText="1" indent="1"/>
    </xf>
    <xf numFmtId="49" fontId="4" fillId="0" borderId="13" xfId="0" applyNumberFormat="1" applyFont="1" applyBorder="1" applyAlignment="1">
      <alignment horizontal="left" vertical="top" wrapText="1" indent="1"/>
    </xf>
    <xf numFmtId="3" fontId="8" fillId="24" borderId="13" xfId="0" applyNumberFormat="1" applyFont="1" applyFill="1" applyBorder="1" applyAlignment="1">
      <alignment horizontal="right" vertical="center" wrapText="1" indent="1"/>
    </xf>
    <xf numFmtId="49" fontId="8"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3" fillId="0" borderId="17" xfId="0" applyNumberFormat="1" applyFont="1" applyFill="1" applyBorder="1" applyAlignment="1">
      <alignment horizontal="left" vertical="center" wrapText="1" indent="1"/>
    </xf>
    <xf numFmtId="3" fontId="4" fillId="0" borderId="13" xfId="0" applyNumberFormat="1" applyFont="1" applyFill="1" applyBorder="1" applyAlignment="1">
      <alignment horizontal="right" vertical="center" wrapText="1" indent="1"/>
    </xf>
    <xf numFmtId="0" fontId="8" fillId="24" borderId="14" xfId="0" applyFont="1" applyFill="1" applyBorder="1" applyAlignment="1">
      <alignment horizontal="right" vertical="center" wrapText="1" indent="1"/>
    </xf>
    <xf numFmtId="0" fontId="8" fillId="0" borderId="13"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0" xfId="0" applyFont="1" applyAlignment="1">
      <alignment horizontal="left" vertical="center" wrapText="1" indent="1"/>
    </xf>
    <xf numFmtId="49" fontId="4" fillId="0" borderId="0" xfId="0" applyNumberFormat="1" applyFont="1" applyAlignment="1">
      <alignment vertical="center" wrapText="1"/>
    </xf>
    <xf numFmtId="3" fontId="8" fillId="0" borderId="0" xfId="45" applyNumberFormat="1" applyFont="1" applyBorder="1" applyAlignment="1">
      <alignment vertical="center" wrapText="1"/>
    </xf>
    <xf numFmtId="3" fontId="8" fillId="0" borderId="0" xfId="45" applyNumberFormat="1" applyFont="1" applyBorder="1" applyAlignment="1">
      <alignment horizontal="center" vertical="center" wrapText="1"/>
    </xf>
    <xf numFmtId="3" fontId="9" fillId="0" borderId="0" xfId="45" applyNumberFormat="1"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9" fillId="24" borderId="18" xfId="0" applyFont="1" applyFill="1" applyBorder="1" applyAlignment="1">
      <alignment horizontal="right" vertical="center" wrapText="1" indent="1"/>
    </xf>
    <xf numFmtId="3" fontId="8" fillId="0" borderId="14"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indent="1"/>
    </xf>
    <xf numFmtId="0" fontId="8" fillId="0" borderId="17" xfId="0" applyFont="1" applyBorder="1" applyAlignment="1">
      <alignment horizontal="left" vertical="center" wrapText="1" indent="1"/>
    </xf>
    <xf numFmtId="49" fontId="3" fillId="0" borderId="13" xfId="0" applyNumberFormat="1"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Border="1"/>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indent="1"/>
    </xf>
    <xf numFmtId="0" fontId="9" fillId="0" borderId="0" xfId="0" applyFont="1"/>
    <xf numFmtId="1" fontId="4" fillId="0" borderId="13" xfId="0" applyNumberFormat="1" applyFont="1" applyFill="1" applyBorder="1" applyAlignment="1">
      <alignment horizontal="center" vertical="center" wrapText="1"/>
    </xf>
    <xf numFmtId="49" fontId="8" fillId="0" borderId="17" xfId="0" applyNumberFormat="1" applyFont="1" applyFill="1" applyBorder="1" applyAlignment="1">
      <alignment horizontal="left" vertical="center" wrapText="1" indent="1"/>
    </xf>
    <xf numFmtId="49" fontId="8" fillId="0" borderId="13" xfId="0" applyNumberFormat="1" applyFont="1" applyBorder="1" applyAlignment="1">
      <alignment vertical="center" wrapText="1"/>
    </xf>
    <xf numFmtId="0" fontId="8"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3" xfId="45" applyFont="1" applyBorder="1" applyAlignment="1">
      <alignment horizontal="center" vertical="center" wrapText="1"/>
    </xf>
    <xf numFmtId="3" fontId="9" fillId="0" borderId="13" xfId="45" applyNumberFormat="1" applyFont="1" applyBorder="1" applyAlignment="1">
      <alignment horizontal="center" vertical="center" wrapText="1"/>
    </xf>
    <xf numFmtId="0" fontId="8" fillId="0" borderId="14" xfId="45" applyFont="1" applyBorder="1" applyAlignment="1">
      <alignment horizontal="center" vertical="center" wrapText="1"/>
    </xf>
    <xf numFmtId="3" fontId="9" fillId="0" borderId="15" xfId="45" applyNumberFormat="1" applyFont="1" applyBorder="1" applyAlignment="1">
      <alignment vertical="center" wrapText="1"/>
    </xf>
    <xf numFmtId="3" fontId="9" fillId="0" borderId="14" xfId="45" applyNumberFormat="1" applyFont="1" applyBorder="1" applyAlignment="1">
      <alignment horizontal="center" vertical="center" wrapText="1"/>
    </xf>
    <xf numFmtId="3" fontId="9" fillId="0" borderId="16" xfId="45"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left" vertical="center" wrapText="1" indent="1"/>
    </xf>
    <xf numFmtId="0" fontId="9" fillId="0" borderId="13" xfId="0" applyFont="1" applyBorder="1" applyAlignment="1">
      <alignment horizontal="center" vertical="center" wrapText="1"/>
    </xf>
    <xf numFmtId="0" fontId="8" fillId="0" borderId="15" xfId="0" applyFont="1" applyBorder="1" applyAlignment="1">
      <alignment horizontal="left" vertical="center" wrapText="1" indent="1"/>
    </xf>
    <xf numFmtId="0" fontId="8" fillId="0" borderId="19" xfId="0" applyFont="1" applyBorder="1" applyAlignment="1">
      <alignment horizontal="left" vertical="center" wrapText="1" indent="1"/>
    </xf>
    <xf numFmtId="49" fontId="9" fillId="0" borderId="13" xfId="0" applyNumberFormat="1" applyFont="1" applyBorder="1" applyAlignment="1">
      <alignment horizontal="left" vertical="center" wrapText="1" indent="1"/>
    </xf>
    <xf numFmtId="0" fontId="9" fillId="0" borderId="0" xfId="0" applyFont="1" applyFill="1" applyAlignment="1">
      <alignment vertical="center" wrapText="1"/>
    </xf>
    <xf numFmtId="0" fontId="9" fillId="0" borderId="0" xfId="0" applyFont="1" applyFill="1" applyAlignment="1">
      <alignment horizontal="left" vertical="center" wrapText="1" indent="1"/>
    </xf>
    <xf numFmtId="0" fontId="9" fillId="0" borderId="0" xfId="0" applyFont="1" applyFill="1" applyAlignment="1">
      <alignment horizontal="left" vertical="center" wrapText="1" indent="3"/>
    </xf>
    <xf numFmtId="0" fontId="9" fillId="0" borderId="0" xfId="0" applyFont="1" applyFill="1" applyAlignment="1">
      <alignment horizontal="left" vertical="center" wrapText="1" indent="2"/>
    </xf>
    <xf numFmtId="0" fontId="3" fillId="0" borderId="20" xfId="0" applyFont="1" applyBorder="1" applyAlignment="1">
      <alignment horizontal="center" vertical="center" wrapText="1"/>
    </xf>
    <xf numFmtId="0" fontId="34" fillId="0" borderId="0" xfId="0" applyFont="1" applyBorder="1"/>
    <xf numFmtId="49" fontId="4" fillId="0" borderId="19" xfId="0" applyNumberFormat="1" applyFont="1" applyBorder="1" applyAlignment="1">
      <alignment horizontal="left" vertical="center" wrapText="1" indent="1"/>
    </xf>
    <xf numFmtId="0" fontId="8" fillId="0" borderId="17" xfId="0" applyFont="1" applyFill="1" applyBorder="1" applyAlignment="1">
      <alignment horizontal="left" vertical="center" wrapText="1" indent="1"/>
    </xf>
    <xf numFmtId="0" fontId="4" fillId="0" borderId="0" xfId="0" applyFont="1" applyFill="1" applyAlignment="1">
      <alignment vertical="center" wrapText="1"/>
    </xf>
    <xf numFmtId="0" fontId="0" fillId="0" borderId="0" xfId="0" applyFill="1"/>
    <xf numFmtId="0" fontId="31" fillId="0" borderId="0" xfId="0" applyFont="1" applyFill="1" applyAlignment="1">
      <alignment vertical="center" wrapText="1"/>
    </xf>
    <xf numFmtId="0" fontId="3" fillId="0" borderId="22" xfId="0" applyFont="1" applyBorder="1" applyAlignment="1">
      <alignment vertical="center" wrapText="1"/>
    </xf>
    <xf numFmtId="0" fontId="9" fillId="35" borderId="14" xfId="0" applyFont="1" applyFill="1" applyBorder="1" applyAlignment="1">
      <alignment horizontal="left" vertical="center" wrapText="1" indent="1"/>
    </xf>
    <xf numFmtId="0" fontId="37" fillId="0" borderId="0" xfId="0" applyFont="1"/>
    <xf numFmtId="0" fontId="8" fillId="0" borderId="23" xfId="0" applyFont="1" applyFill="1" applyBorder="1" applyAlignment="1">
      <alignment horizontal="center" vertical="center" wrapText="1"/>
    </xf>
    <xf numFmtId="0" fontId="8" fillId="0" borderId="0" xfId="0" applyFont="1" applyFill="1" applyAlignment="1">
      <alignment vertical="center" wrapText="1"/>
    </xf>
    <xf numFmtId="49" fontId="10" fillId="0" borderId="0" xfId="0" applyNumberFormat="1" applyFont="1" applyAlignment="1">
      <alignment horizontal="left" vertical="center" wrapText="1" indent="1"/>
    </xf>
    <xf numFmtId="49" fontId="9" fillId="0" borderId="13" xfId="0" applyNumberFormat="1" applyFont="1" applyFill="1" applyBorder="1" applyAlignment="1">
      <alignment horizontal="left" vertical="center" wrapText="1" indent="1"/>
    </xf>
    <xf numFmtId="0" fontId="0" fillId="0" borderId="0" xfId="0" applyAlignment="1">
      <alignment wrapText="1"/>
    </xf>
    <xf numFmtId="0" fontId="9" fillId="0" borderId="15"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indent="1"/>
    </xf>
    <xf numFmtId="49" fontId="4" fillId="0" borderId="0" xfId="0" applyNumberFormat="1" applyFont="1" applyAlignment="1">
      <alignment horizontal="left" wrapText="1"/>
    </xf>
    <xf numFmtId="0" fontId="4" fillId="0" borderId="0" xfId="0" applyFont="1" applyAlignment="1">
      <alignment horizontal="justify"/>
    </xf>
    <xf numFmtId="0" fontId="4" fillId="0" borderId="16" xfId="0" applyFont="1" applyFill="1" applyBorder="1" applyAlignment="1">
      <alignment horizontal="center" vertical="center"/>
    </xf>
    <xf numFmtId="0" fontId="3" fillId="0" borderId="17" xfId="0" applyFont="1" applyFill="1" applyBorder="1" applyAlignment="1">
      <alignment horizontal="left" wrapText="1" indent="1"/>
    </xf>
    <xf numFmtId="49" fontId="4" fillId="0" borderId="0" xfId="0" applyNumberFormat="1" applyFont="1" applyAlignment="1">
      <alignment horizontal="left" wrapText="1" indent="1"/>
    </xf>
    <xf numFmtId="0" fontId="4" fillId="0" borderId="0" xfId="0" applyFont="1" applyAlignment="1">
      <alignment vertical="center"/>
    </xf>
    <xf numFmtId="0" fontId="0" fillId="0" borderId="0" xfId="0" applyAlignment="1">
      <alignment vertical="center"/>
    </xf>
    <xf numFmtId="0" fontId="26" fillId="0" borderId="0" xfId="0" applyFont="1" applyBorder="1" applyAlignment="1">
      <alignment vertical="center"/>
    </xf>
    <xf numFmtId="0" fontId="3" fillId="0" borderId="15" xfId="0" applyFont="1" applyFill="1" applyBorder="1" applyAlignment="1">
      <alignment horizontal="center" vertical="center" wrapText="1"/>
    </xf>
    <xf numFmtId="0" fontId="85" fillId="0" borderId="0" xfId="41"/>
    <xf numFmtId="0" fontId="11" fillId="0" borderId="13" xfId="0" applyFont="1" applyFill="1" applyBorder="1" applyAlignment="1">
      <alignment horizontal="left" vertical="center" wrapText="1" indent="1"/>
    </xf>
    <xf numFmtId="0" fontId="9" fillId="32" borderId="15" xfId="0" applyFont="1" applyFill="1" applyBorder="1" applyAlignment="1">
      <alignment vertical="center" wrapText="1"/>
    </xf>
    <xf numFmtId="0" fontId="5"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44" applyFont="1" applyAlignment="1">
      <alignment vertical="center" wrapText="1"/>
    </xf>
    <xf numFmtId="0" fontId="8" fillId="0" borderId="0" xfId="44" applyFont="1" applyAlignment="1">
      <alignment horizontal="center" vertical="center" wrapText="1"/>
    </xf>
    <xf numFmtId="0" fontId="0" fillId="0" borderId="0" xfId="0" applyNumberFormat="1" applyAlignment="1">
      <alignment vertical="center" wrapText="1"/>
    </xf>
    <xf numFmtId="165" fontId="63" fillId="37" borderId="13" xfId="76" quotePrefix="1" applyNumberFormat="1" applyFont="1" applyFill="1" applyBorder="1" applyAlignment="1" applyProtection="1">
      <alignment horizontal="left" vertical="center" wrapText="1" indent="1"/>
      <protection locked="0"/>
    </xf>
    <xf numFmtId="165" fontId="62" fillId="37" borderId="13" xfId="84" quotePrefix="1" applyNumberFormat="1" applyFont="1" applyFill="1" applyBorder="1" applyAlignment="1" applyProtection="1">
      <alignment horizontal="left" vertical="center" wrapText="1" indent="1"/>
      <protection locked="0"/>
    </xf>
    <xf numFmtId="165" fontId="62" fillId="37" borderId="13" xfId="83" quotePrefix="1" applyNumberFormat="1" applyFont="1" applyFill="1" applyBorder="1" applyProtection="1">
      <alignment horizontal="left" vertical="center" indent="1"/>
      <protection locked="0"/>
    </xf>
    <xf numFmtId="0" fontId="9" fillId="0" borderId="13" xfId="0" applyFont="1" applyBorder="1"/>
    <xf numFmtId="165" fontId="63" fillId="37" borderId="13" xfId="51" quotePrefix="1" applyNumberFormat="1" applyFont="1" applyFill="1" applyBorder="1">
      <alignment horizontal="left" vertical="center" indent="1"/>
    </xf>
    <xf numFmtId="165" fontId="63" fillId="37" borderId="13" xfId="51" applyNumberFormat="1" applyFont="1" applyFill="1" applyBorder="1">
      <alignment horizontal="left" vertical="center" indent="1"/>
    </xf>
    <xf numFmtId="165" fontId="62" fillId="37" borderId="13" xfId="83" applyNumberFormat="1" applyFont="1" applyFill="1" applyBorder="1" applyAlignment="1" applyProtection="1">
      <alignment vertical="center"/>
      <protection locked="0"/>
    </xf>
    <xf numFmtId="165" fontId="63" fillId="37" borderId="13" xfId="83" quotePrefix="1" applyNumberFormat="1" applyFont="1" applyFill="1" applyBorder="1" applyProtection="1">
      <alignment horizontal="left" vertical="center" indent="1"/>
      <protection locked="0"/>
    </xf>
    <xf numFmtId="165" fontId="62" fillId="37" borderId="13" xfId="84" applyNumberFormat="1" applyFont="1" applyFill="1" applyBorder="1" applyAlignment="1" applyProtection="1">
      <alignment horizontal="left" vertical="center" wrapText="1" indent="1"/>
      <protection locked="0"/>
    </xf>
    <xf numFmtId="49" fontId="9" fillId="0" borderId="20" xfId="42" applyNumberFormat="1" applyFont="1" applyBorder="1" applyAlignment="1">
      <alignment horizontal="center"/>
    </xf>
    <xf numFmtId="49" fontId="9" fillId="0" borderId="35" xfId="42" applyNumberFormat="1" applyFont="1" applyBorder="1" applyAlignment="1">
      <alignment horizontal="center"/>
    </xf>
    <xf numFmtId="49" fontId="9" fillId="0" borderId="37" xfId="42" applyNumberFormat="1" applyFont="1" applyBorder="1" applyAlignment="1">
      <alignment horizontal="center"/>
    </xf>
    <xf numFmtId="0" fontId="9" fillId="0" borderId="29" xfId="42" applyFont="1" applyBorder="1"/>
    <xf numFmtId="0" fontId="9" fillId="0" borderId="13" xfId="42" applyFont="1" applyBorder="1"/>
    <xf numFmtId="0" fontId="9" fillId="0" borderId="19" xfId="42" applyFont="1" applyBorder="1"/>
    <xf numFmtId="0" fontId="8" fillId="0" borderId="42" xfId="0" applyFont="1" applyFill="1" applyBorder="1" applyAlignment="1">
      <alignment horizontal="center" vertical="center" wrapText="1"/>
    </xf>
    <xf numFmtId="0" fontId="8" fillId="35" borderId="43" xfId="0"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9" fillId="36" borderId="44" xfId="0" applyFont="1" applyFill="1" applyBorder="1" applyAlignment="1">
      <alignment horizontal="left" vertical="center" wrapText="1" indent="1"/>
    </xf>
    <xf numFmtId="0" fontId="9" fillId="0" borderId="45" xfId="0" applyFont="1" applyFill="1" applyBorder="1" applyAlignment="1">
      <alignment horizontal="left" vertical="center" wrapText="1" indent="1"/>
    </xf>
    <xf numFmtId="0" fontId="9" fillId="37" borderId="43" xfId="0" applyFont="1" applyFill="1" applyBorder="1" applyAlignment="1">
      <alignment horizontal="left" vertical="center" wrapText="1" indent="1"/>
    </xf>
    <xf numFmtId="0" fontId="9" fillId="0" borderId="44" xfId="0" applyFont="1" applyFill="1" applyBorder="1" applyAlignment="1">
      <alignment horizontal="left" vertical="center" wrapText="1" indent="1"/>
    </xf>
    <xf numFmtId="0" fontId="26" fillId="0" borderId="29" xfId="42" applyFont="1" applyBorder="1"/>
    <xf numFmtId="49" fontId="26" fillId="0" borderId="37" xfId="42" applyNumberFormat="1" applyFont="1" applyBorder="1" applyAlignment="1">
      <alignment horizontal="center"/>
    </xf>
    <xf numFmtId="0" fontId="26" fillId="0" borderId="13" xfId="42" applyFont="1" applyBorder="1"/>
    <xf numFmtId="49" fontId="26" fillId="0" borderId="20" xfId="42" applyNumberFormat="1" applyFont="1" applyBorder="1" applyAlignment="1">
      <alignment horizontal="center"/>
    </xf>
    <xf numFmtId="0" fontId="26" fillId="0" borderId="13" xfId="42" applyFont="1" applyBorder="1" applyAlignment="1">
      <alignment vertical="center"/>
    </xf>
    <xf numFmtId="49" fontId="60" fillId="32" borderId="20" xfId="42" applyNumberFormat="1" applyFont="1" applyFill="1" applyBorder="1" applyAlignment="1">
      <alignment horizontal="center"/>
    </xf>
    <xf numFmtId="49" fontId="60" fillId="0" borderId="20" xfId="42" applyNumberFormat="1" applyFont="1" applyBorder="1" applyAlignment="1">
      <alignment horizontal="center"/>
    </xf>
    <xf numFmtId="0" fontId="26" fillId="0" borderId="22" xfId="42" applyFont="1" applyBorder="1" applyAlignment="1">
      <alignment horizontal="left" indent="1"/>
    </xf>
    <xf numFmtId="0" fontId="26" fillId="0" borderId="15" xfId="42" applyFont="1" applyBorder="1" applyAlignment="1">
      <alignment horizontal="left" indent="1"/>
    </xf>
    <xf numFmtId="0" fontId="26" fillId="0" borderId="15" xfId="42" applyFont="1" applyFill="1" applyBorder="1" applyAlignment="1">
      <alignment horizontal="left" indent="1"/>
    </xf>
    <xf numFmtId="0" fontId="9" fillId="0" borderId="0" xfId="0" applyFont="1" applyBorder="1"/>
    <xf numFmtId="0" fontId="14" fillId="0" borderId="35" xfId="0" applyFont="1" applyBorder="1" applyAlignment="1">
      <alignment horizontal="center"/>
    </xf>
    <xf numFmtId="0" fontId="40" fillId="0" borderId="48" xfId="35" applyFont="1" applyBorder="1" applyAlignment="1" applyProtection="1">
      <alignment horizontal="center"/>
    </xf>
    <xf numFmtId="0" fontId="9" fillId="0" borderId="50" xfId="0" applyFont="1" applyBorder="1"/>
    <xf numFmtId="165" fontId="4" fillId="0" borderId="0" xfId="0" applyNumberFormat="1" applyFont="1" applyBorder="1"/>
    <xf numFmtId="165" fontId="4" fillId="0" borderId="0" xfId="0" applyNumberFormat="1" applyFont="1" applyBorder="1" applyAlignment="1">
      <alignment wrapText="1"/>
    </xf>
    <xf numFmtId="0" fontId="31" fillId="0" borderId="0" xfId="0" applyFont="1" applyBorder="1" applyAlignment="1">
      <alignment horizontal="left"/>
    </xf>
    <xf numFmtId="0" fontId="31" fillId="0" borderId="0" xfId="0" applyFont="1" applyBorder="1" applyAlignment="1">
      <alignment horizontal="left" vertical="center"/>
    </xf>
    <xf numFmtId="0" fontId="87" fillId="0" borderId="0" xfId="0" applyFont="1" applyFill="1" applyAlignment="1">
      <alignment vertical="center" wrapText="1"/>
    </xf>
    <xf numFmtId="0" fontId="20" fillId="0" borderId="0" xfId="0" applyFont="1" applyAlignment="1"/>
    <xf numFmtId="0" fontId="89" fillId="0" borderId="0" xfId="0" applyFont="1"/>
    <xf numFmtId="0" fontId="88" fillId="0" borderId="43" xfId="0" applyFont="1" applyFill="1" applyBorder="1" applyAlignment="1">
      <alignment horizontal="left" vertical="center" wrapText="1" indent="1"/>
    </xf>
    <xf numFmtId="0" fontId="69" fillId="0" borderId="0" xfId="0" applyFont="1" applyFill="1" applyAlignment="1">
      <alignment horizontal="left" vertical="center" indent="1"/>
    </xf>
    <xf numFmtId="3" fontId="9" fillId="0" borderId="0" xfId="45" applyNumberFormat="1" applyFont="1" applyBorder="1" applyAlignment="1">
      <alignment horizontal="center" vertical="center" wrapText="1"/>
    </xf>
    <xf numFmtId="0" fontId="70" fillId="0" borderId="14" xfId="0" applyFont="1" applyFill="1" applyBorder="1" applyAlignment="1">
      <alignment horizontal="center" vertical="center" wrapText="1"/>
    </xf>
    <xf numFmtId="49" fontId="8" fillId="0" borderId="13" xfId="43" applyNumberFormat="1" applyFont="1" applyBorder="1" applyAlignment="1">
      <alignment horizontal="left" vertical="center" wrapText="1" indent="1"/>
    </xf>
    <xf numFmtId="3" fontId="8" fillId="24" borderId="13" xfId="43" applyNumberFormat="1" applyFont="1" applyFill="1" applyBorder="1" applyAlignment="1">
      <alignment horizontal="right" vertical="center" wrapText="1" indent="1"/>
    </xf>
    <xf numFmtId="3" fontId="4" fillId="35" borderId="13" xfId="43" applyNumberFormat="1" applyFont="1" applyFill="1" applyBorder="1" applyAlignment="1">
      <alignment horizontal="right" vertical="center" wrapText="1" indent="1"/>
    </xf>
    <xf numFmtId="3" fontId="4" fillId="35" borderId="19" xfId="43" applyNumberFormat="1" applyFont="1" applyFill="1" applyBorder="1" applyAlignment="1">
      <alignment horizontal="right" vertical="center" wrapText="1" indent="1"/>
    </xf>
    <xf numFmtId="0" fontId="4" fillId="0" borderId="19" xfId="43" applyFont="1" applyBorder="1" applyAlignment="1">
      <alignment horizontal="left" vertical="top" wrapText="1" indent="1"/>
    </xf>
    <xf numFmtId="0" fontId="11" fillId="0" borderId="0" xfId="0" applyFont="1" applyAlignment="1">
      <alignment horizontal="center" vertical="center"/>
    </xf>
    <xf numFmtId="0" fontId="11" fillId="0" borderId="0" xfId="0" applyFont="1" applyAlignment="1">
      <alignment horizontal="left" indent="1"/>
    </xf>
    <xf numFmtId="0" fontId="11" fillId="0" borderId="0" xfId="0" applyFont="1"/>
    <xf numFmtId="0" fontId="4" fillId="0" borderId="15" xfId="0" applyFont="1" applyFill="1" applyBorder="1" applyAlignment="1">
      <alignment horizontal="center" vertical="center"/>
    </xf>
    <xf numFmtId="0" fontId="26" fillId="0" borderId="43" xfId="0" applyFont="1" applyFill="1" applyBorder="1" applyAlignment="1">
      <alignment horizontal="left" vertical="center" wrapText="1" indent="1"/>
    </xf>
    <xf numFmtId="0" fontId="90" fillId="0" borderId="0" xfId="0" applyFont="1" applyAlignment="1">
      <alignment vertical="center"/>
    </xf>
    <xf numFmtId="0" fontId="87" fillId="0" borderId="0" xfId="0" applyFont="1" applyAlignment="1">
      <alignment wrapText="1"/>
    </xf>
    <xf numFmtId="0" fontId="40" fillId="0" borderId="20" xfId="35" applyFont="1" applyBorder="1" applyAlignment="1" applyProtection="1">
      <alignment horizontal="center"/>
    </xf>
    <xf numFmtId="0" fontId="40" fillId="0" borderId="37" xfId="35" applyFont="1" applyBorder="1" applyAlignment="1" applyProtection="1">
      <alignment horizontal="center"/>
    </xf>
    <xf numFmtId="0" fontId="9" fillId="0" borderId="52" xfId="0" applyFont="1" applyBorder="1"/>
    <xf numFmtId="0" fontId="88" fillId="37" borderId="43" xfId="0" applyFont="1" applyFill="1" applyBorder="1" applyAlignment="1">
      <alignment horizontal="left" vertical="center" wrapText="1" indent="1"/>
    </xf>
    <xf numFmtId="49" fontId="88" fillId="37" borderId="43" xfId="0" applyNumberFormat="1" applyFont="1" applyFill="1" applyBorder="1" applyAlignment="1">
      <alignment horizontal="left" vertical="center" wrapText="1" indent="1"/>
    </xf>
    <xf numFmtId="0" fontId="4" fillId="0" borderId="0" xfId="0" applyFont="1" applyFill="1" applyBorder="1"/>
    <xf numFmtId="0" fontId="3" fillId="0" borderId="0"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16" xfId="0" applyFont="1" applyFill="1" applyBorder="1" applyAlignment="1">
      <alignment horizontal="center" vertical="center" wrapText="1"/>
    </xf>
    <xf numFmtId="49" fontId="4" fillId="0" borderId="0" xfId="0" applyNumberFormat="1" applyFont="1" applyFill="1" applyBorder="1" applyAlignment="1">
      <alignment horizontal="left" indent="1"/>
    </xf>
    <xf numFmtId="0" fontId="26" fillId="0" borderId="0" xfId="0" applyFont="1" applyFill="1" applyBorder="1" applyAlignment="1">
      <alignment vertical="center"/>
    </xf>
    <xf numFmtId="0" fontId="33" fillId="0" borderId="0" xfId="40" applyFont="1" applyAlignment="1">
      <alignment horizontal="center" vertical="center" wrapText="1"/>
    </xf>
    <xf numFmtId="0" fontId="4" fillId="0" borderId="0" xfId="40" applyFont="1"/>
    <xf numFmtId="0" fontId="4" fillId="0" borderId="0" xfId="40" applyFont="1" applyAlignment="1">
      <alignment horizontal="center"/>
    </xf>
    <xf numFmtId="0" fontId="3" fillId="0" borderId="15" xfId="40" applyFont="1" applyBorder="1" applyAlignment="1">
      <alignment horizontal="center" vertical="center" wrapText="1"/>
    </xf>
    <xf numFmtId="49" fontId="3" fillId="0" borderId="13" xfId="40" applyNumberFormat="1" applyFont="1" applyBorder="1" applyAlignment="1">
      <alignment horizontal="center" vertical="center" wrapText="1"/>
    </xf>
    <xf numFmtId="0" fontId="3" fillId="0" borderId="13" xfId="40" applyFont="1" applyBorder="1" applyAlignment="1">
      <alignment horizontal="center" vertical="center" wrapText="1"/>
    </xf>
    <xf numFmtId="0" fontId="3" fillId="0" borderId="14" xfId="40" applyFont="1" applyBorder="1" applyAlignment="1">
      <alignment horizontal="center" vertical="center" wrapText="1"/>
    </xf>
    <xf numFmtId="0" fontId="4" fillId="0" borderId="15" xfId="40" applyFont="1" applyBorder="1" applyAlignment="1">
      <alignment horizontal="center" wrapText="1"/>
    </xf>
    <xf numFmtId="49" fontId="3" fillId="0" borderId="13" xfId="40" applyNumberFormat="1" applyFont="1" applyBorder="1" applyAlignment="1">
      <alignment vertical="top" wrapText="1"/>
    </xf>
    <xf numFmtId="3" fontId="4" fillId="0" borderId="13" xfId="40" applyNumberFormat="1" applyFont="1" applyFill="1" applyBorder="1" applyAlignment="1">
      <alignment horizontal="center" wrapText="1"/>
    </xf>
    <xf numFmtId="0" fontId="4" fillId="0" borderId="15" xfId="40" applyFont="1" applyBorder="1" applyAlignment="1">
      <alignment horizontal="center" vertical="center" wrapText="1"/>
    </xf>
    <xf numFmtId="49" fontId="3" fillId="0" borderId="13" xfId="40" applyNumberFormat="1" applyFont="1" applyBorder="1" applyAlignment="1">
      <alignment horizontal="left" vertical="center" wrapText="1" indent="1"/>
    </xf>
    <xf numFmtId="49" fontId="4" fillId="0" borderId="13" xfId="40" applyNumberFormat="1" applyFont="1" applyBorder="1" applyAlignment="1">
      <alignment horizontal="left" vertical="center" wrapText="1" indent="1"/>
    </xf>
    <xf numFmtId="0" fontId="4" fillId="0" borderId="0" xfId="40" applyFont="1" applyFill="1" applyAlignment="1">
      <alignment horizontal="center"/>
    </xf>
    <xf numFmtId="0" fontId="4" fillId="0" borderId="0" xfId="40" applyFont="1" applyFill="1"/>
    <xf numFmtId="49" fontId="9" fillId="36" borderId="13" xfId="40" applyNumberFormat="1" applyFont="1" applyFill="1" applyBorder="1" applyAlignment="1">
      <alignment horizontal="left" vertical="center" wrapText="1" indent="1"/>
    </xf>
    <xf numFmtId="49" fontId="3" fillId="0" borderId="17" xfId="40" applyNumberFormat="1" applyFont="1" applyBorder="1" applyAlignment="1">
      <alignment horizontal="left" vertical="center" wrapText="1" indent="1"/>
    </xf>
    <xf numFmtId="0" fontId="4" fillId="0" borderId="0" xfId="40" applyFont="1" applyFill="1" applyBorder="1" applyAlignment="1">
      <alignment horizontal="center" vertical="center" wrapText="1"/>
    </xf>
    <xf numFmtId="49" fontId="3" fillId="0" borderId="0" xfId="40" applyNumberFormat="1" applyFont="1" applyFill="1" applyBorder="1" applyAlignment="1">
      <alignment horizontal="left" vertical="top" wrapText="1" indent="1"/>
    </xf>
    <xf numFmtId="3" fontId="8" fillId="0" borderId="0" xfId="40" applyNumberFormat="1" applyFont="1" applyFill="1" applyBorder="1" applyAlignment="1">
      <alignment horizontal="right" vertical="center" wrapText="1" indent="1"/>
    </xf>
    <xf numFmtId="0" fontId="9" fillId="0" borderId="0" xfId="40" applyFont="1" applyAlignment="1">
      <alignment horizontal="center"/>
    </xf>
    <xf numFmtId="0" fontId="9" fillId="0" borderId="0" xfId="40" applyFont="1"/>
    <xf numFmtId="49" fontId="9" fillId="0" borderId="0" xfId="40" applyNumberFormat="1" applyFont="1"/>
    <xf numFmtId="49" fontId="4" fillId="0" borderId="0" xfId="40" applyNumberFormat="1" applyFont="1"/>
    <xf numFmtId="0" fontId="4" fillId="0" borderId="20" xfId="0" applyFont="1" applyFill="1" applyBorder="1" applyAlignment="1">
      <alignment horizontal="center" vertical="center" wrapText="1"/>
    </xf>
    <xf numFmtId="0" fontId="91" fillId="0" borderId="0" xfId="0" applyFont="1"/>
    <xf numFmtId="0" fontId="9" fillId="0" borderId="21" xfId="35" applyFont="1" applyBorder="1" applyAlignment="1" applyProtection="1">
      <alignment horizontal="left" vertical="center" indent="1"/>
    </xf>
    <xf numFmtId="0" fontId="86" fillId="35" borderId="43" xfId="0" applyFont="1" applyFill="1" applyBorder="1" applyAlignment="1">
      <alignment horizontal="left" vertical="center" wrapText="1" indent="1"/>
    </xf>
    <xf numFmtId="0" fontId="89" fillId="0" borderId="0" xfId="0" applyFont="1" applyBorder="1" applyAlignment="1">
      <alignment horizontal="left" vertical="center"/>
    </xf>
    <xf numFmtId="3" fontId="4" fillId="0" borderId="14" xfId="0" applyNumberFormat="1" applyFont="1" applyFill="1" applyBorder="1" applyAlignment="1">
      <alignment horizontal="center" vertical="center" wrapText="1"/>
    </xf>
    <xf numFmtId="0" fontId="4" fillId="0" borderId="15" xfId="43" applyFont="1" applyBorder="1" applyAlignment="1">
      <alignment horizontal="center" vertical="center" wrapText="1"/>
    </xf>
    <xf numFmtId="3" fontId="8" fillId="24" borderId="14" xfId="43" applyNumberFormat="1" applyFont="1" applyFill="1" applyBorder="1" applyAlignment="1">
      <alignment horizontal="right" vertical="center" wrapText="1" indent="1"/>
    </xf>
    <xf numFmtId="0" fontId="4" fillId="0" borderId="16" xfId="43" applyFont="1" applyBorder="1" applyAlignment="1">
      <alignment horizontal="center" vertical="center" wrapText="1"/>
    </xf>
    <xf numFmtId="3" fontId="3" fillId="24" borderId="17" xfId="43" applyNumberFormat="1" applyFont="1" applyFill="1" applyBorder="1" applyAlignment="1">
      <alignment horizontal="right" vertical="center" wrapText="1" indent="1"/>
    </xf>
    <xf numFmtId="3" fontId="8" fillId="24" borderId="17" xfId="43" applyNumberFormat="1" applyFont="1" applyFill="1" applyBorder="1" applyAlignment="1">
      <alignment horizontal="right" vertical="center" wrapText="1" indent="1"/>
    </xf>
    <xf numFmtId="3" fontId="8" fillId="24" borderId="18" xfId="43" applyNumberFormat="1" applyFont="1" applyFill="1" applyBorder="1" applyAlignment="1">
      <alignment horizontal="right" vertical="center" wrapText="1" indent="1"/>
    </xf>
    <xf numFmtId="3" fontId="4" fillId="0" borderId="38" xfId="40" applyNumberFormat="1" applyFont="1" applyFill="1" applyBorder="1" applyAlignment="1">
      <alignment horizontal="center" wrapText="1"/>
    </xf>
    <xf numFmtId="49" fontId="9" fillId="0" borderId="13" xfId="40" applyNumberFormat="1" applyFont="1" applyBorder="1" applyAlignment="1">
      <alignment horizontal="left" vertical="center" wrapText="1" indent="1"/>
    </xf>
    <xf numFmtId="49" fontId="4" fillId="0" borderId="13" xfId="40" applyNumberFormat="1" applyFont="1" applyFill="1" applyBorder="1" applyAlignment="1">
      <alignment horizontal="left" vertical="center" wrapText="1" indent="1"/>
    </xf>
    <xf numFmtId="0" fontId="88" fillId="0" borderId="16" xfId="41" applyFont="1" applyBorder="1" applyAlignment="1">
      <alignment horizontal="center" vertical="center"/>
    </xf>
    <xf numFmtId="0" fontId="4" fillId="0" borderId="15" xfId="0" applyFont="1" applyBorder="1" applyAlignment="1">
      <alignment horizontal="center" vertical="top"/>
    </xf>
    <xf numFmtId="0" fontId="4" fillId="0" borderId="0" xfId="0" applyFont="1" applyAlignment="1">
      <alignment horizontal="left" vertical="center"/>
    </xf>
    <xf numFmtId="0" fontId="9" fillId="0" borderId="20" xfId="0" applyFont="1" applyBorder="1" applyAlignment="1">
      <alignment horizontal="left" vertical="center" wrapText="1" indent="1"/>
    </xf>
    <xf numFmtId="0" fontId="9" fillId="0" borderId="35" xfId="0" applyFont="1" applyBorder="1" applyAlignment="1">
      <alignment horizontal="left" vertical="center" wrapText="1" indent="1"/>
    </xf>
    <xf numFmtId="0" fontId="88" fillId="0" borderId="20" xfId="0" applyFont="1" applyBorder="1" applyAlignment="1">
      <alignment horizontal="left" vertical="center" wrapText="1" indent="1"/>
    </xf>
    <xf numFmtId="49" fontId="60" fillId="32" borderId="53" xfId="42" applyNumberFormat="1" applyFont="1" applyFill="1" applyBorder="1" applyAlignment="1">
      <alignment horizontal="center" vertical="center"/>
    </xf>
    <xf numFmtId="0" fontId="9" fillId="0" borderId="15" xfId="42" applyFont="1" applyBorder="1" applyAlignment="1">
      <alignment horizontal="left" indent="1"/>
    </xf>
    <xf numFmtId="0" fontId="9" fillId="0" borderId="22" xfId="42" applyFont="1" applyBorder="1" applyAlignment="1">
      <alignment horizontal="left" indent="1"/>
    </xf>
    <xf numFmtId="0" fontId="9" fillId="0" borderId="15" xfId="42" applyFont="1" applyFill="1" applyBorder="1" applyAlignment="1">
      <alignment horizontal="left" indent="1"/>
    </xf>
    <xf numFmtId="0" fontId="9" fillId="0" borderId="21" xfId="42" applyFont="1" applyFill="1" applyBorder="1" applyAlignment="1">
      <alignment horizontal="left" indent="1"/>
    </xf>
    <xf numFmtId="0" fontId="4" fillId="0" borderId="15" xfId="40" applyFont="1" applyFill="1" applyBorder="1" applyAlignment="1">
      <alignment horizontal="center" vertical="center" wrapText="1"/>
    </xf>
    <xf numFmtId="0" fontId="4" fillId="0" borderId="16" xfId="40" applyFont="1" applyFill="1" applyBorder="1" applyAlignment="1">
      <alignment horizontal="center" vertical="center" wrapText="1"/>
    </xf>
    <xf numFmtId="0" fontId="86" fillId="0" borderId="13" xfId="45" applyFont="1" applyBorder="1" applyAlignment="1">
      <alignment horizontal="center" vertical="center" wrapText="1"/>
    </xf>
    <xf numFmtId="0" fontId="88" fillId="0" borderId="19" xfId="42" applyFont="1" applyBorder="1"/>
    <xf numFmtId="49" fontId="92" fillId="0" borderId="17" xfId="43" applyNumberFormat="1" applyFont="1" applyBorder="1" applyAlignment="1">
      <alignment horizontal="left" vertical="center" wrapText="1" indent="1"/>
    </xf>
    <xf numFmtId="0" fontId="4" fillId="0" borderId="0" xfId="40" applyFont="1" applyAlignment="1">
      <alignment vertical="center" wrapText="1"/>
    </xf>
    <xf numFmtId="0" fontId="4" fillId="0" borderId="0" xfId="40" applyFont="1" applyBorder="1" applyAlignment="1">
      <alignment horizontal="center" vertical="center" wrapText="1"/>
    </xf>
    <xf numFmtId="0" fontId="8" fillId="0" borderId="0" xfId="40" applyFont="1" applyBorder="1" applyAlignment="1">
      <alignment horizontal="left" vertical="center" wrapText="1" indent="1"/>
    </xf>
    <xf numFmtId="49" fontId="36" fillId="0" borderId="0" xfId="40" applyNumberFormat="1" applyFont="1"/>
    <xf numFmtId="49" fontId="9" fillId="0" borderId="13" xfId="43" applyNumberFormat="1" applyFont="1" applyBorder="1" applyAlignment="1">
      <alignment horizontal="left" vertical="center" wrapText="1" indent="1"/>
    </xf>
    <xf numFmtId="3" fontId="4" fillId="35" borderId="13" xfId="43" applyNumberFormat="1" applyFont="1" applyFill="1" applyBorder="1" applyAlignment="1">
      <alignment horizontal="center" vertical="center" wrapText="1"/>
    </xf>
    <xf numFmtId="3" fontId="8" fillId="24" borderId="13" xfId="43" applyNumberFormat="1" applyFont="1" applyFill="1" applyBorder="1" applyAlignment="1">
      <alignment horizontal="center" vertical="center" wrapText="1"/>
    </xf>
    <xf numFmtId="3" fontId="8" fillId="24" borderId="14" xfId="43" applyNumberFormat="1" applyFont="1" applyFill="1" applyBorder="1" applyAlignment="1">
      <alignment horizontal="center" vertical="center" wrapText="1"/>
    </xf>
    <xf numFmtId="49" fontId="93" fillId="0" borderId="13" xfId="0" applyNumberFormat="1" applyFont="1" applyFill="1" applyBorder="1" applyAlignment="1">
      <alignment horizontal="left" vertical="top" wrapText="1" indent="1"/>
    </xf>
    <xf numFmtId="0" fontId="11" fillId="0" borderId="15" xfId="0" applyFont="1" applyBorder="1" applyAlignment="1">
      <alignment horizontal="center" vertical="center"/>
    </xf>
    <xf numFmtId="49" fontId="92" fillId="0" borderId="13" xfId="0" applyNumberFormat="1" applyFont="1" applyFill="1" applyBorder="1" applyAlignment="1">
      <alignment horizontal="left" vertical="top" wrapText="1" indent="1"/>
    </xf>
    <xf numFmtId="49" fontId="93" fillId="0" borderId="13" xfId="0" applyNumberFormat="1" applyFont="1" applyFill="1" applyBorder="1" applyAlignment="1">
      <alignment horizontal="left" wrapText="1" indent="1"/>
    </xf>
    <xf numFmtId="49" fontId="92" fillId="0" borderId="13" xfId="0" applyNumberFormat="1" applyFont="1" applyFill="1" applyBorder="1" applyAlignment="1">
      <alignment horizontal="left" vertical="top" wrapText="1"/>
    </xf>
    <xf numFmtId="49" fontId="93" fillId="0" borderId="13" xfId="0" applyNumberFormat="1" applyFont="1" applyFill="1" applyBorder="1" applyAlignment="1">
      <alignment horizontal="left" vertical="center" wrapText="1" indent="1"/>
    </xf>
    <xf numFmtId="49" fontId="93" fillId="0" borderId="13" xfId="0" applyNumberFormat="1" applyFont="1" applyFill="1" applyBorder="1" applyAlignment="1">
      <alignment horizontal="left" vertical="center" wrapText="1"/>
    </xf>
    <xf numFmtId="49" fontId="93" fillId="36" borderId="13" xfId="0" applyNumberFormat="1" applyFont="1" applyFill="1" applyBorder="1" applyAlignment="1">
      <alignment horizontal="left" vertical="top" wrapText="1" indent="1"/>
    </xf>
    <xf numFmtId="49" fontId="88" fillId="0" borderId="13" xfId="0" applyNumberFormat="1" applyFont="1" applyFill="1" applyBorder="1" applyAlignment="1">
      <alignment horizontal="left" vertical="center" wrapText="1" indent="1"/>
    </xf>
    <xf numFmtId="0" fontId="88" fillId="0" borderId="13" xfId="0" applyFont="1" applyFill="1" applyBorder="1" applyAlignment="1">
      <alignment vertical="center" wrapText="1"/>
    </xf>
    <xf numFmtId="0" fontId="88" fillId="0" borderId="15" xfId="0" applyFont="1" applyFill="1" applyBorder="1" applyAlignment="1">
      <alignment horizontal="right" vertical="center" wrapText="1" indent="1"/>
    </xf>
    <xf numFmtId="0" fontId="88" fillId="0" borderId="16" xfId="0" applyFont="1" applyFill="1" applyBorder="1" applyAlignment="1">
      <alignment horizontal="right" vertical="center" wrapText="1" indent="1"/>
    </xf>
    <xf numFmtId="0" fontId="88" fillId="0" borderId="22" xfId="0" applyFont="1" applyFill="1" applyBorder="1" applyAlignment="1">
      <alignment horizontal="right" vertical="center" wrapText="1" indent="1"/>
    </xf>
    <xf numFmtId="0" fontId="86" fillId="0" borderId="30" xfId="0" applyFont="1" applyBorder="1" applyAlignment="1">
      <alignment horizontal="center" vertical="center"/>
    </xf>
    <xf numFmtId="0" fontId="86" fillId="0" borderId="31" xfId="0" applyFont="1" applyBorder="1" applyAlignment="1">
      <alignment horizontal="center" vertical="center"/>
    </xf>
    <xf numFmtId="0" fontId="86" fillId="0" borderId="36" xfId="0" applyFont="1" applyBorder="1" applyAlignment="1">
      <alignment horizontal="center" vertical="center"/>
    </xf>
    <xf numFmtId="14" fontId="88" fillId="0" borderId="34" xfId="0" applyNumberFormat="1" applyFont="1" applyFill="1" applyBorder="1" applyAlignment="1">
      <alignment horizontal="center" vertical="center" wrapText="1"/>
    </xf>
    <xf numFmtId="14" fontId="88" fillId="0" borderId="14" xfId="0" applyNumberFormat="1" applyFont="1" applyFill="1" applyBorder="1" applyAlignment="1">
      <alignment horizontal="center" vertical="center" wrapText="1"/>
    </xf>
    <xf numFmtId="14" fontId="88"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Border="1" applyAlignment="1">
      <alignment horizontal="center" vertical="center" wrapText="1"/>
    </xf>
    <xf numFmtId="49" fontId="92" fillId="0" borderId="13" xfId="0" applyNumberFormat="1" applyFont="1" applyFill="1" applyBorder="1" applyAlignment="1">
      <alignment horizontal="left" vertical="center" wrapText="1" indent="1"/>
    </xf>
    <xf numFmtId="0" fontId="20" fillId="0" borderId="0" xfId="0" applyFont="1"/>
    <xf numFmtId="49" fontId="87" fillId="0" borderId="0" xfId="0" applyNumberFormat="1" applyFont="1" applyAlignment="1">
      <alignment horizontal="left" vertical="center"/>
    </xf>
    <xf numFmtId="0" fontId="88" fillId="43" borderId="13" xfId="0" applyFont="1" applyFill="1" applyBorder="1" applyAlignment="1">
      <alignment vertical="center" wrapText="1"/>
    </xf>
    <xf numFmtId="0" fontId="88" fillId="44" borderId="13" xfId="0" applyFont="1" applyFill="1" applyBorder="1" applyAlignment="1">
      <alignment vertical="center" wrapText="1"/>
    </xf>
    <xf numFmtId="0" fontId="88" fillId="45" borderId="29" xfId="0" applyFont="1" applyFill="1" applyBorder="1" applyAlignment="1">
      <alignment vertical="center" wrapText="1"/>
    </xf>
    <xf numFmtId="0" fontId="8" fillId="0" borderId="43" xfId="0" applyFont="1" applyFill="1" applyBorder="1" applyAlignment="1">
      <alignment horizontal="left" vertical="center" wrapText="1" indent="1"/>
    </xf>
    <xf numFmtId="3" fontId="4" fillId="35" borderId="13" xfId="0" applyNumberFormat="1" applyFont="1" applyFill="1" applyBorder="1" applyAlignment="1">
      <alignment horizontal="center" vertical="center" wrapText="1"/>
    </xf>
    <xf numFmtId="0" fontId="87" fillId="0" borderId="0" xfId="0" applyFont="1"/>
    <xf numFmtId="3" fontId="68" fillId="0" borderId="0" xfId="0" applyNumberFormat="1" applyFont="1"/>
    <xf numFmtId="49" fontId="60" fillId="32" borderId="28" xfId="42" applyNumberFormat="1" applyFont="1" applyFill="1" applyBorder="1" applyAlignment="1">
      <alignment horizontal="center"/>
    </xf>
    <xf numFmtId="49" fontId="9" fillId="0" borderId="0" xfId="0" applyNumberFormat="1" applyFont="1" applyAlignment="1">
      <alignment horizontal="left" vertical="center"/>
    </xf>
    <xf numFmtId="0" fontId="3" fillId="0" borderId="15" xfId="0" applyFont="1" applyBorder="1" applyAlignment="1">
      <alignment horizontal="center" vertical="center" wrapText="1"/>
    </xf>
    <xf numFmtId="49" fontId="3" fillId="0" borderId="13" xfId="0" applyNumberFormat="1" applyFont="1" applyBorder="1" applyAlignment="1">
      <alignment horizontal="left" vertical="center"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xf numFmtId="0" fontId="4" fillId="0" borderId="0" xfId="0" applyFont="1" applyAlignment="1">
      <alignment vertical="top" wrapText="1"/>
    </xf>
    <xf numFmtId="0" fontId="88" fillId="0" borderId="15" xfId="35" applyFont="1" applyBorder="1" applyAlignment="1" applyProtection="1">
      <alignment horizontal="left" vertical="center" indent="1"/>
    </xf>
    <xf numFmtId="0" fontId="88" fillId="0" borderId="52" xfId="0" applyFont="1" applyBorder="1"/>
    <xf numFmtId="0" fontId="9" fillId="0" borderId="15" xfId="35" applyFont="1" applyBorder="1" applyAlignment="1" applyProtection="1">
      <alignment horizontal="left" vertical="center" indent="1"/>
    </xf>
    <xf numFmtId="0" fontId="86" fillId="0" borderId="43" xfId="0" applyFont="1" applyFill="1" applyBorder="1" applyAlignment="1">
      <alignment horizontal="left" vertical="center" wrapText="1" inden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Fill="1" applyBorder="1" applyAlignment="1">
      <alignment vertical="center" wrapText="1"/>
    </xf>
    <xf numFmtId="49" fontId="94" fillId="0" borderId="1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0" fontId="4" fillId="0" borderId="72" xfId="0" applyFont="1" applyFill="1" applyBorder="1" applyAlignment="1">
      <alignment horizontal="center" vertical="center" wrapText="1"/>
    </xf>
    <xf numFmtId="0" fontId="8" fillId="0" borderId="72" xfId="0" applyFont="1" applyFill="1" applyBorder="1" applyAlignment="1">
      <alignment horizontal="left" vertical="center" wrapText="1" indent="1"/>
    </xf>
    <xf numFmtId="0" fontId="8" fillId="0" borderId="72" xfId="0" applyFont="1" applyFill="1" applyBorder="1" applyAlignment="1">
      <alignment horizontal="center" vertical="center" wrapText="1"/>
    </xf>
    <xf numFmtId="0" fontId="4" fillId="0" borderId="72" xfId="0" applyFont="1" applyFill="1" applyBorder="1" applyAlignment="1">
      <alignment horizontal="right" vertical="center" wrapText="1" indent="1"/>
    </xf>
    <xf numFmtId="49" fontId="104" fillId="0" borderId="52" xfId="40" applyNumberFormat="1" applyFont="1" applyBorder="1"/>
    <xf numFmtId="0" fontId="26" fillId="0" borderId="27" xfId="40" applyFont="1" applyBorder="1"/>
    <xf numFmtId="14" fontId="89" fillId="0" borderId="0" xfId="40" applyNumberFormat="1" applyFont="1" applyAlignment="1">
      <alignment vertical="center" wrapText="1"/>
    </xf>
    <xf numFmtId="0" fontId="89" fillId="0" borderId="0" xfId="40" applyFont="1" applyAlignment="1">
      <alignment vertical="center" wrapText="1"/>
    </xf>
    <xf numFmtId="0" fontId="26" fillId="0" borderId="20" xfId="40" applyFont="1" applyBorder="1" applyAlignment="1">
      <alignment vertical="center"/>
    </xf>
    <xf numFmtId="0" fontId="26" fillId="0" borderId="52" xfId="40" applyFont="1" applyBorder="1" applyAlignment="1">
      <alignment vertical="center"/>
    </xf>
    <xf numFmtId="0" fontId="8" fillId="0" borderId="60" xfId="0" applyFont="1" applyFill="1" applyBorder="1" applyAlignment="1">
      <alignment horizontal="center" vertical="center" wrapText="1"/>
    </xf>
    <xf numFmtId="0" fontId="9" fillId="0" borderId="20" xfId="0" applyFont="1" applyFill="1" applyBorder="1" applyAlignment="1">
      <alignment horizontal="left" vertical="center" wrapText="1" indent="1"/>
    </xf>
    <xf numFmtId="0" fontId="88" fillId="0" borderId="20" xfId="0" applyFont="1" applyFill="1" applyBorder="1" applyAlignment="1">
      <alignment horizontal="left" vertical="center" wrapText="1" indent="1"/>
    </xf>
    <xf numFmtId="0" fontId="87" fillId="0" borderId="20" xfId="0" applyFont="1" applyFill="1" applyBorder="1" applyAlignment="1">
      <alignment horizontal="left" vertical="center" wrapText="1" indent="1"/>
    </xf>
    <xf numFmtId="0" fontId="9" fillId="0" borderId="43" xfId="0" applyNumberFormat="1" applyFont="1" applyFill="1" applyBorder="1" applyAlignment="1">
      <alignment horizontal="left" vertical="center" wrapText="1" indent="1"/>
    </xf>
    <xf numFmtId="0" fontId="3" fillId="0" borderId="57" xfId="0" applyFont="1" applyBorder="1" applyAlignment="1">
      <alignment horizontal="center" vertical="center" wrapText="1"/>
    </xf>
    <xf numFmtId="0" fontId="3" fillId="0" borderId="12" xfId="0" applyFont="1" applyBorder="1" applyAlignment="1">
      <alignment horizontal="center" vertical="center" wrapText="1"/>
    </xf>
    <xf numFmtId="165" fontId="4" fillId="38" borderId="0" xfId="0" applyNumberFormat="1" applyFont="1" applyFill="1" applyAlignment="1">
      <alignment horizontal="right" vertical="center" indent="1"/>
    </xf>
    <xf numFmtId="4" fontId="4" fillId="0" borderId="0" xfId="0" applyNumberFormat="1" applyFont="1" applyFill="1" applyAlignment="1">
      <alignment horizontal="right" vertical="center" indent="1"/>
    </xf>
    <xf numFmtId="0" fontId="4" fillId="38" borderId="0" xfId="0" applyFont="1" applyFill="1"/>
    <xf numFmtId="165" fontId="4" fillId="38" borderId="0" xfId="0" applyNumberFormat="1" applyFont="1" applyFill="1"/>
    <xf numFmtId="165" fontId="4" fillId="0" borderId="0" xfId="0" applyNumberFormat="1" applyFont="1"/>
    <xf numFmtId="49" fontId="89" fillId="0" borderId="0" xfId="0" applyNumberFormat="1" applyFont="1" applyBorder="1" applyAlignment="1">
      <alignment horizontal="left" vertical="center" wrapText="1" indent="1"/>
    </xf>
    <xf numFmtId="0" fontId="106" fillId="0" borderId="0" xfId="0" applyFont="1" applyFill="1" applyAlignment="1">
      <alignment horizontal="left" vertical="center" wrapText="1" indent="3"/>
    </xf>
    <xf numFmtId="0" fontId="2" fillId="0" borderId="0" xfId="0" applyFont="1"/>
    <xf numFmtId="0" fontId="75" fillId="0" borderId="0" xfId="0" applyFont="1"/>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07" fillId="0" borderId="0" xfId="0" applyFont="1"/>
    <xf numFmtId="0" fontId="108" fillId="0" borderId="0" xfId="0" applyFont="1"/>
    <xf numFmtId="0" fontId="89" fillId="0" borderId="0" xfId="0" applyFont="1" applyFill="1"/>
    <xf numFmtId="0" fontId="87" fillId="0" borderId="0" xfId="0" applyFont="1" applyFill="1"/>
    <xf numFmtId="49" fontId="93" fillId="0" borderId="13" xfId="0" applyNumberFormat="1" applyFont="1" applyFill="1" applyBorder="1" applyAlignment="1" applyProtection="1">
      <alignment horizontal="left" vertical="top" wrapText="1" indent="1"/>
      <protection locked="0"/>
    </xf>
    <xf numFmtId="3" fontId="26" fillId="0" borderId="0" xfId="45" applyNumberFormat="1" applyFont="1" applyBorder="1" applyAlignment="1">
      <alignment vertical="center"/>
    </xf>
    <xf numFmtId="0" fontId="68" fillId="0" borderId="52" xfId="0" applyFont="1" applyBorder="1"/>
    <xf numFmtId="0" fontId="14" fillId="0" borderId="46" xfId="0" applyFont="1" applyFill="1" applyBorder="1" applyAlignment="1">
      <alignment vertical="center"/>
    </xf>
    <xf numFmtId="0" fontId="9" fillId="0" borderId="46" xfId="0" applyFont="1" applyFill="1" applyBorder="1" applyAlignment="1">
      <alignment vertical="center"/>
    </xf>
    <xf numFmtId="0" fontId="9" fillId="0" borderId="46" xfId="0" applyFont="1" applyBorder="1"/>
    <xf numFmtId="0" fontId="9" fillId="0" borderId="47" xfId="0" applyFont="1" applyBorder="1"/>
    <xf numFmtId="0" fontId="9" fillId="0" borderId="49" xfId="0" applyFont="1" applyBorder="1"/>
    <xf numFmtId="0" fontId="9" fillId="0" borderId="32" xfId="0" applyFont="1" applyBorder="1"/>
    <xf numFmtId="0" fontId="9" fillId="0" borderId="27" xfId="0" applyFont="1" applyBorder="1"/>
    <xf numFmtId="0" fontId="68" fillId="0" borderId="27" xfId="0" applyFont="1" applyBorder="1"/>
    <xf numFmtId="0" fontId="108" fillId="0" borderId="0" xfId="0" applyFont="1" applyAlignment="1">
      <alignment horizontal="center"/>
    </xf>
    <xf numFmtId="0" fontId="9" fillId="0" borderId="0" xfId="0" applyFont="1" applyAlignment="1">
      <alignment horizontal="center"/>
    </xf>
    <xf numFmtId="0" fontId="78" fillId="0" borderId="46" xfId="0" applyFont="1" applyFill="1" applyBorder="1" applyAlignment="1">
      <alignment vertic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 fontId="8" fillId="24" borderId="17" xfId="0" applyNumberFormat="1" applyFont="1" applyFill="1" applyBorder="1" applyAlignment="1">
      <alignment horizontal="right" vertical="center" wrapText="1" indent="1"/>
    </xf>
    <xf numFmtId="0" fontId="9" fillId="0" borderId="0" xfId="0" applyFont="1" applyFill="1" applyAlignment="1">
      <alignment vertical="center" wrapText="1"/>
    </xf>
    <xf numFmtId="0" fontId="98"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91" fillId="0" borderId="0" xfId="0" applyFont="1" applyAlignment="1">
      <alignment horizontal="left"/>
    </xf>
    <xf numFmtId="0" fontId="0" fillId="0" borderId="0" xfId="0" applyFill="1" applyAlignment="1">
      <alignment horizontal="left"/>
    </xf>
    <xf numFmtId="0" fontId="37" fillId="0" borderId="0" xfId="0" applyFont="1" applyAlignment="1">
      <alignment horizontal="left"/>
    </xf>
    <xf numFmtId="0" fontId="20" fillId="0" borderId="0" xfId="0" applyFont="1" applyAlignment="1">
      <alignment horizontal="left" vertical="center"/>
    </xf>
    <xf numFmtId="0" fontId="9" fillId="0" borderId="0" xfId="0" applyFont="1" applyFill="1" applyAlignment="1">
      <alignment horizontal="left" vertical="center" wrapText="1"/>
    </xf>
    <xf numFmtId="0" fontId="105" fillId="0" borderId="0" xfId="0" applyFont="1" applyAlignment="1">
      <alignment horizontal="left"/>
    </xf>
    <xf numFmtId="0" fontId="31" fillId="0" borderId="0" xfId="0" applyFont="1" applyFill="1" applyAlignment="1">
      <alignment vertical="center"/>
    </xf>
    <xf numFmtId="0" fontId="91" fillId="0" borderId="0" xfId="0" applyFont="1" applyFill="1" applyAlignment="1">
      <alignment horizontal="left"/>
    </xf>
    <xf numFmtId="0" fontId="109" fillId="0" borderId="0" xfId="0" applyFont="1" applyAlignment="1">
      <alignment horizontal="left" wrapText="1"/>
    </xf>
    <xf numFmtId="0" fontId="9" fillId="0" borderId="13" xfId="40" applyFont="1" applyBorder="1" applyAlignment="1">
      <alignment horizontal="center" vertical="center" wrapText="1"/>
    </xf>
    <xf numFmtId="0" fontId="8" fillId="0" borderId="13" xfId="40" applyFont="1" applyBorder="1" applyAlignment="1">
      <alignment horizontal="center" vertical="center" wrapText="1"/>
    </xf>
    <xf numFmtId="0" fontId="8" fillId="0" borderId="13" xfId="40" applyFont="1" applyBorder="1" applyAlignment="1">
      <alignment horizontal="left" vertical="center" wrapText="1" indent="1"/>
    </xf>
    <xf numFmtId="0" fontId="9" fillId="0" borderId="14" xfId="40" applyFont="1" applyBorder="1" applyAlignment="1">
      <alignment horizontal="center" vertical="center" wrapText="1"/>
    </xf>
    <xf numFmtId="0" fontId="8" fillId="0" borderId="14" xfId="40" applyFont="1" applyBorder="1" applyAlignment="1">
      <alignment horizontal="center" vertical="center" wrapText="1"/>
    </xf>
    <xf numFmtId="0" fontId="4" fillId="0" borderId="16" xfId="40" applyFont="1" applyBorder="1" applyAlignment="1">
      <alignment horizontal="center" vertical="center" wrapText="1"/>
    </xf>
    <xf numFmtId="0" fontId="8" fillId="0" borderId="17" xfId="40" applyFont="1" applyBorder="1" applyAlignment="1">
      <alignment horizontal="left" vertical="center" wrapText="1" indent="1"/>
    </xf>
    <xf numFmtId="0" fontId="89" fillId="0" borderId="0" xfId="0" applyFont="1" applyAlignment="1">
      <alignment vertical="center"/>
    </xf>
    <xf numFmtId="0" fontId="108" fillId="0" borderId="14" xfId="35" applyFont="1" applyBorder="1" applyAlignment="1" applyProtection="1">
      <alignment horizontal="left" vertical="center" indent="1"/>
    </xf>
    <xf numFmtId="0" fontId="91" fillId="0" borderId="0" xfId="0" applyFont="1" applyAlignment="1">
      <alignment vertical="center"/>
    </xf>
    <xf numFmtId="0" fontId="112" fillId="0" borderId="13" xfId="0" applyFont="1" applyFill="1" applyBorder="1" applyAlignment="1">
      <alignment horizontal="center" vertical="center" wrapText="1"/>
    </xf>
    <xf numFmtId="0" fontId="112" fillId="0" borderId="14" xfId="0" applyFont="1" applyFill="1" applyBorder="1" applyAlignment="1">
      <alignment horizontal="center" vertical="center" wrapText="1"/>
    </xf>
    <xf numFmtId="0" fontId="86" fillId="0" borderId="13" xfId="41" applyFont="1" applyBorder="1" applyAlignment="1">
      <alignment horizontal="center" vertical="center"/>
    </xf>
    <xf numFmtId="0" fontId="86" fillId="0" borderId="13" xfId="41" applyFont="1" applyBorder="1" applyAlignment="1">
      <alignment vertical="center"/>
    </xf>
    <xf numFmtId="0" fontId="86" fillId="0" borderId="23" xfId="41" applyFont="1" applyBorder="1" applyAlignment="1">
      <alignment horizontal="center" vertical="center" wrapText="1"/>
    </xf>
    <xf numFmtId="0" fontId="86" fillId="0" borderId="25" xfId="41" applyFont="1" applyBorder="1" applyAlignment="1">
      <alignment horizontal="center" vertical="center"/>
    </xf>
    <xf numFmtId="0" fontId="86" fillId="0" borderId="25" xfId="41" applyFont="1" applyBorder="1" applyAlignment="1">
      <alignment horizontal="center" vertical="center" wrapText="1"/>
    </xf>
    <xf numFmtId="0" fontId="86" fillId="0" borderId="24" xfId="41" applyFont="1" applyBorder="1" applyAlignment="1">
      <alignment horizontal="center" vertical="center" wrapText="1"/>
    </xf>
    <xf numFmtId="0" fontId="86" fillId="0" borderId="15" xfId="41" applyFont="1" applyBorder="1" applyAlignment="1">
      <alignment vertical="center"/>
    </xf>
    <xf numFmtId="0" fontId="86" fillId="0" borderId="14" xfId="41" applyFont="1" applyBorder="1" applyAlignment="1">
      <alignment horizontal="center" vertical="center"/>
    </xf>
    <xf numFmtId="0" fontId="86" fillId="0" borderId="17" xfId="41" applyFont="1" applyBorder="1" applyAlignment="1">
      <alignment horizontal="left" vertical="center" indent="1"/>
    </xf>
    <xf numFmtId="0" fontId="88" fillId="0" borderId="22" xfId="41" applyFont="1" applyBorder="1" applyAlignment="1">
      <alignment horizontal="center" vertical="center"/>
    </xf>
    <xf numFmtId="0" fontId="86" fillId="0" borderId="29" xfId="41" applyFont="1" applyBorder="1" applyAlignment="1">
      <alignment horizontal="left" vertical="center" indent="1"/>
    </xf>
    <xf numFmtId="0" fontId="88" fillId="0" borderId="79" xfId="41" applyFont="1" applyBorder="1" applyAlignment="1">
      <alignment horizontal="center" vertical="center"/>
    </xf>
    <xf numFmtId="0" fontId="86" fillId="0" borderId="80" xfId="41" applyFont="1" applyBorder="1" applyAlignment="1">
      <alignment horizontal="left" vertical="center" indent="1"/>
    </xf>
    <xf numFmtId="0" fontId="85" fillId="0" borderId="0" xfId="41" applyBorder="1" applyAlignment="1">
      <alignment horizontal="center" vertical="center" wrapText="1"/>
    </xf>
    <xf numFmtId="0" fontId="108" fillId="0" borderId="0" xfId="0" applyFont="1" applyAlignment="1">
      <alignment wrapText="1"/>
    </xf>
    <xf numFmtId="0" fontId="85" fillId="0" borderId="0" xfId="41" applyFill="1"/>
    <xf numFmtId="0" fontId="85" fillId="0" borderId="0" xfId="41" applyAlignment="1">
      <alignment horizontal="center" vertical="center"/>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25" xfId="0" applyFont="1" applyBorder="1" applyAlignment="1">
      <alignment vertical="center" wrapText="1"/>
    </xf>
    <xf numFmtId="0" fontId="4" fillId="0" borderId="24" xfId="0" applyFont="1" applyBorder="1" applyAlignment="1">
      <alignment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47" borderId="0" xfId="0" applyFont="1" applyFill="1" applyAlignment="1">
      <alignment vertical="center" wrapText="1"/>
    </xf>
    <xf numFmtId="0" fontId="4" fillId="0" borderId="58" xfId="0" applyFont="1" applyBorder="1" applyAlignment="1">
      <alignment vertical="center" wrapText="1"/>
    </xf>
    <xf numFmtId="0" fontId="4" fillId="0" borderId="59" xfId="0" applyFont="1" applyBorder="1" applyAlignment="1">
      <alignment vertical="center" wrapText="1"/>
    </xf>
    <xf numFmtId="0" fontId="8" fillId="0" borderId="63" xfId="0" applyFont="1" applyBorder="1" applyAlignment="1">
      <alignment vertical="center" wrapText="1"/>
    </xf>
    <xf numFmtId="0" fontId="9" fillId="32" borderId="84" xfId="0" applyFont="1" applyFill="1" applyBorder="1" applyAlignment="1">
      <alignment vertical="center" wrapText="1"/>
    </xf>
    <xf numFmtId="0" fontId="88" fillId="0" borderId="34" xfId="0" applyFont="1" applyFill="1" applyBorder="1" applyAlignment="1">
      <alignment horizontal="left" vertical="center" wrapText="1" indent="1"/>
    </xf>
    <xf numFmtId="0" fontId="88" fillId="0" borderId="17" xfId="0" applyFont="1" applyFill="1" applyBorder="1" applyAlignment="1">
      <alignment horizontal="left" vertical="center" wrapText="1" indent="1"/>
    </xf>
    <xf numFmtId="0" fontId="88" fillId="0" borderId="18" xfId="0" applyFont="1" applyFill="1" applyBorder="1" applyAlignment="1">
      <alignment horizontal="left" vertical="center" wrapText="1" indent="1"/>
    </xf>
    <xf numFmtId="0" fontId="89" fillId="0" borderId="0" xfId="0" applyFont="1" applyAlignment="1">
      <alignment horizontal="center"/>
    </xf>
    <xf numFmtId="0" fontId="89" fillId="42" borderId="0" xfId="0" applyFont="1" applyFill="1"/>
    <xf numFmtId="0" fontId="9" fillId="42" borderId="0" xfId="0" applyFont="1" applyFill="1" applyAlignment="1">
      <alignment wrapText="1"/>
    </xf>
    <xf numFmtId="0" fontId="4" fillId="0" borderId="0" xfId="40" applyFont="1" applyBorder="1" applyAlignment="1">
      <alignment vertical="center" wrapText="1"/>
    </xf>
    <xf numFmtId="49" fontId="113" fillId="0" borderId="13" xfId="43" applyNumberFormat="1" applyFont="1" applyBorder="1" applyAlignment="1">
      <alignment horizontal="left" vertical="center" wrapText="1" indent="1"/>
    </xf>
    <xf numFmtId="0" fontId="107" fillId="0" borderId="0" xfId="40" applyFont="1" applyBorder="1" applyAlignment="1">
      <alignment vertical="center"/>
    </xf>
    <xf numFmtId="49" fontId="108" fillId="0" borderId="13" xfId="43" applyNumberFormat="1" applyFont="1" applyBorder="1" applyAlignment="1">
      <alignment horizontal="left" vertical="center" wrapText="1" indent="1"/>
    </xf>
    <xf numFmtId="0" fontId="4" fillId="0" borderId="21" xfId="43" applyFont="1" applyBorder="1" applyAlignment="1">
      <alignment horizontal="center" vertical="center" wrapText="1"/>
    </xf>
    <xf numFmtId="0" fontId="113" fillId="42" borderId="0" xfId="0" applyFont="1" applyFill="1" applyBorder="1" applyAlignment="1">
      <alignment vertical="center"/>
    </xf>
    <xf numFmtId="0" fontId="113" fillId="42" borderId="0" xfId="0" applyFont="1" applyFill="1" applyBorder="1" applyAlignment="1">
      <alignment vertical="center" wrapText="1"/>
    </xf>
    <xf numFmtId="14" fontId="113" fillId="42" borderId="0" xfId="40" applyNumberFormat="1" applyFont="1" applyFill="1" applyBorder="1" applyAlignment="1">
      <alignment vertical="center" wrapText="1"/>
    </xf>
    <xf numFmtId="0" fontId="89" fillId="0" borderId="15" xfId="0" applyFont="1" applyBorder="1" applyAlignment="1">
      <alignment horizontal="center" vertical="center" wrapText="1"/>
    </xf>
    <xf numFmtId="2" fontId="85" fillId="0" borderId="0" xfId="41" applyNumberFormat="1" applyAlignment="1"/>
    <xf numFmtId="0" fontId="3" fillId="0" borderId="13" xfId="0" applyFont="1" applyFill="1" applyBorder="1" applyAlignment="1">
      <alignment horizontal="center" vertical="center" wrapText="1"/>
    </xf>
    <xf numFmtId="0" fontId="9" fillId="0" borderId="29" xfId="0" applyFont="1" applyFill="1" applyBorder="1" applyAlignment="1">
      <alignment horizontal="left" vertical="center"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pplyFill="1" applyBorder="1" applyAlignment="1">
      <alignment horizontal="left" vertical="center" wrapText="1" indent="1"/>
    </xf>
    <xf numFmtId="49" fontId="8" fillId="0" borderId="13" xfId="0" applyNumberFormat="1" applyFont="1" applyFill="1" applyBorder="1" applyAlignment="1">
      <alignment horizontal="left" vertical="center" indent="1"/>
    </xf>
    <xf numFmtId="49" fontId="8" fillId="37" borderId="13" xfId="0" applyNumberFormat="1" applyFont="1" applyFill="1" applyBorder="1" applyAlignment="1">
      <alignment horizontal="left" vertical="center" indent="1"/>
    </xf>
    <xf numFmtId="49" fontId="9" fillId="0" borderId="19" xfId="0" applyNumberFormat="1" applyFont="1" applyFill="1" applyBorder="1" applyAlignment="1">
      <alignment horizontal="left" vertical="center" wrapText="1" indent="1"/>
    </xf>
    <xf numFmtId="49" fontId="60" fillId="0" borderId="17" xfId="0" applyNumberFormat="1" applyFont="1" applyFill="1" applyBorder="1" applyAlignment="1">
      <alignment horizontal="left" vertical="center" wrapText="1" indent="1"/>
    </xf>
    <xf numFmtId="49" fontId="97" fillId="0" borderId="19" xfId="0" applyNumberFormat="1" applyFont="1" applyBorder="1" applyAlignment="1">
      <alignment horizontal="left" vertical="center" wrapText="1" indent="1"/>
    </xf>
    <xf numFmtId="49" fontId="87" fillId="0" borderId="13" xfId="0" applyNumberFormat="1" applyFont="1" applyBorder="1" applyAlignment="1">
      <alignment horizontal="left" vertical="center" wrapText="1" indent="1"/>
    </xf>
    <xf numFmtId="49" fontId="87" fillId="0" borderId="19" xfId="0" applyNumberFormat="1" applyFont="1" applyBorder="1" applyAlignment="1">
      <alignment horizontal="left" vertical="center" wrapText="1" indent="1"/>
    </xf>
    <xf numFmtId="0" fontId="87" fillId="0" borderId="14" xfId="35" applyFont="1" applyBorder="1" applyAlignment="1" applyProtection="1">
      <alignment horizontal="left" vertical="center" indent="1"/>
    </xf>
    <xf numFmtId="0" fontId="93" fillId="0" borderId="15" xfId="0" applyFont="1" applyBorder="1" applyAlignment="1">
      <alignment horizontal="center" vertical="center" wrapText="1"/>
    </xf>
    <xf numFmtId="0" fontId="92" fillId="0" borderId="27" xfId="0" applyFont="1" applyBorder="1" applyAlignment="1">
      <alignment horizontal="left" vertical="center" wrapText="1" indent="1"/>
    </xf>
    <xf numFmtId="0" fontId="92" fillId="0" borderId="76" xfId="0" applyFont="1" applyBorder="1" applyAlignment="1">
      <alignment horizontal="left" vertical="center" wrapText="1" indent="1"/>
    </xf>
    <xf numFmtId="0" fontId="93" fillId="0" borderId="77" xfId="0" applyFont="1" applyBorder="1" applyAlignment="1">
      <alignment horizontal="center" vertical="center" wrapText="1"/>
    </xf>
    <xf numFmtId="0" fontId="93" fillId="47" borderId="0" xfId="0" applyFont="1" applyFill="1" applyAlignment="1">
      <alignment vertical="center" wrapText="1"/>
    </xf>
    <xf numFmtId="0" fontId="92" fillId="0" borderId="57" xfId="0" applyFont="1" applyBorder="1" applyAlignment="1">
      <alignment horizontal="center" vertical="center" wrapText="1"/>
    </xf>
    <xf numFmtId="0" fontId="92" fillId="0" borderId="0" xfId="0" applyFont="1" applyBorder="1" applyAlignment="1">
      <alignment vertical="center" wrapText="1"/>
    </xf>
    <xf numFmtId="0" fontId="93" fillId="0" borderId="23" xfId="0" applyFont="1" applyBorder="1" applyAlignment="1">
      <alignment vertical="center" wrapText="1"/>
    </xf>
    <xf numFmtId="0" fontId="93" fillId="0" borderId="25" xfId="0" applyFont="1" applyBorder="1" applyAlignment="1">
      <alignment vertical="center" wrapText="1"/>
    </xf>
    <xf numFmtId="0" fontId="93" fillId="0" borderId="24" xfId="0" applyFont="1" applyBorder="1" applyAlignment="1">
      <alignment vertical="center" wrapText="1"/>
    </xf>
    <xf numFmtId="0" fontId="93" fillId="0" borderId="15" xfId="0" applyFont="1" applyBorder="1" applyAlignment="1">
      <alignment vertical="center" wrapText="1"/>
    </xf>
    <xf numFmtId="0" fontId="93" fillId="0" borderId="13" xfId="0" applyFont="1" applyBorder="1" applyAlignment="1">
      <alignment vertical="center" wrapText="1"/>
    </xf>
    <xf numFmtId="0" fontId="93" fillId="0" borderId="14" xfId="0" applyFont="1" applyBorder="1" applyAlignment="1">
      <alignment vertical="center" wrapText="1"/>
    </xf>
    <xf numFmtId="0" fontId="93" fillId="0" borderId="16" xfId="0" applyFont="1" applyBorder="1" applyAlignment="1">
      <alignment vertical="center" wrapText="1"/>
    </xf>
    <xf numFmtId="0" fontId="93" fillId="0" borderId="17" xfId="0" applyFont="1" applyBorder="1" applyAlignment="1">
      <alignment vertical="center" wrapText="1"/>
    </xf>
    <xf numFmtId="0" fontId="93" fillId="0" borderId="18" xfId="0" applyFont="1" applyBorder="1" applyAlignment="1">
      <alignment vertical="center" wrapText="1"/>
    </xf>
    <xf numFmtId="0" fontId="93" fillId="0" borderId="0" xfId="0" applyFont="1" applyAlignment="1">
      <alignment vertical="center" wrapText="1"/>
    </xf>
    <xf numFmtId="0" fontId="92" fillId="0" borderId="0" xfId="0" applyFont="1" applyAlignment="1">
      <alignment horizontal="center" vertical="center"/>
    </xf>
    <xf numFmtId="0" fontId="92" fillId="0" borderId="0" xfId="0" applyFont="1" applyAlignment="1">
      <alignment vertical="center" wrapText="1"/>
    </xf>
    <xf numFmtId="0" fontId="86" fillId="0" borderId="58" xfId="0" applyFont="1" applyBorder="1" applyAlignment="1">
      <alignment horizontal="center" vertical="center"/>
    </xf>
    <xf numFmtId="49" fontId="92" fillId="0" borderId="17" xfId="0" applyNumberFormat="1" applyFont="1" applyFill="1" applyBorder="1" applyAlignment="1">
      <alignment horizontal="left" vertical="top" wrapText="1" indent="1"/>
    </xf>
    <xf numFmtId="49" fontId="93" fillId="0" borderId="0" xfId="0" applyNumberFormat="1" applyFont="1" applyAlignment="1">
      <alignment horizontal="left" wrapText="1"/>
    </xf>
    <xf numFmtId="49" fontId="116" fillId="0" borderId="13" xfId="0" applyNumberFormat="1" applyFont="1" applyFill="1" applyBorder="1" applyAlignment="1">
      <alignment horizontal="left" vertical="top" wrapText="1" indent="1"/>
    </xf>
    <xf numFmtId="49" fontId="89" fillId="0" borderId="13" xfId="0" applyNumberFormat="1" applyFont="1" applyFill="1" applyBorder="1" applyAlignment="1">
      <alignment horizontal="left" vertical="top" wrapText="1" indent="1"/>
    </xf>
    <xf numFmtId="49" fontId="89" fillId="0" borderId="13" xfId="0" applyNumberFormat="1" applyFont="1" applyFill="1" applyBorder="1" applyAlignment="1">
      <alignment horizontal="left" vertical="center" wrapText="1" indent="1"/>
    </xf>
    <xf numFmtId="49" fontId="87" fillId="0" borderId="13" xfId="0" applyNumberFormat="1" applyFont="1" applyFill="1" applyBorder="1" applyAlignment="1">
      <alignment horizontal="left" vertical="center" wrapText="1" indent="1"/>
    </xf>
    <xf numFmtId="0" fontId="87" fillId="0" borderId="14" xfId="35" applyFont="1" applyBorder="1" applyAlignment="1" applyProtection="1">
      <alignment horizontal="left" vertical="center" wrapText="1" indent="1"/>
    </xf>
    <xf numFmtId="0" fontId="87" fillId="0" borderId="15" xfId="35" applyFont="1" applyBorder="1" applyAlignment="1" applyProtection="1">
      <alignment horizontal="left" vertical="center" indent="1"/>
    </xf>
    <xf numFmtId="0" fontId="87" fillId="0" borderId="20" xfId="0" applyFont="1" applyBorder="1" applyAlignment="1">
      <alignment horizontal="left" vertical="center" wrapText="1" indent="1"/>
    </xf>
    <xf numFmtId="0" fontId="87" fillId="37" borderId="15" xfId="35" applyFont="1" applyFill="1" applyBorder="1" applyAlignment="1" applyProtection="1">
      <alignment horizontal="left" vertical="center" indent="1"/>
    </xf>
    <xf numFmtId="0" fontId="87" fillId="37" borderId="20" xfId="0" applyFont="1" applyFill="1" applyBorder="1" applyAlignment="1">
      <alignment horizontal="left" vertical="center" wrapText="1" indent="1"/>
    </xf>
    <xf numFmtId="3" fontId="8" fillId="0" borderId="22" xfId="44" applyNumberFormat="1" applyFont="1" applyFill="1" applyBorder="1" applyAlignment="1">
      <alignment horizontal="center" vertical="center" wrapText="1"/>
    </xf>
    <xf numFmtId="0" fontId="8" fillId="0" borderId="29" xfId="44" applyNumberFormat="1" applyFont="1" applyFill="1" applyBorder="1" applyAlignment="1">
      <alignment horizontal="center" vertical="center" wrapText="1"/>
    </xf>
    <xf numFmtId="0" fontId="8" fillId="37" borderId="29" xfId="44" applyFont="1" applyFill="1" applyBorder="1" applyAlignment="1">
      <alignment horizontal="center" vertical="center" wrapText="1"/>
    </xf>
    <xf numFmtId="0" fontId="8" fillId="37" borderId="34" xfId="44" applyFont="1" applyFill="1" applyBorder="1" applyAlignment="1">
      <alignment horizontal="center" vertical="center" wrapText="1"/>
    </xf>
    <xf numFmtId="3" fontId="8" fillId="0" borderId="30" xfId="44" applyNumberFormat="1" applyFont="1" applyFill="1" applyBorder="1" applyAlignment="1">
      <alignment horizontal="center" vertical="center" wrapText="1"/>
    </xf>
    <xf numFmtId="0" fontId="8" fillId="0" borderId="30" xfId="44" applyNumberFormat="1" applyFont="1" applyFill="1" applyBorder="1" applyAlignment="1">
      <alignment horizontal="center" vertical="center" wrapText="1"/>
    </xf>
    <xf numFmtId="0" fontId="8" fillId="0" borderId="85" xfId="44" applyNumberFormat="1" applyFont="1" applyFill="1" applyBorder="1" applyAlignment="1">
      <alignment horizontal="center" vertical="center" wrapText="1"/>
    </xf>
    <xf numFmtId="0" fontId="8" fillId="37" borderId="31" xfId="44" applyFont="1" applyFill="1" applyBorder="1" applyAlignment="1">
      <alignment horizontal="center" vertical="center" wrapText="1"/>
    </xf>
    <xf numFmtId="0" fontId="8" fillId="37" borderId="53" xfId="44" applyFont="1" applyFill="1" applyBorder="1" applyAlignment="1">
      <alignment horizontal="center" vertical="center" wrapText="1"/>
    </xf>
    <xf numFmtId="0" fontId="8" fillId="37" borderId="64" xfId="44" applyFont="1" applyFill="1" applyBorder="1" applyAlignment="1">
      <alignment horizontal="center" vertical="center" wrapText="1"/>
    </xf>
    <xf numFmtId="3" fontId="8" fillId="0" borderId="29" xfId="44" applyNumberFormat="1" applyFont="1" applyFill="1" applyBorder="1" applyAlignment="1">
      <alignment horizontal="center" vertical="center" wrapText="1"/>
    </xf>
    <xf numFmtId="0" fontId="97" fillId="0" borderId="0" xfId="0" applyFont="1" applyFill="1" applyAlignment="1">
      <alignment horizontal="center" vertical="center" wrapText="1"/>
    </xf>
    <xf numFmtId="0" fontId="87" fillId="0" borderId="24" xfId="0" applyFont="1" applyBorder="1" applyAlignment="1">
      <alignment horizontal="left" vertical="center" wrapText="1" indent="1"/>
    </xf>
    <xf numFmtId="0" fontId="89" fillId="0" borderId="0" xfId="0" applyFont="1" applyBorder="1"/>
    <xf numFmtId="0" fontId="117" fillId="0" borderId="0" xfId="0" applyFont="1" applyFill="1" applyBorder="1"/>
    <xf numFmtId="4" fontId="9" fillId="35" borderId="13" xfId="0" applyNumberFormat="1" applyFont="1" applyFill="1" applyBorder="1" applyAlignment="1">
      <alignment horizontal="right" vertical="center" wrapText="1" indent="1"/>
    </xf>
    <xf numFmtId="4" fontId="8" fillId="24" borderId="13" xfId="0" applyNumberFormat="1" applyFont="1" applyFill="1" applyBorder="1" applyAlignment="1">
      <alignment horizontal="right" vertical="center" wrapText="1" indent="1"/>
    </xf>
    <xf numFmtId="4" fontId="9" fillId="35" borderId="19" xfId="0" applyNumberFormat="1" applyFont="1" applyFill="1" applyBorder="1" applyAlignment="1">
      <alignment horizontal="right" vertical="center" wrapText="1" indent="1"/>
    </xf>
    <xf numFmtId="0" fontId="9" fillId="0" borderId="0" xfId="44" applyFont="1" applyFill="1" applyAlignment="1">
      <alignment vertical="center" wrapText="1"/>
    </xf>
    <xf numFmtId="4" fontId="4" fillId="0" borderId="0" xfId="0" applyNumberFormat="1" applyFont="1" applyAlignment="1">
      <alignment vertical="center"/>
    </xf>
    <xf numFmtId="166" fontId="8" fillId="24" borderId="13" xfId="0" applyNumberFormat="1" applyFont="1" applyFill="1" applyBorder="1" applyAlignment="1">
      <alignment horizontal="right" vertical="center" wrapText="1" indent="1"/>
    </xf>
    <xf numFmtId="166" fontId="4" fillId="35" borderId="13" xfId="27" applyNumberFormat="1" applyFont="1" applyFill="1" applyBorder="1" applyAlignment="1">
      <alignment horizontal="right" vertical="center" wrapText="1" indent="1"/>
    </xf>
    <xf numFmtId="166" fontId="4" fillId="37" borderId="13" xfId="27" applyNumberFormat="1" applyFont="1" applyFill="1" applyBorder="1" applyAlignment="1">
      <alignment horizontal="right" vertical="center" wrapText="1" indent="1"/>
    </xf>
    <xf numFmtId="166" fontId="8" fillId="37" borderId="13" xfId="0" applyNumberFormat="1" applyFont="1" applyFill="1" applyBorder="1" applyAlignment="1">
      <alignment horizontal="right" vertical="center" wrapText="1" indent="1"/>
    </xf>
    <xf numFmtId="166" fontId="8" fillId="24" borderId="17" xfId="0" applyNumberFormat="1" applyFont="1" applyFill="1" applyBorder="1" applyAlignment="1">
      <alignment horizontal="right" vertical="center" wrapText="1" indent="1"/>
    </xf>
    <xf numFmtId="3" fontId="8" fillId="24" borderId="20" xfId="0" applyNumberFormat="1" applyFont="1" applyFill="1" applyBorder="1" applyAlignment="1">
      <alignment horizontal="right" vertical="center" wrapText="1" indent="1"/>
    </xf>
    <xf numFmtId="3" fontId="4" fillId="35" borderId="13" xfId="27" applyNumberFormat="1" applyFont="1" applyFill="1" applyBorder="1" applyAlignment="1">
      <alignment horizontal="right" vertical="center" wrapText="1" indent="1"/>
    </xf>
    <xf numFmtId="3" fontId="4" fillId="37" borderId="13" xfId="27" applyNumberFormat="1" applyFont="1" applyFill="1" applyBorder="1" applyAlignment="1">
      <alignment horizontal="right" vertical="center" wrapText="1" indent="1"/>
    </xf>
    <xf numFmtId="3" fontId="8" fillId="37" borderId="20" xfId="0" applyNumberFormat="1" applyFont="1" applyFill="1" applyBorder="1" applyAlignment="1">
      <alignment horizontal="right" vertical="center" wrapText="1" indent="1"/>
    </xf>
    <xf numFmtId="3" fontId="8" fillId="24" borderId="17" xfId="0" applyNumberFormat="1" applyFont="1" applyFill="1" applyBorder="1" applyAlignment="1">
      <alignment horizontal="right" vertical="center" wrapText="1" indent="1"/>
    </xf>
    <xf numFmtId="3" fontId="8" fillId="24" borderId="28" xfId="0" applyNumberFormat="1" applyFont="1" applyFill="1" applyBorder="1" applyAlignment="1">
      <alignment horizontal="right" vertical="center" wrapText="1" indent="1"/>
    </xf>
    <xf numFmtId="0" fontId="4" fillId="0" borderId="13" xfId="0" applyFont="1" applyFill="1" applyBorder="1" applyAlignment="1">
      <alignment horizontal="left" vertical="top" wrapText="1" indent="1"/>
    </xf>
    <xf numFmtId="0" fontId="4" fillId="0" borderId="0" xfId="0" applyFont="1"/>
    <xf numFmtId="0" fontId="4" fillId="0" borderId="15" xfId="0" applyFont="1" applyBorder="1" applyAlignment="1">
      <alignment horizontal="center" vertical="center"/>
    </xf>
    <xf numFmtId="0" fontId="4" fillId="0" borderId="0" xfId="0" applyFont="1"/>
    <xf numFmtId="0" fontId="4" fillId="0" borderId="15" xfId="0" applyFont="1" applyBorder="1" applyAlignment="1">
      <alignment horizontal="center" vertical="center"/>
    </xf>
    <xf numFmtId="0" fontId="9" fillId="0" borderId="13" xfId="0" applyFont="1" applyFill="1" applyBorder="1" applyAlignment="1">
      <alignment horizontal="left" vertical="top" wrapText="1" indent="1"/>
    </xf>
    <xf numFmtId="0" fontId="4" fillId="0" borderId="13" xfId="93" applyFont="1" applyFill="1" applyBorder="1" applyAlignment="1">
      <alignment horizontal="left" vertical="top" wrapText="1" indent="1"/>
    </xf>
    <xf numFmtId="0" fontId="9" fillId="0" borderId="13" xfId="91" applyFont="1" applyFill="1" applyBorder="1" applyAlignment="1">
      <alignment horizontal="left" vertical="top" wrapText="1" indent="1"/>
    </xf>
    <xf numFmtId="3" fontId="8" fillId="24" borderId="14" xfId="0" applyNumberFormat="1" applyFont="1" applyFill="1" applyBorder="1" applyAlignment="1">
      <alignment horizontal="right" vertical="center" wrapText="1" indent="1"/>
    </xf>
    <xf numFmtId="3" fontId="4" fillId="35" borderId="13" xfId="91" applyNumberFormat="1" applyFont="1" applyFill="1" applyBorder="1" applyAlignment="1">
      <alignment horizontal="right" vertical="center" wrapText="1" indent="1"/>
    </xf>
    <xf numFmtId="3" fontId="9" fillId="35" borderId="13" xfId="0" applyNumberFormat="1" applyFont="1" applyFill="1" applyBorder="1" applyAlignment="1">
      <alignment horizontal="right" vertical="center" wrapText="1" indent="1"/>
    </xf>
    <xf numFmtId="3" fontId="9" fillId="35" borderId="13" xfId="91" applyNumberFormat="1" applyFont="1" applyFill="1" applyBorder="1" applyAlignment="1">
      <alignment horizontal="right" vertical="center" wrapText="1" indent="1"/>
    </xf>
    <xf numFmtId="3" fontId="9" fillId="35" borderId="13" xfId="93" applyNumberFormat="1" applyFont="1" applyFill="1" applyBorder="1" applyAlignment="1">
      <alignment horizontal="right" vertical="center" wrapText="1" indent="1"/>
    </xf>
    <xf numFmtId="3" fontId="3" fillId="24" borderId="17" xfId="0" applyNumberFormat="1" applyFont="1" applyFill="1" applyBorder="1" applyAlignment="1">
      <alignment horizontal="right" vertical="center" wrapText="1" indent="1"/>
    </xf>
    <xf numFmtId="3" fontId="8" fillId="24" borderId="18"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indent="1"/>
    </xf>
    <xf numFmtId="3" fontId="8" fillId="24" borderId="14" xfId="0" applyNumberFormat="1" applyFont="1" applyFill="1" applyBorder="1" applyAlignment="1">
      <alignment horizontal="right" vertical="center" indent="1"/>
    </xf>
    <xf numFmtId="3" fontId="4" fillId="35" borderId="13" xfId="0" applyNumberFormat="1" applyFont="1" applyFill="1" applyBorder="1" applyAlignment="1">
      <alignment vertical="center" wrapText="1"/>
    </xf>
    <xf numFmtId="3" fontId="4" fillId="35" borderId="13" xfId="0" applyNumberFormat="1" applyFont="1" applyFill="1" applyBorder="1" applyAlignment="1">
      <alignment vertical="center"/>
    </xf>
    <xf numFmtId="3" fontId="8" fillId="24" borderId="13" xfId="0" applyNumberFormat="1" applyFont="1" applyFill="1" applyBorder="1" applyAlignment="1">
      <alignment vertical="center" wrapText="1"/>
    </xf>
    <xf numFmtId="3" fontId="4" fillId="0" borderId="19" xfId="0" applyNumberFormat="1" applyFont="1" applyFill="1" applyBorder="1" applyAlignment="1">
      <alignment vertical="center" wrapText="1"/>
    </xf>
    <xf numFmtId="3" fontId="4" fillId="35" borderId="19" xfId="0" applyNumberFormat="1" applyFont="1" applyFill="1" applyBorder="1" applyAlignment="1">
      <alignment vertical="center" wrapText="1"/>
    </xf>
    <xf numFmtId="3" fontId="8" fillId="24" borderId="17" xfId="0" applyNumberFormat="1" applyFont="1" applyFill="1" applyBorder="1" applyAlignment="1">
      <alignment horizontal="right" vertical="center" indent="1"/>
    </xf>
    <xf numFmtId="3" fontId="8" fillId="24" borderId="18" xfId="0" applyNumberFormat="1" applyFont="1" applyFill="1" applyBorder="1" applyAlignment="1">
      <alignment horizontal="right" vertical="center" indent="1"/>
    </xf>
    <xf numFmtId="3" fontId="92" fillId="24" borderId="13" xfId="0" applyNumberFormat="1" applyFont="1" applyFill="1" applyBorder="1" applyAlignment="1">
      <alignment horizontal="right" vertical="center" wrapText="1" indent="1"/>
    </xf>
    <xf numFmtId="3" fontId="4" fillId="35" borderId="38" xfId="0" applyNumberFormat="1" applyFont="1" applyFill="1" applyBorder="1" applyAlignment="1">
      <alignment horizontal="right" vertical="center" wrapText="1" indent="1"/>
    </xf>
    <xf numFmtId="3" fontId="9" fillId="35" borderId="38" xfId="0" applyNumberFormat="1" applyFont="1" applyFill="1" applyBorder="1" applyAlignment="1">
      <alignment horizontal="right" vertical="center" wrapText="1" indent="1"/>
    </xf>
    <xf numFmtId="3" fontId="8" fillId="24" borderId="38"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3" fillId="35" borderId="39"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wrapText="1" indent="1"/>
    </xf>
    <xf numFmtId="3" fontId="9" fillId="24" borderId="14" xfId="0" applyNumberFormat="1" applyFont="1" applyFill="1" applyBorder="1" applyAlignment="1">
      <alignment horizontal="right" vertical="center" wrapText="1" indent="1"/>
    </xf>
    <xf numFmtId="3" fontId="4"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xf>
    <xf numFmtId="3" fontId="8" fillId="24" borderId="62" xfId="0" applyNumberFormat="1" applyFont="1" applyFill="1" applyBorder="1" applyAlignment="1">
      <alignment horizontal="right" vertical="center" wrapText="1" indent="1"/>
    </xf>
    <xf numFmtId="3" fontId="8" fillId="24" borderId="78" xfId="0" applyNumberFormat="1" applyFont="1" applyFill="1" applyBorder="1" applyAlignment="1">
      <alignment horizontal="right" vertical="center" wrapText="1" indent="1"/>
    </xf>
    <xf numFmtId="3" fontId="92" fillId="24" borderId="43" xfId="0" applyNumberFormat="1" applyFont="1" applyFill="1" applyBorder="1" applyAlignment="1">
      <alignment horizontal="right" vertical="center" wrapText="1" indent="1"/>
    </xf>
    <xf numFmtId="3" fontId="92" fillId="37" borderId="43" xfId="0" applyNumberFormat="1" applyFont="1" applyFill="1" applyBorder="1" applyAlignment="1">
      <alignment horizontal="right" vertical="center" wrapText="1" indent="1"/>
    </xf>
    <xf numFmtId="3" fontId="92" fillId="24" borderId="56" xfId="0" applyNumberFormat="1" applyFont="1" applyFill="1" applyBorder="1" applyAlignment="1">
      <alignment horizontal="right" vertical="center" wrapText="1" indent="1"/>
    </xf>
    <xf numFmtId="3" fontId="8" fillId="35" borderId="80" xfId="0" applyNumberFormat="1" applyFont="1" applyFill="1" applyBorder="1" applyAlignment="1">
      <alignment horizontal="right" vertical="center" wrapText="1" indent="1"/>
    </xf>
    <xf numFmtId="3" fontId="8" fillId="24" borderId="81" xfId="0" applyNumberFormat="1" applyFont="1" applyFill="1" applyBorder="1" applyAlignment="1">
      <alignment horizontal="right" vertical="center" wrapText="1" indent="1"/>
    </xf>
    <xf numFmtId="3" fontId="8" fillId="35" borderId="83" xfId="0" applyNumberFormat="1" applyFont="1" applyFill="1" applyBorder="1" applyAlignment="1">
      <alignment horizontal="right" vertical="center" wrapText="1" indent="1"/>
    </xf>
    <xf numFmtId="3" fontId="8" fillId="24" borderId="82" xfId="0" applyNumberFormat="1" applyFont="1" applyFill="1" applyBorder="1" applyAlignment="1">
      <alignment horizontal="right" vertical="center" wrapText="1" indent="1"/>
    </xf>
    <xf numFmtId="3" fontId="8" fillId="24" borderId="73" xfId="0" applyNumberFormat="1" applyFont="1" applyFill="1" applyBorder="1" applyAlignment="1">
      <alignment horizontal="right" vertical="center" wrapText="1" indent="1"/>
    </xf>
    <xf numFmtId="3" fontId="8" fillId="24" borderId="51" xfId="0" applyNumberFormat="1" applyFont="1" applyFill="1" applyBorder="1" applyAlignment="1">
      <alignment horizontal="right" vertical="center" wrapText="1" indent="1"/>
    </xf>
    <xf numFmtId="3" fontId="8" fillId="35" borderId="20" xfId="0" applyNumberFormat="1" applyFont="1" applyFill="1" applyBorder="1" applyAlignment="1">
      <alignment horizontal="right" vertical="center" wrapText="1" indent="1"/>
    </xf>
    <xf numFmtId="3" fontId="9" fillId="0" borderId="13"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8" fillId="35" borderId="14" xfId="0" applyNumberFormat="1" applyFont="1" applyFill="1" applyBorder="1" applyAlignment="1">
      <alignment horizontal="right" vertical="center" wrapText="1" indent="1"/>
    </xf>
    <xf numFmtId="3" fontId="8" fillId="24" borderId="27" xfId="0" applyNumberFormat="1" applyFont="1" applyFill="1" applyBorder="1" applyAlignment="1">
      <alignment horizontal="right" vertical="center" wrapText="1" indent="1"/>
    </xf>
    <xf numFmtId="3" fontId="8" fillId="35" borderId="27" xfId="0" applyNumberFormat="1" applyFont="1" applyFill="1" applyBorder="1" applyAlignment="1">
      <alignment horizontal="right" vertical="center" wrapText="1" indent="1"/>
    </xf>
    <xf numFmtId="3" fontId="9" fillId="0" borderId="17"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9" fillId="35" borderId="14" xfId="0" applyNumberFormat="1" applyFont="1" applyFill="1" applyBorder="1" applyAlignment="1">
      <alignment horizontal="right" vertical="center" wrapText="1" indent="1"/>
    </xf>
    <xf numFmtId="3" fontId="4" fillId="0" borderId="14" xfId="0" applyNumberFormat="1" applyFont="1" applyBorder="1" applyAlignment="1">
      <alignment horizontal="center" vertical="center" wrapText="1"/>
    </xf>
    <xf numFmtId="3" fontId="4" fillId="35" borderId="14" xfId="0" applyNumberFormat="1" applyFont="1" applyFill="1" applyBorder="1" applyAlignment="1">
      <alignment horizontal="right" vertical="center" wrapText="1" inden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8" fillId="24" borderId="13" xfId="40" applyNumberFormat="1" applyFont="1" applyFill="1" applyBorder="1" applyAlignment="1">
      <alignment horizontal="right" vertical="center" wrapText="1" indent="1"/>
    </xf>
    <xf numFmtId="3" fontId="8" fillId="24" borderId="38" xfId="40" applyNumberFormat="1" applyFont="1" applyFill="1" applyBorder="1" applyAlignment="1">
      <alignment horizontal="right" vertical="center" wrapText="1" indent="1"/>
    </xf>
    <xf numFmtId="3" fontId="4" fillId="35" borderId="13" xfId="40" applyNumberFormat="1" applyFont="1" applyFill="1" applyBorder="1" applyAlignment="1">
      <alignment horizontal="right" vertical="center" wrapText="1" indent="1"/>
    </xf>
    <xf numFmtId="3" fontId="4" fillId="35" borderId="38" xfId="40" applyNumberFormat="1" applyFont="1" applyFill="1" applyBorder="1" applyAlignment="1">
      <alignment horizontal="right" vertical="center" wrapText="1" indent="1"/>
    </xf>
    <xf numFmtId="3" fontId="4" fillId="24" borderId="13" xfId="40" applyNumberFormat="1" applyFont="1" applyFill="1" applyBorder="1" applyAlignment="1">
      <alignment horizontal="right" vertical="center" wrapText="1" indent="1"/>
    </xf>
    <xf numFmtId="3" fontId="4" fillId="24" borderId="38" xfId="40" applyNumberFormat="1" applyFont="1" applyFill="1" applyBorder="1" applyAlignment="1">
      <alignment horizontal="right" vertical="center" wrapText="1" indent="1"/>
    </xf>
    <xf numFmtId="3" fontId="8" fillId="35" borderId="13" xfId="40" applyNumberFormat="1" applyFont="1" applyFill="1" applyBorder="1" applyAlignment="1">
      <alignment horizontal="right" vertical="center" wrapText="1" indent="1"/>
    </xf>
    <xf numFmtId="3" fontId="8" fillId="35" borderId="38" xfId="40" applyNumberFormat="1" applyFont="1" applyFill="1" applyBorder="1" applyAlignment="1">
      <alignment horizontal="right" vertical="center" wrapText="1" indent="1"/>
    </xf>
    <xf numFmtId="3" fontId="4" fillId="0" borderId="13" xfId="40" applyNumberFormat="1" applyFont="1" applyFill="1" applyBorder="1" applyAlignment="1">
      <alignment horizontal="right" vertical="center" wrapText="1" indent="1"/>
    </xf>
    <xf numFmtId="3" fontId="4" fillId="0" borderId="38" xfId="40" applyNumberFormat="1" applyFont="1" applyFill="1" applyBorder="1" applyAlignment="1">
      <alignment horizontal="right" vertical="center" wrapText="1" indent="1"/>
    </xf>
    <xf numFmtId="3" fontId="9" fillId="35" borderId="13" xfId="40" applyNumberFormat="1" applyFont="1" applyFill="1" applyBorder="1" applyAlignment="1">
      <alignment horizontal="right" vertical="center" wrapText="1" indent="1"/>
    </xf>
    <xf numFmtId="3" fontId="9" fillId="35" borderId="38" xfId="40" applyNumberFormat="1" applyFont="1" applyFill="1" applyBorder="1" applyAlignment="1">
      <alignment horizontal="right" vertical="center" wrapText="1" indent="1"/>
    </xf>
    <xf numFmtId="3" fontId="8" fillId="24" borderId="17" xfId="40" applyNumberFormat="1" applyFont="1" applyFill="1" applyBorder="1" applyAlignment="1">
      <alignment horizontal="right" vertical="center" wrapText="1" indent="1"/>
    </xf>
    <xf numFmtId="3" fontId="8" fillId="24" borderId="39" xfId="4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3" fillId="35" borderId="14" xfId="0" applyNumberFormat="1" applyFont="1" applyFill="1" applyBorder="1" applyAlignment="1">
      <alignment horizontal="right" vertical="center" wrapText="1" indent="1"/>
    </xf>
    <xf numFmtId="3" fontId="93" fillId="35" borderId="13" xfId="0" applyNumberFormat="1" applyFont="1" applyFill="1" applyBorder="1" applyAlignment="1">
      <alignment horizontal="right" vertical="center" wrapText="1" indent="1"/>
    </xf>
    <xf numFmtId="3" fontId="92" fillId="24" borderId="73" xfId="0" applyNumberFormat="1" applyFont="1" applyFill="1" applyBorder="1" applyAlignment="1">
      <alignment horizontal="right" vertical="center" wrapText="1" indent="1"/>
    </xf>
    <xf numFmtId="167" fontId="79" fillId="39" borderId="13" xfId="0" applyNumberFormat="1" applyFont="1" applyFill="1" applyBorder="1" applyAlignment="1">
      <alignment vertical="center" wrapText="1"/>
    </xf>
    <xf numFmtId="167" fontId="79" fillId="40" borderId="13" xfId="0" applyNumberFormat="1" applyFont="1" applyFill="1" applyBorder="1" applyAlignment="1">
      <alignment vertical="center" wrapText="1"/>
    </xf>
    <xf numFmtId="167" fontId="79" fillId="35" borderId="13" xfId="0" applyNumberFormat="1" applyFont="1" applyFill="1" applyBorder="1" applyAlignment="1">
      <alignment vertical="center" wrapText="1"/>
    </xf>
    <xf numFmtId="167" fontId="79" fillId="24" borderId="13" xfId="0" applyNumberFormat="1" applyFont="1" applyFill="1" applyBorder="1" applyAlignment="1">
      <alignment vertical="center" wrapText="1"/>
    </xf>
    <xf numFmtId="167" fontId="79" fillId="40" borderId="14" xfId="0" applyNumberFormat="1" applyFont="1" applyFill="1" applyBorder="1" applyAlignment="1">
      <alignment vertical="center" wrapText="1"/>
    </xf>
    <xf numFmtId="167" fontId="70" fillId="39" borderId="13" xfId="0" applyNumberFormat="1" applyFont="1" applyFill="1" applyBorder="1" applyAlignment="1">
      <alignment vertical="center" wrapText="1"/>
    </xf>
    <xf numFmtId="167" fontId="70" fillId="35" borderId="13" xfId="0" applyNumberFormat="1" applyFont="1" applyFill="1" applyBorder="1" applyAlignment="1">
      <alignment vertical="center" wrapText="1"/>
    </xf>
    <xf numFmtId="167" fontId="79" fillId="0" borderId="13" xfId="0" applyNumberFormat="1" applyFont="1" applyFill="1" applyBorder="1" applyAlignment="1">
      <alignment horizontal="center" vertical="center" wrapText="1"/>
    </xf>
    <xf numFmtId="167" fontId="70" fillId="39" borderId="13" xfId="0" applyNumberFormat="1" applyFont="1" applyFill="1" applyBorder="1" applyAlignment="1">
      <alignment vertical="top" wrapText="1"/>
    </xf>
    <xf numFmtId="167" fontId="95" fillId="0" borderId="13" xfId="0" applyNumberFormat="1" applyFont="1" applyFill="1" applyBorder="1" applyAlignment="1">
      <alignment horizontal="center" vertical="center" wrapText="1"/>
    </xf>
    <xf numFmtId="167" fontId="96" fillId="39" borderId="13" xfId="0" applyNumberFormat="1" applyFont="1" applyFill="1" applyBorder="1" applyAlignment="1">
      <alignment vertical="center" wrapText="1"/>
    </xf>
    <xf numFmtId="167" fontId="26" fillId="39" borderId="13" xfId="0" applyNumberFormat="1" applyFont="1" applyFill="1" applyBorder="1" applyAlignment="1">
      <alignment vertical="center" wrapText="1"/>
    </xf>
    <xf numFmtId="167" fontId="79" fillId="41" borderId="13" xfId="0" applyNumberFormat="1" applyFont="1" applyFill="1" applyBorder="1" applyAlignment="1">
      <alignment horizontal="center" vertical="center" wrapText="1"/>
    </xf>
    <xf numFmtId="167" fontId="95" fillId="41" borderId="13" xfId="0" applyNumberFormat="1" applyFont="1" applyFill="1" applyBorder="1" applyAlignment="1">
      <alignment horizontal="center" vertical="center" wrapText="1"/>
    </xf>
    <xf numFmtId="167" fontId="60" fillId="39" borderId="13" xfId="0" applyNumberFormat="1" applyFont="1" applyFill="1" applyBorder="1" applyAlignment="1">
      <alignment vertical="center" wrapText="1"/>
    </xf>
    <xf numFmtId="167" fontId="60" fillId="35" borderId="13" xfId="0" applyNumberFormat="1" applyFont="1" applyFill="1" applyBorder="1" applyAlignment="1">
      <alignment vertical="center" wrapText="1"/>
    </xf>
    <xf numFmtId="167" fontId="70" fillId="39" borderId="17" xfId="0" applyNumberFormat="1" applyFont="1" applyFill="1" applyBorder="1" applyAlignment="1">
      <alignment vertical="center"/>
    </xf>
    <xf numFmtId="167" fontId="70" fillId="35" borderId="17" xfId="0" applyNumberFormat="1" applyFont="1" applyFill="1" applyBorder="1" applyAlignment="1">
      <alignment vertical="center"/>
    </xf>
    <xf numFmtId="167" fontId="79" fillId="40" borderId="17" xfId="0" applyNumberFormat="1" applyFont="1" applyFill="1" applyBorder="1" applyAlignment="1">
      <alignment vertical="center" wrapText="1"/>
    </xf>
    <xf numFmtId="167" fontId="79" fillId="40" borderId="18" xfId="0" applyNumberFormat="1" applyFont="1" applyFill="1" applyBorder="1" applyAlignment="1">
      <alignment vertical="center" wrapText="1"/>
    </xf>
    <xf numFmtId="3" fontId="4" fillId="35" borderId="19" xfId="0" applyNumberFormat="1" applyFont="1" applyFill="1" applyBorder="1" applyAlignment="1">
      <alignment horizontal="right" vertical="center" wrapText="1" indent="1"/>
    </xf>
    <xf numFmtId="3" fontId="4" fillId="0" borderId="19" xfId="0" applyNumberFormat="1" applyFont="1" applyFill="1" applyBorder="1" applyAlignment="1">
      <alignment horizontal="right" vertical="center" wrapText="1" indent="1"/>
    </xf>
    <xf numFmtId="3" fontId="8" fillId="24" borderId="19" xfId="0" applyNumberFormat="1" applyFont="1" applyFill="1" applyBorder="1" applyAlignment="1">
      <alignment horizontal="right" vertical="center" wrapText="1" indent="1"/>
    </xf>
    <xf numFmtId="1" fontId="8" fillId="24" borderId="13" xfId="0" applyNumberFormat="1" applyFont="1" applyFill="1" applyBorder="1" applyAlignment="1">
      <alignment horizontal="right" vertical="center" wrapText="1" indent="1"/>
    </xf>
    <xf numFmtId="1" fontId="8" fillId="24" borderId="14" xfId="0" applyNumberFormat="1" applyFont="1" applyFill="1" applyBorder="1" applyAlignment="1">
      <alignment horizontal="right" vertical="center" wrapText="1" indent="1"/>
    </xf>
    <xf numFmtId="1" fontId="4" fillId="35" borderId="13" xfId="0" applyNumberFormat="1" applyFont="1" applyFill="1" applyBorder="1" applyAlignment="1">
      <alignment horizontal="right" vertical="center" wrapText="1" indent="1"/>
    </xf>
    <xf numFmtId="1" fontId="4" fillId="35" borderId="14" xfId="0" applyNumberFormat="1" applyFont="1" applyFill="1" applyBorder="1" applyAlignment="1">
      <alignment horizontal="right" vertical="center" wrapText="1" indent="1"/>
    </xf>
    <xf numFmtId="1" fontId="4" fillId="35" borderId="19" xfId="0" applyNumberFormat="1" applyFont="1" applyFill="1" applyBorder="1" applyAlignment="1">
      <alignment horizontal="right" vertical="center" wrapText="1" indent="1"/>
    </xf>
    <xf numFmtId="1" fontId="4" fillId="35" borderId="26" xfId="0" applyNumberFormat="1" applyFont="1" applyFill="1" applyBorder="1" applyAlignment="1">
      <alignment horizontal="right" vertical="center" wrapText="1" indent="1"/>
    </xf>
    <xf numFmtId="1" fontId="8" fillId="0" borderId="17" xfId="0" applyNumberFormat="1" applyFont="1" applyFill="1" applyBorder="1" applyAlignment="1">
      <alignment horizontal="right" vertical="center" wrapText="1" indent="1"/>
    </xf>
    <xf numFmtId="1" fontId="4" fillId="35" borderId="17" xfId="0" applyNumberFormat="1" applyFont="1" applyFill="1" applyBorder="1" applyAlignment="1">
      <alignment horizontal="right" vertical="center" wrapText="1" indent="1"/>
    </xf>
    <xf numFmtId="1" fontId="4" fillId="35" borderId="18" xfId="0" applyNumberFormat="1" applyFont="1" applyFill="1" applyBorder="1" applyAlignment="1">
      <alignment horizontal="right" vertical="center" wrapText="1" indent="1"/>
    </xf>
    <xf numFmtId="3" fontId="8" fillId="24" borderId="14" xfId="40" applyNumberFormat="1" applyFont="1" applyFill="1" applyBorder="1" applyAlignment="1">
      <alignment horizontal="right" vertical="center" wrapText="1" indent="1"/>
    </xf>
    <xf numFmtId="3" fontId="4" fillId="35" borderId="14" xfId="40" applyNumberFormat="1" applyFont="1" applyFill="1" applyBorder="1" applyAlignment="1">
      <alignment horizontal="right" vertical="center" wrapText="1" indent="1"/>
    </xf>
    <xf numFmtId="3" fontId="4" fillId="35" borderId="17" xfId="40" applyNumberFormat="1" applyFont="1" applyFill="1" applyBorder="1" applyAlignment="1">
      <alignment horizontal="right" vertical="center" wrapText="1" indent="1"/>
    </xf>
    <xf numFmtId="3" fontId="4" fillId="35" borderId="18" xfId="40" applyNumberFormat="1" applyFont="1" applyFill="1" applyBorder="1" applyAlignment="1">
      <alignment horizontal="right" vertical="center" wrapText="1" indent="1"/>
    </xf>
    <xf numFmtId="3" fontId="4" fillId="35" borderId="17" xfId="0" applyNumberFormat="1" applyFont="1" applyFill="1" applyBorder="1" applyAlignment="1">
      <alignment horizontal="right" vertical="center" wrapText="1" indent="1"/>
    </xf>
    <xf numFmtId="3" fontId="8" fillId="24" borderId="17" xfId="45" applyNumberFormat="1" applyFont="1" applyFill="1" applyBorder="1" applyAlignment="1">
      <alignment horizontal="right" vertical="center" wrapText="1" indent="1"/>
    </xf>
    <xf numFmtId="3" fontId="8" fillId="24" borderId="18" xfId="45" applyNumberFormat="1" applyFont="1" applyFill="1" applyBorder="1" applyAlignment="1">
      <alignment horizontal="right" vertical="center" wrapText="1" indent="1"/>
    </xf>
    <xf numFmtId="3" fontId="9" fillId="35" borderId="29" xfId="44" applyNumberFormat="1" applyFont="1" applyFill="1" applyBorder="1" applyAlignment="1">
      <alignment horizontal="right" vertical="center" wrapText="1" indent="1"/>
    </xf>
    <xf numFmtId="3" fontId="9" fillId="35" borderId="37" xfId="44" applyNumberFormat="1" applyFont="1" applyFill="1" applyBorder="1" applyAlignment="1">
      <alignment horizontal="right" vertical="center" wrapText="1" indent="1"/>
    </xf>
    <xf numFmtId="3" fontId="3" fillId="24" borderId="45" xfId="0" applyNumberFormat="1" applyFont="1" applyFill="1" applyBorder="1" applyAlignment="1">
      <alignment horizontal="right" vertical="center" wrapText="1" indent="1"/>
    </xf>
    <xf numFmtId="3" fontId="9" fillId="35" borderId="13" xfId="44" applyNumberFormat="1" applyFont="1" applyFill="1" applyBorder="1" applyAlignment="1">
      <alignment horizontal="right" vertical="center" wrapText="1" indent="1"/>
    </xf>
    <xf numFmtId="3" fontId="9" fillId="35" borderId="20" xfId="44" applyNumberFormat="1" applyFont="1" applyFill="1" applyBorder="1" applyAlignment="1">
      <alignment horizontal="right" vertical="center" wrapText="1" indent="1"/>
    </xf>
    <xf numFmtId="3" fontId="9" fillId="35" borderId="35" xfId="44" applyNumberFormat="1" applyFont="1" applyFill="1" applyBorder="1" applyAlignment="1">
      <alignment horizontal="right" vertical="center" wrapText="1" indent="1"/>
    </xf>
    <xf numFmtId="3" fontId="3" fillId="24" borderId="37" xfId="0" applyNumberFormat="1" applyFont="1" applyFill="1" applyBorder="1" applyAlignment="1">
      <alignment horizontal="right" vertical="center" wrapText="1" indent="1"/>
    </xf>
    <xf numFmtId="3" fontId="3" fillId="24" borderId="20" xfId="0" applyNumberFormat="1" applyFont="1" applyFill="1" applyBorder="1" applyAlignment="1">
      <alignment horizontal="right" vertical="center" wrapText="1" indent="1"/>
    </xf>
    <xf numFmtId="3" fontId="3" fillId="24" borderId="50" xfId="0" applyNumberFormat="1" applyFont="1" applyFill="1" applyBorder="1" applyAlignment="1">
      <alignment horizontal="right" vertical="center" wrapText="1" indent="1"/>
    </xf>
    <xf numFmtId="3" fontId="3" fillId="24" borderId="55" xfId="0" applyNumberFormat="1" applyFont="1" applyFill="1" applyBorder="1" applyAlignment="1">
      <alignment horizontal="right" vertical="center" wrapText="1" indent="1"/>
    </xf>
    <xf numFmtId="3" fontId="3" fillId="24" borderId="65" xfId="0" applyNumberFormat="1" applyFont="1" applyFill="1" applyBorder="1" applyAlignment="1">
      <alignment horizontal="right" vertical="center" wrapText="1" indent="1"/>
    </xf>
    <xf numFmtId="3" fontId="3" fillId="24" borderId="43" xfId="0" applyNumberFormat="1" applyFont="1" applyFill="1" applyBorder="1" applyAlignment="1">
      <alignment horizontal="right" vertical="center" wrapText="1" indent="1"/>
    </xf>
    <xf numFmtId="3" fontId="9" fillId="35" borderId="19" xfId="44" applyNumberFormat="1" applyFont="1" applyFill="1" applyBorder="1" applyAlignment="1">
      <alignment horizontal="right" vertical="center" wrapText="1" indent="1"/>
    </xf>
    <xf numFmtId="3" fontId="3" fillId="24" borderId="44" xfId="0" applyNumberFormat="1" applyFont="1" applyFill="1" applyBorder="1" applyAlignment="1">
      <alignment horizontal="right" vertical="center" wrapText="1" indent="1"/>
    </xf>
    <xf numFmtId="3" fontId="3" fillId="24" borderId="31" xfId="0" applyNumberFormat="1" applyFont="1" applyFill="1" applyBorder="1" applyAlignment="1">
      <alignment horizontal="right" vertical="center" wrapText="1" indent="1"/>
    </xf>
    <xf numFmtId="3" fontId="3" fillId="24" borderId="53" xfId="0" applyNumberFormat="1" applyFont="1" applyFill="1" applyBorder="1" applyAlignment="1">
      <alignment horizontal="right" vertical="center" wrapText="1" indent="1"/>
    </xf>
    <xf numFmtId="3" fontId="3" fillId="24" borderId="64" xfId="0" applyNumberFormat="1" applyFont="1" applyFill="1" applyBorder="1" applyAlignment="1">
      <alignment horizontal="right" vertical="center" wrapText="1" indent="1"/>
    </xf>
    <xf numFmtId="0" fontId="9" fillId="0" borderId="52" xfId="0" applyFont="1" applyBorder="1" applyAlignment="1">
      <alignment wrapText="1"/>
    </xf>
    <xf numFmtId="0" fontId="9" fillId="0" borderId="27" xfId="0" applyFont="1" applyBorder="1" applyAlignment="1">
      <alignment wrapText="1"/>
    </xf>
    <xf numFmtId="0" fontId="9" fillId="0" borderId="0" xfId="0" applyFont="1" applyBorder="1" applyAlignment="1">
      <alignment horizontal="left" wrapText="1"/>
    </xf>
    <xf numFmtId="0" fontId="9" fillId="0" borderId="49" xfId="0" applyFont="1" applyBorder="1" applyAlignment="1">
      <alignment horizontal="left" wrapText="1"/>
    </xf>
    <xf numFmtId="0" fontId="9" fillId="0" borderId="52" xfId="0" applyFont="1" applyBorder="1" applyAlignment="1">
      <alignment horizontal="left" wrapText="1"/>
    </xf>
    <xf numFmtId="0" fontId="9" fillId="0" borderId="27" xfId="0" applyFont="1" applyBorder="1" applyAlignment="1">
      <alignment horizontal="left" wrapText="1"/>
    </xf>
    <xf numFmtId="0" fontId="9" fillId="0" borderId="23" xfId="35" applyFont="1" applyBorder="1" applyAlignment="1" applyProtection="1">
      <alignment horizontal="left" vertical="center" indent="1"/>
    </xf>
    <xf numFmtId="0" fontId="9" fillId="0" borderId="60" xfId="35" applyFont="1" applyBorder="1" applyAlignment="1" applyProtection="1">
      <alignment horizontal="left" vertical="center" indent="1"/>
    </xf>
    <xf numFmtId="0" fontId="13" fillId="46" borderId="66" xfId="0" applyFont="1" applyFill="1" applyBorder="1" applyAlignment="1">
      <alignment horizontal="center" vertical="center" wrapText="1"/>
    </xf>
    <xf numFmtId="0" fontId="78" fillId="46" borderId="67" xfId="0" applyFont="1" applyFill="1" applyBorder="1" applyAlignment="1">
      <alignment horizontal="center" vertical="center" wrapText="1"/>
    </xf>
    <xf numFmtId="0" fontId="78" fillId="46" borderId="68"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63"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5" fillId="0" borderId="30" xfId="0" applyFont="1" applyBorder="1" applyAlignment="1">
      <alignment horizontal="center" vertical="center" wrapText="1"/>
    </xf>
    <xf numFmtId="0" fontId="74" fillId="0" borderId="31" xfId="0" applyFont="1" applyBorder="1"/>
    <xf numFmtId="0" fontId="74" fillId="0" borderId="36" xfId="0" applyFont="1" applyBorder="1"/>
    <xf numFmtId="0" fontId="8" fillId="0" borderId="75" xfId="0" applyFont="1" applyBorder="1" applyAlignment="1">
      <alignment horizontal="left" vertical="center" wrapText="1" indent="1"/>
    </xf>
    <xf numFmtId="0" fontId="8" fillId="0" borderId="50" xfId="0" applyFont="1" applyBorder="1" applyAlignment="1">
      <alignment horizontal="left" vertical="center" wrapText="1" indent="1"/>
    </xf>
    <xf numFmtId="0" fontId="8" fillId="0" borderId="54" xfId="0" applyFont="1" applyBorder="1" applyAlignment="1">
      <alignment horizontal="left" vertical="center" wrapText="1" inden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22"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34" xfId="0" applyFont="1" applyBorder="1" applyAlignment="1">
      <alignment horizontal="left" vertical="center" wrapText="1" indent="1"/>
    </xf>
    <xf numFmtId="49" fontId="4" fillId="0" borderId="35" xfId="0" applyNumberFormat="1" applyFont="1" applyBorder="1" applyAlignment="1">
      <alignment horizontal="left" wrapText="1"/>
    </xf>
    <xf numFmtId="49" fontId="4" fillId="0" borderId="46" xfId="0" applyNumberFormat="1" applyFont="1" applyBorder="1" applyAlignment="1">
      <alignment horizontal="left" wrapText="1"/>
    </xf>
    <xf numFmtId="49" fontId="4" fillId="0" borderId="47" xfId="0" applyNumberFormat="1" applyFont="1" applyBorder="1" applyAlignment="1">
      <alignment horizontal="left" wrapText="1"/>
    </xf>
    <xf numFmtId="49" fontId="4" fillId="0" borderId="37" xfId="0" applyNumberFormat="1" applyFont="1" applyBorder="1" applyAlignment="1">
      <alignment horizontal="left" wrapText="1"/>
    </xf>
    <xf numFmtId="49" fontId="4" fillId="0" borderId="50" xfId="0" applyNumberFormat="1" applyFont="1" applyBorder="1" applyAlignment="1">
      <alignment horizontal="left" wrapText="1"/>
    </xf>
    <xf numFmtId="49" fontId="4" fillId="0" borderId="32" xfId="0" applyNumberFormat="1" applyFont="1" applyBorder="1" applyAlignment="1">
      <alignment horizontal="left"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6" xfId="0" applyFont="1" applyBorder="1" applyAlignment="1">
      <alignment horizontal="center" vertical="center"/>
    </xf>
    <xf numFmtId="0" fontId="3" fillId="0" borderId="15"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89" fillId="0" borderId="0" xfId="0" applyFont="1" applyFill="1" applyAlignment="1">
      <alignment horizontal="center" wrapText="1"/>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8" fillId="0" borderId="61" xfId="0" applyFont="1" applyBorder="1" applyAlignment="1">
      <alignment horizontal="left" vertical="center" wrapText="1" indent="1"/>
    </xf>
    <xf numFmtId="0" fontId="8" fillId="0" borderId="72" xfId="0" applyFont="1" applyBorder="1" applyAlignment="1">
      <alignment horizontal="left" vertical="center" wrapText="1" indent="1"/>
    </xf>
    <xf numFmtId="0" fontId="8" fillId="0" borderId="41" xfId="0" applyFont="1" applyBorder="1" applyAlignment="1">
      <alignment horizontal="left" vertical="center" wrapText="1" indent="1"/>
    </xf>
    <xf numFmtId="0" fontId="5" fillId="0" borderId="13" xfId="0" applyFont="1" applyBorder="1" applyAlignment="1">
      <alignment horizontal="center" vertical="center"/>
    </xf>
    <xf numFmtId="0" fontId="93" fillId="0" borderId="23" xfId="0" applyFont="1" applyBorder="1" applyAlignment="1">
      <alignment horizontal="center" vertical="center" wrapText="1"/>
    </xf>
    <xf numFmtId="0" fontId="93" fillId="0" borderId="15" xfId="0" applyFont="1" applyBorder="1" applyAlignment="1">
      <alignment horizontal="center" vertical="center" wrapText="1"/>
    </xf>
    <xf numFmtId="0" fontId="93" fillId="0" borderId="16"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13" xfId="0" applyFont="1" applyBorder="1" applyAlignment="1">
      <alignment horizontal="center" vertical="center" wrapText="1"/>
    </xf>
    <xf numFmtId="0" fontId="93" fillId="0" borderId="17" xfId="0" applyFont="1" applyBorder="1" applyAlignment="1">
      <alignment horizontal="center" vertical="center" wrapText="1"/>
    </xf>
    <xf numFmtId="0" fontId="93" fillId="0" borderId="24" xfId="0" applyFont="1" applyBorder="1" applyAlignment="1">
      <alignment horizontal="center" vertical="center" wrapText="1"/>
    </xf>
    <xf numFmtId="0" fontId="93" fillId="0" borderId="14" xfId="0" applyFont="1" applyBorder="1" applyAlignment="1">
      <alignment horizontal="center" vertical="center" wrapText="1"/>
    </xf>
    <xf numFmtId="0" fontId="93" fillId="0" borderId="1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horizontal="center" vertical="center" wrapText="1"/>
    </xf>
    <xf numFmtId="49" fontId="4" fillId="0" borderId="20" xfId="0" applyNumberFormat="1" applyFont="1" applyBorder="1" applyAlignment="1">
      <alignment horizontal="left"/>
    </xf>
    <xf numFmtId="49" fontId="4" fillId="0" borderId="52" xfId="0" applyNumberFormat="1" applyFont="1" applyBorder="1" applyAlignment="1">
      <alignment horizontal="left"/>
    </xf>
    <xf numFmtId="0" fontId="3" fillId="0" borderId="29" xfId="0" applyFont="1" applyBorder="1" applyAlignment="1">
      <alignment horizontal="center" vertical="center" wrapText="1"/>
    </xf>
    <xf numFmtId="0" fontId="3" fillId="36" borderId="29"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75" xfId="0" applyFont="1" applyBorder="1" applyAlignment="1">
      <alignment horizontal="center" vertical="center" wrapText="1"/>
    </xf>
    <xf numFmtId="0" fontId="90" fillId="0" borderId="0" xfId="0" applyFont="1" applyAlignment="1">
      <alignment horizontal="left" vertical="center" wrapText="1"/>
    </xf>
    <xf numFmtId="0" fontId="3" fillId="0" borderId="13" xfId="0" applyFont="1" applyBorder="1" applyAlignment="1">
      <alignment horizontal="center" vertical="center" wrapText="1"/>
    </xf>
    <xf numFmtId="49" fontId="9" fillId="0" borderId="20" xfId="0" applyNumberFormat="1" applyFont="1" applyBorder="1" applyAlignment="1">
      <alignment horizontal="left"/>
    </xf>
    <xf numFmtId="49" fontId="9" fillId="0" borderId="52" xfId="0" applyNumberFormat="1" applyFont="1" applyBorder="1" applyAlignment="1">
      <alignment horizontal="left"/>
    </xf>
    <xf numFmtId="49" fontId="9" fillId="0" borderId="27" xfId="0" applyNumberFormat="1" applyFont="1" applyBorder="1" applyAlignment="1">
      <alignment horizontal="left"/>
    </xf>
    <xf numFmtId="49" fontId="3" fillId="0" borderId="13" xfId="0" applyNumberFormat="1" applyFont="1" applyBorder="1" applyAlignment="1">
      <alignment horizontal="center" vertical="center" wrapText="1"/>
    </xf>
    <xf numFmtId="0" fontId="3" fillId="0" borderId="22"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110" fillId="0" borderId="12" xfId="0" applyFont="1" applyBorder="1" applyAlignment="1">
      <alignment horizontal="center" vertical="center" wrapText="1"/>
    </xf>
    <xf numFmtId="0" fontId="110" fillId="0" borderId="0" xfId="0" applyFont="1" applyBorder="1" applyAlignment="1">
      <alignment horizontal="center" vertical="center" wrapText="1"/>
    </xf>
    <xf numFmtId="49" fontId="92" fillId="0" borderId="29" xfId="0" applyNumberFormat="1" applyFont="1" applyBorder="1" applyAlignment="1">
      <alignment horizontal="center" vertical="center" wrapText="1"/>
    </xf>
    <xf numFmtId="49" fontId="92" fillId="0" borderId="13" xfId="0" applyNumberFormat="1" applyFont="1" applyBorder="1" applyAlignment="1">
      <alignment horizontal="center" vertical="center" wrapText="1"/>
    </xf>
    <xf numFmtId="0" fontId="86" fillId="0" borderId="12" xfId="40" applyFont="1" applyBorder="1" applyAlignment="1">
      <alignment horizontal="center" vertical="center" wrapText="1"/>
    </xf>
    <xf numFmtId="0" fontId="86" fillId="0" borderId="75" xfId="40" applyFont="1" applyBorder="1" applyAlignment="1">
      <alignment horizontal="center" vertical="center" wrapText="1"/>
    </xf>
    <xf numFmtId="49" fontId="4" fillId="0" borderId="27" xfId="0" applyNumberFormat="1" applyFont="1" applyBorder="1" applyAlignment="1">
      <alignment horizontal="left"/>
    </xf>
    <xf numFmtId="0" fontId="92" fillId="0" borderId="57" xfId="40" applyFont="1" applyBorder="1" applyAlignment="1">
      <alignment horizontal="center" vertical="center" wrapText="1"/>
    </xf>
    <xf numFmtId="0" fontId="92" fillId="0" borderId="45" xfId="40" applyFont="1" applyBorder="1" applyAlignment="1">
      <alignment horizontal="center" vertical="center" wrapText="1"/>
    </xf>
    <xf numFmtId="0" fontId="8" fillId="0" borderId="63" xfId="41" applyFont="1" applyBorder="1" applyAlignment="1">
      <alignment horizontal="center" vertical="center"/>
    </xf>
    <xf numFmtId="0" fontId="8" fillId="0" borderId="58" xfId="41" applyFont="1" applyBorder="1" applyAlignment="1">
      <alignment horizontal="center" vertical="center"/>
    </xf>
    <xf numFmtId="0" fontId="8" fillId="0" borderId="59" xfId="41" applyFont="1" applyBorder="1" applyAlignment="1">
      <alignment horizontal="center" vertical="center"/>
    </xf>
    <xf numFmtId="0" fontId="86" fillId="0" borderId="66" xfId="41" applyFont="1" applyBorder="1" applyAlignment="1">
      <alignment horizontal="left" vertical="center" wrapText="1" indent="1"/>
    </xf>
    <xf numFmtId="0" fontId="86" fillId="0" borderId="67" xfId="41" applyFont="1" applyBorder="1" applyAlignment="1">
      <alignment horizontal="left" vertical="center" wrapText="1" indent="1"/>
    </xf>
    <xf numFmtId="0" fontId="86" fillId="0" borderId="68" xfId="41" applyFont="1" applyBorder="1" applyAlignment="1">
      <alignment horizontal="left" vertical="center" wrapText="1" indent="1"/>
    </xf>
    <xf numFmtId="0" fontId="111" fillId="0" borderId="0" xfId="41" applyFont="1" applyBorder="1" applyAlignment="1">
      <alignment horizontal="left" wrapText="1"/>
    </xf>
    <xf numFmtId="0" fontId="26" fillId="0" borderId="35" xfId="0" applyFont="1" applyBorder="1" applyAlignment="1">
      <alignment horizontal="lef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37" xfId="0" applyFont="1" applyBorder="1" applyAlignment="1">
      <alignment horizontal="left" vertical="center"/>
    </xf>
    <xf numFmtId="0" fontId="26" fillId="0" borderId="50" xfId="0" applyFont="1" applyBorder="1" applyAlignment="1">
      <alignment horizontal="left" vertical="center"/>
    </xf>
    <xf numFmtId="0" fontId="26" fillId="0" borderId="32" xfId="0" applyFont="1" applyBorder="1" applyAlignment="1">
      <alignment horizontal="left" vertical="center"/>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8" xfId="0"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40" xfId="0" applyFont="1" applyBorder="1" applyAlignment="1">
      <alignment horizontal="left" vertical="center" wrapText="1" indent="1"/>
    </xf>
    <xf numFmtId="0" fontId="8" fillId="0" borderId="72" xfId="0" applyFont="1" applyBorder="1" applyAlignment="1">
      <alignment horizontal="center" vertical="center" wrapText="1"/>
    </xf>
    <xf numFmtId="0" fontId="8" fillId="0" borderId="41" xfId="0" applyFont="1" applyBorder="1" applyAlignment="1">
      <alignment horizontal="center" vertical="center" wrapText="1"/>
    </xf>
    <xf numFmtId="0" fontId="117" fillId="0" borderId="0" xfId="0" applyFont="1" applyFill="1" applyBorder="1" applyAlignment="1">
      <alignment horizontal="left" vertical="top" wrapText="1"/>
    </xf>
    <xf numFmtId="0" fontId="26" fillId="0" borderId="37" xfId="0" applyFont="1" applyBorder="1" applyAlignment="1">
      <alignment horizontal="left" vertical="center" wrapText="1"/>
    </xf>
    <xf numFmtId="0" fontId="26" fillId="0" borderId="50" xfId="0" applyFont="1" applyBorder="1" applyAlignment="1">
      <alignment horizontal="left" vertical="center" wrapText="1"/>
    </xf>
    <xf numFmtId="0" fontId="26" fillId="0" borderId="3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62" xfId="0" applyFont="1" applyBorder="1" applyAlignment="1">
      <alignment horizontal="left" vertical="center" wrapText="1" indent="1"/>
    </xf>
    <xf numFmtId="0" fontId="8" fillId="0" borderId="52" xfId="0" applyFont="1" applyBorder="1" applyAlignment="1">
      <alignment horizontal="left" vertical="center" wrapText="1" indent="1"/>
    </xf>
    <xf numFmtId="0" fontId="8" fillId="0" borderId="38" xfId="0" applyFont="1" applyBorder="1" applyAlignment="1">
      <alignment horizontal="left" vertical="center" wrapText="1" indent="1"/>
    </xf>
    <xf numFmtId="0" fontId="26" fillId="0" borderId="37" xfId="40" applyFont="1" applyBorder="1" applyAlignment="1">
      <alignment horizontal="left" vertical="center"/>
    </xf>
    <xf numFmtId="0" fontId="26" fillId="0" borderId="50" xfId="40" applyFont="1" applyBorder="1" applyAlignment="1">
      <alignment horizontal="left" vertical="center"/>
    </xf>
    <xf numFmtId="0" fontId="26" fillId="0" borderId="32" xfId="40" applyFont="1" applyBorder="1" applyAlignment="1">
      <alignment horizontal="left" vertical="center"/>
    </xf>
    <xf numFmtId="0" fontId="5" fillId="0" borderId="69" xfId="40" applyFont="1" applyBorder="1" applyAlignment="1">
      <alignment horizontal="center" vertical="center" wrapText="1"/>
    </xf>
    <xf numFmtId="0" fontId="5" fillId="0" borderId="70" xfId="40" applyFont="1" applyBorder="1" applyAlignment="1">
      <alignment horizontal="center" vertical="center"/>
    </xf>
    <xf numFmtId="0" fontId="5" fillId="0" borderId="71" xfId="40" applyFont="1" applyBorder="1" applyAlignment="1">
      <alignment horizontal="center" vertical="center"/>
    </xf>
    <xf numFmtId="0" fontId="8" fillId="0" borderId="23" xfId="40" applyFont="1" applyBorder="1" applyAlignment="1">
      <alignment horizontal="left" vertical="center" wrapText="1" indent="1"/>
    </xf>
    <xf numFmtId="0" fontId="8" fillId="0" borderId="25" xfId="40" applyFont="1" applyBorder="1" applyAlignment="1">
      <alignment horizontal="left" vertical="center" wrapText="1" indent="1"/>
    </xf>
    <xf numFmtId="0" fontId="8" fillId="0" borderId="24" xfId="40" applyFont="1" applyBorder="1" applyAlignment="1">
      <alignment horizontal="left" vertical="center" wrapText="1" indent="1"/>
    </xf>
    <xf numFmtId="0" fontId="26" fillId="0" borderId="35" xfId="40" applyFont="1" applyBorder="1" applyAlignment="1">
      <alignment horizontal="left" vertical="center"/>
    </xf>
    <xf numFmtId="0" fontId="26" fillId="0" borderId="46" xfId="40" applyFont="1" applyBorder="1" applyAlignment="1">
      <alignment horizontal="left" vertical="center"/>
    </xf>
    <xf numFmtId="0" fontId="26" fillId="0" borderId="47" xfId="40" applyFont="1" applyBorder="1" applyAlignment="1">
      <alignment horizontal="left" vertical="center"/>
    </xf>
    <xf numFmtId="0" fontId="26" fillId="36" borderId="48" xfId="40" applyFont="1" applyFill="1" applyBorder="1" applyAlignment="1">
      <alignment horizontal="left" vertical="center"/>
    </xf>
    <xf numFmtId="0" fontId="26" fillId="36" borderId="0" xfId="40" applyFont="1" applyFill="1" applyBorder="1" applyAlignment="1">
      <alignment horizontal="left" vertical="center"/>
    </xf>
    <xf numFmtId="0" fontId="26" fillId="36" borderId="49" xfId="40" applyFont="1" applyFill="1" applyBorder="1" applyAlignment="1">
      <alignment horizontal="left" vertical="center"/>
    </xf>
    <xf numFmtId="0" fontId="26" fillId="0" borderId="48" xfId="40" applyFont="1" applyBorder="1" applyAlignment="1">
      <alignment horizontal="left" vertical="center"/>
    </xf>
    <xf numFmtId="0" fontId="26" fillId="0" borderId="0" xfId="40" applyFont="1" applyBorder="1" applyAlignment="1">
      <alignment horizontal="left" vertical="center"/>
    </xf>
    <xf numFmtId="0" fontId="26" fillId="0" borderId="49" xfId="40" applyFont="1" applyBorder="1" applyAlignment="1">
      <alignment horizontal="left"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17" fillId="0" borderId="0" xfId="0" applyFont="1" applyFill="1" applyBorder="1" applyAlignment="1">
      <alignment horizontal="left" wrapText="1"/>
    </xf>
    <xf numFmtId="49" fontId="3" fillId="36" borderId="34" xfId="0" applyNumberFormat="1" applyFont="1" applyFill="1" applyBorder="1" applyAlignment="1">
      <alignment horizontal="center" vertical="center" wrapText="1"/>
    </xf>
    <xf numFmtId="49" fontId="3" fillId="36" borderId="14"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49" fontId="3" fillId="36" borderId="29"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0" fontId="117" fillId="0" borderId="0"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6" fillId="0" borderId="0" xfId="0" applyFont="1" applyFill="1" applyBorder="1" applyAlignment="1">
      <alignment horizontal="left" wrapText="1"/>
    </xf>
    <xf numFmtId="0" fontId="5" fillId="0" borderId="63"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8" fillId="0" borderId="61" xfId="0" applyFont="1" applyFill="1" applyBorder="1" applyAlignment="1">
      <alignment horizontal="left" vertical="center" wrapText="1" indent="1"/>
    </xf>
    <xf numFmtId="0" fontId="8" fillId="0" borderId="72" xfId="0" applyFont="1" applyFill="1" applyBorder="1" applyAlignment="1">
      <alignment horizontal="left" vertical="center" wrapText="1" indent="1"/>
    </xf>
    <xf numFmtId="0" fontId="8" fillId="0" borderId="67" xfId="0" applyFont="1" applyFill="1" applyBorder="1" applyAlignment="1">
      <alignment horizontal="left" vertical="center" wrapText="1" indent="1"/>
    </xf>
    <xf numFmtId="0" fontId="8" fillId="0" borderId="41" xfId="0" applyFont="1" applyFill="1" applyBorder="1" applyAlignment="1">
      <alignment horizontal="left" vertical="center" wrapText="1" indent="1"/>
    </xf>
    <xf numFmtId="0" fontId="79" fillId="0" borderId="1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92"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30" xfId="43" applyFont="1" applyBorder="1" applyAlignment="1">
      <alignment horizontal="center" vertical="center" wrapText="1"/>
    </xf>
    <xf numFmtId="0" fontId="5" fillId="0" borderId="31" xfId="43" applyFont="1" applyBorder="1" applyAlignment="1">
      <alignment horizontal="center" vertical="center" wrapText="1"/>
    </xf>
    <xf numFmtId="0" fontId="5" fillId="0" borderId="36" xfId="43" applyFont="1" applyBorder="1" applyAlignment="1">
      <alignment horizontal="center"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99" fillId="0" borderId="46" xfId="0" applyFont="1" applyBorder="1" applyAlignment="1">
      <alignment horizontal="left" vertical="center" wrapText="1"/>
    </xf>
    <xf numFmtId="0" fontId="31" fillId="0" borderId="3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31" fillId="0" borderId="37" xfId="0" applyFont="1" applyBorder="1" applyAlignment="1">
      <alignment horizontal="left" vertical="center"/>
    </xf>
    <xf numFmtId="0" fontId="31" fillId="0" borderId="50" xfId="0" applyFont="1" applyBorder="1" applyAlignment="1">
      <alignment horizontal="left" vertical="center"/>
    </xf>
    <xf numFmtId="0" fontId="31" fillId="0" borderId="32" xfId="0" applyFont="1" applyBorder="1" applyAlignment="1">
      <alignment horizontal="left" vertical="center"/>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70" xfId="40" applyFont="1" applyBorder="1" applyAlignment="1">
      <alignment horizontal="center" vertical="center" wrapText="1"/>
    </xf>
    <xf numFmtId="0" fontId="5" fillId="0" borderId="74" xfId="40" applyFont="1" applyBorder="1" applyAlignment="1">
      <alignment horizontal="center" vertical="center" wrapText="1"/>
    </xf>
    <xf numFmtId="0" fontId="5" fillId="0" borderId="71" xfId="40" applyFont="1" applyBorder="1" applyAlignment="1">
      <alignment horizontal="center" vertical="center" wrapText="1"/>
    </xf>
    <xf numFmtId="0" fontId="8" fillId="0" borderId="69" xfId="40" applyFont="1" applyBorder="1" applyAlignment="1">
      <alignment horizontal="left" vertical="center" wrapText="1" indent="1"/>
    </xf>
    <xf numFmtId="0" fontId="8" fillId="0" borderId="70" xfId="40" applyFont="1" applyBorder="1" applyAlignment="1">
      <alignment horizontal="left" vertical="center" wrapText="1" indent="1"/>
    </xf>
    <xf numFmtId="0" fontId="8" fillId="0" borderId="74" xfId="40" applyFont="1" applyBorder="1" applyAlignment="1">
      <alignment horizontal="left" vertical="center" wrapText="1" indent="1"/>
    </xf>
    <xf numFmtId="0" fontId="8" fillId="0" borderId="71" xfId="40" applyFont="1" applyBorder="1" applyAlignment="1">
      <alignment horizontal="left" vertical="center" wrapText="1" indent="1"/>
    </xf>
    <xf numFmtId="0" fontId="8" fillId="0" borderId="25" xfId="40" applyFont="1" applyBorder="1" applyAlignment="1">
      <alignment horizontal="center" vertical="center" wrapText="1"/>
    </xf>
    <xf numFmtId="0" fontId="8" fillId="0" borderId="24" xfId="40" applyFont="1" applyBorder="1" applyAlignment="1">
      <alignment horizontal="center" vertical="center" wrapText="1"/>
    </xf>
    <xf numFmtId="0" fontId="26" fillId="0" borderId="13" xfId="40" applyFont="1" applyBorder="1" applyAlignment="1">
      <alignment horizontal="left" vertical="center" wrapText="1"/>
    </xf>
    <xf numFmtId="49" fontId="3" fillId="0" borderId="25" xfId="40" applyNumberFormat="1" applyFont="1" applyBorder="1" applyAlignment="1">
      <alignment horizontal="center" vertical="center" wrapText="1"/>
    </xf>
    <xf numFmtId="49" fontId="3" fillId="0" borderId="13" xfId="40" applyNumberFormat="1" applyFont="1" applyBorder="1" applyAlignment="1">
      <alignment horizontal="center" vertical="center" wrapText="1"/>
    </xf>
    <xf numFmtId="3" fontId="8" fillId="0" borderId="22" xfId="45" applyNumberFormat="1" applyFont="1" applyBorder="1" applyAlignment="1">
      <alignment horizontal="center" vertical="center" wrapText="1"/>
    </xf>
    <xf numFmtId="3" fontId="8" fillId="0" borderId="15" xfId="45"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3" fontId="13" fillId="0" borderId="63" xfId="45" applyNumberFormat="1" applyFont="1" applyBorder="1" applyAlignment="1">
      <alignment horizontal="center" vertical="center" wrapText="1"/>
    </xf>
    <xf numFmtId="3" fontId="13" fillId="0" borderId="58" xfId="45" applyNumberFormat="1" applyFont="1" applyBorder="1" applyAlignment="1">
      <alignment horizontal="center" vertical="center" wrapText="1"/>
    </xf>
    <xf numFmtId="3" fontId="13" fillId="0" borderId="59" xfId="45" applyNumberFormat="1" applyFont="1" applyBorder="1" applyAlignment="1">
      <alignment horizontal="center" vertical="center" wrapText="1"/>
    </xf>
    <xf numFmtId="0" fontId="60" fillId="32" borderId="15" xfId="42" applyFont="1" applyFill="1" applyBorder="1" applyAlignment="1"/>
    <xf numFmtId="0" fontId="60" fillId="32" borderId="13" xfId="42" applyFont="1" applyFill="1" applyBorder="1" applyAlignment="1"/>
    <xf numFmtId="0" fontId="60" fillId="0" borderId="15" xfId="42" applyFont="1" applyBorder="1" applyAlignment="1"/>
    <xf numFmtId="0" fontId="60" fillId="0" borderId="13" xfId="42" applyFont="1" applyBorder="1" applyAlignment="1"/>
    <xf numFmtId="0" fontId="60" fillId="32" borderId="16" xfId="42" applyFont="1" applyFill="1" applyBorder="1" applyAlignment="1"/>
    <xf numFmtId="0" fontId="60" fillId="32" borderId="17" xfId="42" applyFont="1" applyFill="1" applyBorder="1" applyAlignment="1"/>
    <xf numFmtId="3" fontId="13" fillId="0" borderId="63" xfId="44" applyNumberFormat="1" applyFont="1" applyBorder="1" applyAlignment="1">
      <alignment horizontal="center" vertical="center" wrapText="1"/>
    </xf>
    <xf numFmtId="3" fontId="13" fillId="0" borderId="58" xfId="44" applyNumberFormat="1" applyFont="1" applyBorder="1" applyAlignment="1">
      <alignment horizontal="center" vertical="center" wrapText="1"/>
    </xf>
    <xf numFmtId="3" fontId="13" fillId="0" borderId="59" xfId="44" applyNumberFormat="1" applyFont="1" applyBorder="1" applyAlignment="1">
      <alignment horizontal="center" vertical="center" wrapText="1"/>
    </xf>
    <xf numFmtId="3" fontId="8" fillId="0" borderId="63" xfId="44" applyNumberFormat="1" applyFont="1" applyBorder="1" applyAlignment="1">
      <alignment horizontal="left" vertical="center" wrapText="1" indent="1"/>
    </xf>
    <xf numFmtId="3" fontId="8" fillId="0" borderId="58" xfId="44" applyNumberFormat="1" applyFont="1" applyBorder="1" applyAlignment="1">
      <alignment horizontal="left" vertical="center" wrapText="1" indent="1"/>
    </xf>
    <xf numFmtId="3" fontId="8" fillId="0" borderId="59" xfId="44" applyNumberFormat="1" applyFont="1" applyBorder="1" applyAlignment="1">
      <alignment horizontal="left" vertical="center" wrapText="1" inden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13" fillId="0" borderId="66" xfId="0" applyNumberFormat="1" applyFont="1" applyBorder="1" applyAlignment="1">
      <alignment horizontal="center" vertical="center" wrapText="1"/>
    </xf>
    <xf numFmtId="0" fontId="13" fillId="0" borderId="67" xfId="0" applyNumberFormat="1" applyFont="1" applyBorder="1" applyAlignment="1">
      <alignment horizontal="center" vertical="center" wrapText="1"/>
    </xf>
    <xf numFmtId="0" fontId="13" fillId="0" borderId="68" xfId="0" applyNumberFormat="1" applyFont="1" applyBorder="1" applyAlignment="1">
      <alignment horizontal="center" vertical="center" wrapText="1"/>
    </xf>
    <xf numFmtId="0" fontId="60" fillId="32" borderId="30" xfId="42" applyFont="1" applyFill="1" applyBorder="1" applyAlignment="1">
      <alignment horizontal="left" vertical="center" indent="1"/>
    </xf>
    <xf numFmtId="0" fontId="60" fillId="32" borderId="31" xfId="42" applyFont="1" applyFill="1" applyBorder="1" applyAlignment="1">
      <alignment horizontal="left" vertical="center" indent="1"/>
    </xf>
    <xf numFmtId="0" fontId="9" fillId="0" borderId="50" xfId="0" applyFont="1" applyBorder="1" applyAlignment="1">
      <alignment horizontal="left"/>
    </xf>
    <xf numFmtId="0" fontId="5" fillId="0" borderId="61"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40" xfId="0" applyFont="1" applyBorder="1" applyAlignment="1">
      <alignment horizontal="center" vertical="center" wrapText="1"/>
    </xf>
  </cellXfs>
  <cellStyles count="10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Čiarka" xfId="27" builtinId="3"/>
    <cellStyle name="čiarky 2" xfId="28" xr:uid="{00000000-0005-0000-0000-00001B000000}"/>
    <cellStyle name="čiarky 2 2" xfId="92" xr:uid="{00000000-0005-0000-0000-00001B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ypertextové prepojenie" xfId="35" builtinId="8"/>
    <cellStyle name="Check Cell" xfId="36" xr:uid="{00000000-0005-0000-0000-000023000000}"/>
    <cellStyle name="Input" xfId="37" xr:uid="{00000000-0005-0000-0000-000024000000}"/>
    <cellStyle name="Linked Cell" xfId="38" xr:uid="{00000000-0005-0000-0000-000025000000}"/>
    <cellStyle name="Neutral" xfId="39" xr:uid="{00000000-0005-0000-0000-000026000000}"/>
    <cellStyle name="Normálna" xfId="0" builtinId="0"/>
    <cellStyle name="Normálna 2" xfId="40" xr:uid="{00000000-0005-0000-0000-000028000000}"/>
    <cellStyle name="Normálna 2 2" xfId="93" xr:uid="{00000000-0005-0000-0000-000028000000}"/>
    <cellStyle name="Normálna 2 3" xfId="105" xr:uid="{00000000-0005-0000-0000-000029000000}"/>
    <cellStyle name="Normálna 3" xfId="90" xr:uid="{00000000-0005-0000-0000-000029000000}"/>
    <cellStyle name="Normálna 4" xfId="91" xr:uid="{00000000-0005-0000-0000-000089000000}"/>
    <cellStyle name="normálne 2" xfId="41" xr:uid="{00000000-0005-0000-0000-00002A000000}"/>
    <cellStyle name="normálne 3" xfId="42" xr:uid="{00000000-0005-0000-0000-00002B000000}"/>
    <cellStyle name="normálne 3 2" xfId="94" xr:uid="{00000000-0005-0000-0000-00002B000000}"/>
    <cellStyle name="normálne 4" xfId="43" xr:uid="{00000000-0005-0000-0000-00002C000000}"/>
    <cellStyle name="normálne 4 2" xfId="95" xr:uid="{00000000-0005-0000-0000-00002C000000}"/>
    <cellStyle name="normálne_Databazy_VVŠ_2007_ severská" xfId="44" xr:uid="{00000000-0005-0000-0000-00002D000000}"/>
    <cellStyle name="normálne_sprava_VVŠ_2004_tabuľky_vláda" xfId="45" xr:uid="{00000000-0005-0000-0000-00002E000000}"/>
    <cellStyle name="normální_List1" xfId="46" xr:uid="{00000000-0005-0000-0000-00002F000000}"/>
    <cellStyle name="Note" xfId="47" xr:uid="{00000000-0005-0000-0000-000030000000}"/>
    <cellStyle name="Note 2" xfId="96" xr:uid="{00000000-0005-0000-0000-000030000000}"/>
    <cellStyle name="Output" xfId="48" xr:uid="{00000000-0005-0000-0000-000031000000}"/>
    <cellStyle name="SAPBEXaggData" xfId="49" xr:uid="{00000000-0005-0000-0000-000032000000}"/>
    <cellStyle name="SAPBEXaggDataEmph" xfId="50" xr:uid="{00000000-0005-0000-0000-000033000000}"/>
    <cellStyle name="SAPBEXaggItem" xfId="51" xr:uid="{00000000-0005-0000-0000-000034000000}"/>
    <cellStyle name="SAPBEXaggItemX" xfId="52" xr:uid="{00000000-0005-0000-0000-000035000000}"/>
    <cellStyle name="SAPBEXexcBad7" xfId="53" xr:uid="{00000000-0005-0000-0000-000036000000}"/>
    <cellStyle name="SAPBEXexcBad8" xfId="54" xr:uid="{00000000-0005-0000-0000-000037000000}"/>
    <cellStyle name="SAPBEXexcBad9" xfId="55" xr:uid="{00000000-0005-0000-0000-000038000000}"/>
    <cellStyle name="SAPBEXexcCritical4" xfId="56" xr:uid="{00000000-0005-0000-0000-000039000000}"/>
    <cellStyle name="SAPBEXexcCritical5" xfId="57" xr:uid="{00000000-0005-0000-0000-00003A000000}"/>
    <cellStyle name="SAPBEXexcCritical6" xfId="58" xr:uid="{00000000-0005-0000-0000-00003B000000}"/>
    <cellStyle name="SAPBEXexcGood1" xfId="59" xr:uid="{00000000-0005-0000-0000-00003C000000}"/>
    <cellStyle name="SAPBEXexcGood2" xfId="60" xr:uid="{00000000-0005-0000-0000-00003D000000}"/>
    <cellStyle name="SAPBEXexcGood3" xfId="61" xr:uid="{00000000-0005-0000-0000-00003E000000}"/>
    <cellStyle name="SAPBEXfilterDrill" xfId="62" xr:uid="{00000000-0005-0000-0000-00003F000000}"/>
    <cellStyle name="SAPBEXfilterItem" xfId="63" xr:uid="{00000000-0005-0000-0000-000040000000}"/>
    <cellStyle name="SAPBEXfilterText" xfId="64" xr:uid="{00000000-0005-0000-0000-000041000000}"/>
    <cellStyle name="SAPBEXformats" xfId="65" xr:uid="{00000000-0005-0000-0000-000042000000}"/>
    <cellStyle name="SAPBEXheaderItem" xfId="66" xr:uid="{00000000-0005-0000-0000-000043000000}"/>
    <cellStyle name="SAPBEXheaderText" xfId="67" xr:uid="{00000000-0005-0000-0000-000044000000}"/>
    <cellStyle name="SAPBEXHLevel0" xfId="68" xr:uid="{00000000-0005-0000-0000-000045000000}"/>
    <cellStyle name="SAPBEXHLevel0 2" xfId="97" xr:uid="{00000000-0005-0000-0000-000045000000}"/>
    <cellStyle name="SAPBEXHLevel0X" xfId="69" xr:uid="{00000000-0005-0000-0000-000046000000}"/>
    <cellStyle name="SAPBEXHLevel0X 2" xfId="98" xr:uid="{00000000-0005-0000-0000-000046000000}"/>
    <cellStyle name="SAPBEXHLevel1" xfId="70" xr:uid="{00000000-0005-0000-0000-000047000000}"/>
    <cellStyle name="SAPBEXHLevel1 2" xfId="99" xr:uid="{00000000-0005-0000-0000-000047000000}"/>
    <cellStyle name="SAPBEXHLevel1X" xfId="71" xr:uid="{00000000-0005-0000-0000-000048000000}"/>
    <cellStyle name="SAPBEXHLevel1X 2" xfId="100" xr:uid="{00000000-0005-0000-0000-000048000000}"/>
    <cellStyle name="SAPBEXHLevel2" xfId="72" xr:uid="{00000000-0005-0000-0000-000049000000}"/>
    <cellStyle name="SAPBEXHLevel2 2" xfId="101" xr:uid="{00000000-0005-0000-0000-000049000000}"/>
    <cellStyle name="SAPBEXHLevel2X" xfId="73" xr:uid="{00000000-0005-0000-0000-00004A000000}"/>
    <cellStyle name="SAPBEXHLevel2X 2" xfId="102" xr:uid="{00000000-0005-0000-0000-00004A000000}"/>
    <cellStyle name="SAPBEXHLevel3" xfId="74" xr:uid="{00000000-0005-0000-0000-00004B000000}"/>
    <cellStyle name="SAPBEXHLevel3 2" xfId="103" xr:uid="{00000000-0005-0000-0000-00004B000000}"/>
    <cellStyle name="SAPBEXHLevel3X" xfId="75" xr:uid="{00000000-0005-0000-0000-00004C000000}"/>
    <cellStyle name="SAPBEXHLevel3X 2" xfId="104" xr:uid="{00000000-0005-0000-0000-00004C000000}"/>
    <cellStyle name="SAPBEXchaText" xfId="76" xr:uid="{00000000-0005-0000-0000-00004D000000}"/>
    <cellStyle name="SAPBEXresData" xfId="77" xr:uid="{00000000-0005-0000-0000-00004E000000}"/>
    <cellStyle name="SAPBEXresDataEmph" xfId="78" xr:uid="{00000000-0005-0000-0000-00004F000000}"/>
    <cellStyle name="SAPBEXresItem" xfId="79" xr:uid="{00000000-0005-0000-0000-000050000000}"/>
    <cellStyle name="SAPBEXresItemX" xfId="80" xr:uid="{00000000-0005-0000-0000-000051000000}"/>
    <cellStyle name="SAPBEXstdData" xfId="81" xr:uid="{00000000-0005-0000-0000-000052000000}"/>
    <cellStyle name="SAPBEXstdDataEmph" xfId="82" xr:uid="{00000000-0005-0000-0000-000053000000}"/>
    <cellStyle name="SAPBEXstdItem" xfId="83" xr:uid="{00000000-0005-0000-0000-000054000000}"/>
    <cellStyle name="SAPBEXstdItemX" xfId="84" xr:uid="{00000000-0005-0000-0000-000055000000}"/>
    <cellStyle name="SAPBEXtitle" xfId="85" xr:uid="{00000000-0005-0000-0000-000056000000}"/>
    <cellStyle name="SAPBEXundefined" xfId="86" xr:uid="{00000000-0005-0000-0000-000057000000}"/>
    <cellStyle name="Title" xfId="87" xr:uid="{00000000-0005-0000-0000-000058000000}"/>
    <cellStyle name="Total" xfId="88" xr:uid="{00000000-0005-0000-0000-000059000000}"/>
    <cellStyle name="Warning Text" xfId="89" xr:uid="{00000000-0005-0000-0000-00005A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indexed="35"/>
  </sheetPr>
  <dimension ref="A1:R28"/>
  <sheetViews>
    <sheetView zoomScale="120" zoomScaleNormal="120" workbookViewId="0">
      <pane xSplit="1" ySplit="1" topLeftCell="B17" activePane="bottomRight" state="frozen"/>
      <selection pane="topRight" activeCell="B1" sqref="B1"/>
      <selection pane="bottomLeft" activeCell="A3" sqref="A3"/>
      <selection pane="bottomRight"/>
    </sheetView>
  </sheetViews>
  <sheetFormatPr defaultRowHeight="15.75" x14ac:dyDescent="0.25"/>
  <cols>
    <col min="1" max="1" width="13.7109375" style="375" customWidth="1"/>
    <col min="2" max="16" width="9.140625" style="87"/>
    <col min="17" max="17" width="10.28515625" style="87" customWidth="1"/>
    <col min="18" max="18" width="19.42578125" style="87" customWidth="1"/>
    <col min="19" max="16384" width="9.140625" style="87"/>
  </cols>
  <sheetData>
    <row r="1" spans="1:18" ht="23.25" customHeight="1" x14ac:dyDescent="0.25">
      <c r="A1" s="177"/>
      <c r="B1" s="376" t="s">
        <v>1034</v>
      </c>
      <c r="C1" s="366"/>
      <c r="D1" s="366"/>
      <c r="E1" s="366"/>
      <c r="F1" s="366"/>
      <c r="G1" s="366"/>
      <c r="H1" s="366"/>
      <c r="I1" s="366"/>
      <c r="J1" s="366"/>
      <c r="K1" s="366"/>
      <c r="L1" s="367"/>
      <c r="M1" s="368"/>
      <c r="N1" s="368"/>
      <c r="O1" s="368"/>
      <c r="P1" s="368"/>
      <c r="Q1" s="369"/>
    </row>
    <row r="2" spans="1:18" ht="23.1" customHeight="1" x14ac:dyDescent="0.25">
      <c r="A2" s="204" t="s">
        <v>12</v>
      </c>
      <c r="B2" s="179" t="s">
        <v>1035</v>
      </c>
      <c r="C2" s="179"/>
      <c r="D2" s="179"/>
      <c r="E2" s="179"/>
      <c r="F2" s="179"/>
      <c r="G2" s="179"/>
      <c r="H2" s="179"/>
      <c r="I2" s="179"/>
      <c r="J2" s="179"/>
      <c r="K2" s="179"/>
      <c r="L2" s="179"/>
      <c r="M2" s="179"/>
      <c r="N2" s="179"/>
      <c r="O2" s="179"/>
      <c r="P2" s="179"/>
      <c r="Q2" s="371"/>
    </row>
    <row r="3" spans="1:18" ht="23.1" customHeight="1" x14ac:dyDescent="0.25">
      <c r="A3" s="204" t="s">
        <v>692</v>
      </c>
      <c r="B3" s="179" t="s">
        <v>1036</v>
      </c>
      <c r="C3" s="179"/>
      <c r="D3" s="179"/>
      <c r="E3" s="179"/>
      <c r="F3" s="179"/>
      <c r="G3" s="179"/>
      <c r="H3" s="179"/>
      <c r="I3" s="179"/>
      <c r="J3" s="179"/>
      <c r="K3" s="179"/>
      <c r="L3" s="179"/>
      <c r="M3" s="179"/>
      <c r="N3" s="179"/>
      <c r="O3" s="179"/>
      <c r="P3" s="179"/>
      <c r="Q3" s="371"/>
    </row>
    <row r="4" spans="1:18" ht="23.1" customHeight="1" x14ac:dyDescent="0.25">
      <c r="A4" s="204" t="s">
        <v>837</v>
      </c>
      <c r="B4" s="205" t="s">
        <v>836</v>
      </c>
      <c r="C4" s="205"/>
      <c r="D4" s="179"/>
      <c r="E4" s="179"/>
      <c r="F4" s="179"/>
      <c r="G4" s="179"/>
      <c r="H4" s="179"/>
      <c r="I4" s="179"/>
      <c r="J4" s="179"/>
      <c r="K4" s="179"/>
      <c r="L4" s="179"/>
      <c r="M4" s="179"/>
      <c r="N4" s="179"/>
      <c r="O4" s="179"/>
      <c r="P4" s="179"/>
      <c r="Q4" s="371"/>
    </row>
    <row r="5" spans="1:18" ht="39.75" customHeight="1" x14ac:dyDescent="0.25">
      <c r="A5" s="203" t="s">
        <v>311</v>
      </c>
      <c r="B5" s="665" t="s">
        <v>1037</v>
      </c>
      <c r="C5" s="665"/>
      <c r="D5" s="665"/>
      <c r="E5" s="665"/>
      <c r="F5" s="665"/>
      <c r="G5" s="665"/>
      <c r="H5" s="665"/>
      <c r="I5" s="665"/>
      <c r="J5" s="665"/>
      <c r="K5" s="665"/>
      <c r="L5" s="665"/>
      <c r="M5" s="665"/>
      <c r="N5" s="665"/>
      <c r="O5" s="665"/>
      <c r="P5" s="665"/>
      <c r="Q5" s="666"/>
    </row>
    <row r="6" spans="1:18" ht="23.1" customHeight="1" x14ac:dyDescent="0.25">
      <c r="A6" s="203" t="s">
        <v>206</v>
      </c>
      <c r="B6" s="205" t="s">
        <v>1038</v>
      </c>
      <c r="C6" s="205"/>
      <c r="D6" s="205"/>
      <c r="E6" s="205"/>
      <c r="F6" s="205"/>
      <c r="G6" s="205"/>
      <c r="H6" s="205"/>
      <c r="I6" s="205"/>
      <c r="J6" s="205"/>
      <c r="K6" s="205"/>
      <c r="L6" s="205"/>
      <c r="M6" s="205"/>
      <c r="N6" s="205"/>
      <c r="O6" s="205"/>
      <c r="P6" s="205"/>
      <c r="Q6" s="372"/>
    </row>
    <row r="7" spans="1:18" ht="23.1" customHeight="1" x14ac:dyDescent="0.25">
      <c r="A7" s="203" t="s">
        <v>207</v>
      </c>
      <c r="B7" s="318" t="s">
        <v>1039</v>
      </c>
      <c r="C7" s="205"/>
      <c r="D7" s="205"/>
      <c r="E7" s="205"/>
      <c r="F7" s="205"/>
      <c r="G7" s="205"/>
      <c r="H7" s="205"/>
      <c r="I7" s="205"/>
      <c r="J7" s="205"/>
      <c r="K7" s="205"/>
      <c r="L7" s="205"/>
      <c r="M7" s="205"/>
      <c r="N7" s="205"/>
      <c r="O7" s="205"/>
      <c r="P7" s="205"/>
      <c r="Q7" s="372"/>
    </row>
    <row r="8" spans="1:18" ht="23.1" customHeight="1" x14ac:dyDescent="0.25">
      <c r="A8" s="178" t="s">
        <v>208</v>
      </c>
      <c r="B8" s="176" t="s">
        <v>1040</v>
      </c>
      <c r="C8" s="176"/>
      <c r="D8" s="176"/>
      <c r="E8" s="176"/>
      <c r="F8" s="176"/>
      <c r="G8" s="176"/>
      <c r="H8" s="176"/>
      <c r="I8" s="176"/>
      <c r="J8" s="176"/>
      <c r="K8" s="176"/>
      <c r="L8" s="176"/>
      <c r="M8" s="176"/>
      <c r="N8" s="176"/>
      <c r="O8" s="176"/>
      <c r="P8" s="176"/>
      <c r="Q8" s="370"/>
    </row>
    <row r="9" spans="1:18" ht="23.1" customHeight="1" x14ac:dyDescent="0.25">
      <c r="A9" s="203" t="s">
        <v>209</v>
      </c>
      <c r="B9" s="205" t="s">
        <v>1041</v>
      </c>
      <c r="C9" s="205"/>
      <c r="D9" s="205"/>
      <c r="E9" s="205"/>
      <c r="F9" s="205"/>
      <c r="G9" s="205"/>
      <c r="H9" s="205"/>
      <c r="I9" s="205"/>
      <c r="J9" s="205"/>
      <c r="K9" s="205"/>
      <c r="L9" s="205"/>
      <c r="M9" s="205"/>
      <c r="N9" s="205"/>
      <c r="O9" s="205"/>
      <c r="P9" s="205"/>
      <c r="Q9" s="372"/>
    </row>
    <row r="10" spans="1:18" ht="23.1" customHeight="1" x14ac:dyDescent="0.25">
      <c r="A10" s="203" t="s">
        <v>210</v>
      </c>
      <c r="B10" s="205" t="s">
        <v>1042</v>
      </c>
      <c r="C10" s="205"/>
      <c r="D10" s="205"/>
      <c r="E10" s="205"/>
      <c r="F10" s="205"/>
      <c r="G10" s="205"/>
      <c r="H10" s="205"/>
      <c r="I10" s="205"/>
      <c r="J10" s="205"/>
      <c r="K10" s="205"/>
      <c r="L10" s="205"/>
      <c r="M10" s="205"/>
      <c r="N10" s="205"/>
      <c r="O10" s="205"/>
      <c r="P10" s="205"/>
      <c r="Q10" s="372"/>
    </row>
    <row r="11" spans="1:18" ht="23.1" customHeight="1" x14ac:dyDescent="0.25">
      <c r="A11" s="178" t="s">
        <v>848</v>
      </c>
      <c r="B11" s="176" t="s">
        <v>1043</v>
      </c>
      <c r="C11" s="176"/>
      <c r="D11" s="176"/>
      <c r="E11" s="176"/>
      <c r="F11" s="176"/>
      <c r="G11" s="176"/>
      <c r="H11" s="176"/>
      <c r="I11" s="176"/>
      <c r="J11" s="176"/>
      <c r="K11" s="176"/>
      <c r="L11" s="176"/>
      <c r="M11" s="176"/>
      <c r="N11" s="176"/>
      <c r="O11" s="176"/>
      <c r="P11" s="176"/>
      <c r="Q11" s="370"/>
    </row>
    <row r="12" spans="1:18" ht="23.1" customHeight="1" x14ac:dyDescent="0.25">
      <c r="A12" s="203" t="s">
        <v>211</v>
      </c>
      <c r="B12" s="205" t="s">
        <v>1044</v>
      </c>
      <c r="C12" s="205"/>
      <c r="D12" s="205"/>
      <c r="E12" s="205"/>
      <c r="F12" s="205"/>
      <c r="G12" s="205"/>
      <c r="H12" s="205"/>
      <c r="I12" s="205"/>
      <c r="J12" s="205"/>
      <c r="K12" s="205"/>
      <c r="L12" s="205"/>
      <c r="M12" s="205"/>
      <c r="N12" s="205"/>
      <c r="O12" s="205"/>
      <c r="P12" s="205"/>
      <c r="Q12" s="372"/>
      <c r="R12" s="307"/>
    </row>
    <row r="13" spans="1:18" ht="23.1" customHeight="1" x14ac:dyDescent="0.25">
      <c r="A13" s="178" t="s">
        <v>189</v>
      </c>
      <c r="B13" s="176" t="s">
        <v>1045</v>
      </c>
      <c r="C13" s="176"/>
      <c r="D13" s="176"/>
      <c r="E13" s="176"/>
      <c r="F13" s="176"/>
      <c r="G13" s="176"/>
      <c r="H13" s="176"/>
      <c r="I13" s="176"/>
      <c r="J13" s="176"/>
      <c r="K13" s="176"/>
      <c r="L13" s="176"/>
      <c r="M13" s="176"/>
      <c r="N13" s="176"/>
      <c r="O13" s="176"/>
      <c r="P13" s="176"/>
      <c r="Q13" s="370"/>
    </row>
    <row r="14" spans="1:18" ht="23.1" customHeight="1" x14ac:dyDescent="0.25">
      <c r="A14" s="203" t="s">
        <v>0</v>
      </c>
      <c r="B14" s="205" t="s">
        <v>1046</v>
      </c>
      <c r="C14" s="205"/>
      <c r="D14" s="205"/>
      <c r="E14" s="205"/>
      <c r="F14" s="205"/>
      <c r="G14" s="205"/>
      <c r="H14" s="205"/>
      <c r="I14" s="205"/>
      <c r="J14" s="205"/>
      <c r="K14" s="205"/>
      <c r="L14" s="205"/>
      <c r="M14" s="205"/>
      <c r="N14" s="205"/>
      <c r="O14" s="205"/>
      <c r="P14" s="205"/>
      <c r="Q14" s="372"/>
    </row>
    <row r="15" spans="1:18" ht="23.1" customHeight="1" x14ac:dyDescent="0.25">
      <c r="A15" s="178" t="s">
        <v>1</v>
      </c>
      <c r="B15" s="176" t="s">
        <v>1047</v>
      </c>
      <c r="C15" s="176"/>
      <c r="D15" s="176"/>
      <c r="E15" s="176"/>
      <c r="F15" s="176"/>
      <c r="G15" s="176"/>
      <c r="H15" s="176"/>
      <c r="I15" s="176"/>
      <c r="J15" s="176"/>
      <c r="K15" s="176"/>
      <c r="L15" s="176"/>
      <c r="M15" s="176"/>
      <c r="N15" s="176"/>
      <c r="O15" s="176"/>
      <c r="P15" s="176"/>
      <c r="Q15" s="370"/>
    </row>
    <row r="16" spans="1:18" ht="23.1" customHeight="1" x14ac:dyDescent="0.25">
      <c r="A16" s="203" t="s">
        <v>2</v>
      </c>
      <c r="B16" s="205" t="s">
        <v>1048</v>
      </c>
      <c r="C16" s="205"/>
      <c r="D16" s="205"/>
      <c r="E16" s="205"/>
      <c r="F16" s="205"/>
      <c r="G16" s="205"/>
      <c r="H16" s="205"/>
      <c r="I16" s="205"/>
      <c r="J16" s="205"/>
      <c r="K16" s="205"/>
      <c r="L16" s="205"/>
      <c r="M16" s="205"/>
      <c r="N16" s="205"/>
      <c r="O16" s="205"/>
      <c r="P16" s="205"/>
      <c r="Q16" s="372"/>
    </row>
    <row r="17" spans="1:17" ht="23.1" customHeight="1" x14ac:dyDescent="0.25">
      <c r="A17" s="178" t="s">
        <v>3</v>
      </c>
      <c r="B17" s="176" t="s">
        <v>1049</v>
      </c>
      <c r="C17" s="176"/>
      <c r="D17" s="176"/>
      <c r="E17" s="176"/>
      <c r="F17" s="176"/>
      <c r="G17" s="176"/>
      <c r="H17" s="176"/>
      <c r="I17" s="176"/>
      <c r="J17" s="176"/>
      <c r="K17" s="176"/>
      <c r="L17" s="176"/>
      <c r="M17" s="176"/>
      <c r="N17" s="176"/>
      <c r="O17" s="176"/>
      <c r="P17" s="176"/>
      <c r="Q17" s="370"/>
    </row>
    <row r="18" spans="1:17" ht="23.1" customHeight="1" x14ac:dyDescent="0.25">
      <c r="A18" s="203" t="s">
        <v>4</v>
      </c>
      <c r="B18" s="205" t="s">
        <v>1050</v>
      </c>
      <c r="C18" s="205"/>
      <c r="D18" s="205"/>
      <c r="E18" s="205"/>
      <c r="F18" s="205"/>
      <c r="G18" s="205"/>
      <c r="H18" s="205"/>
      <c r="I18" s="205"/>
      <c r="J18" s="205"/>
      <c r="K18" s="205"/>
      <c r="L18" s="205"/>
      <c r="M18" s="205"/>
      <c r="N18" s="205"/>
      <c r="O18" s="205"/>
      <c r="P18" s="205"/>
      <c r="Q18" s="372"/>
    </row>
    <row r="19" spans="1:17" ht="23.1" customHeight="1" x14ac:dyDescent="0.25">
      <c r="A19" s="178" t="s">
        <v>5</v>
      </c>
      <c r="B19" s="176" t="s">
        <v>1051</v>
      </c>
      <c r="C19" s="176"/>
      <c r="D19" s="176"/>
      <c r="E19" s="176"/>
      <c r="F19" s="176"/>
      <c r="G19" s="176"/>
      <c r="H19" s="176"/>
      <c r="I19" s="176"/>
      <c r="J19" s="176"/>
      <c r="K19" s="176"/>
      <c r="L19" s="176"/>
      <c r="M19" s="176"/>
      <c r="N19" s="176"/>
      <c r="O19" s="176"/>
      <c r="P19" s="176"/>
      <c r="Q19" s="370"/>
    </row>
    <row r="20" spans="1:17" ht="32.450000000000003" customHeight="1" x14ac:dyDescent="0.25">
      <c r="A20" s="203" t="s">
        <v>70</v>
      </c>
      <c r="B20" s="669" t="s">
        <v>1052</v>
      </c>
      <c r="C20" s="669"/>
      <c r="D20" s="669"/>
      <c r="E20" s="669"/>
      <c r="F20" s="669"/>
      <c r="G20" s="669"/>
      <c r="H20" s="669"/>
      <c r="I20" s="669"/>
      <c r="J20" s="669"/>
      <c r="K20" s="669"/>
      <c r="L20" s="669"/>
      <c r="M20" s="669"/>
      <c r="N20" s="669"/>
      <c r="O20" s="669"/>
      <c r="P20" s="669"/>
      <c r="Q20" s="670"/>
    </row>
    <row r="21" spans="1:17" ht="33.6" customHeight="1" x14ac:dyDescent="0.25">
      <c r="A21" s="178" t="s">
        <v>6</v>
      </c>
      <c r="B21" s="667" t="s">
        <v>1167</v>
      </c>
      <c r="C21" s="667"/>
      <c r="D21" s="667"/>
      <c r="E21" s="667"/>
      <c r="F21" s="667"/>
      <c r="G21" s="667"/>
      <c r="H21" s="667"/>
      <c r="I21" s="667"/>
      <c r="J21" s="667"/>
      <c r="K21" s="667"/>
      <c r="L21" s="667"/>
      <c r="M21" s="667"/>
      <c r="N21" s="667"/>
      <c r="O21" s="667"/>
      <c r="P21" s="667"/>
      <c r="Q21" s="668"/>
    </row>
    <row r="22" spans="1:17" ht="23.1" customHeight="1" x14ac:dyDescent="0.25">
      <c r="A22" s="203" t="s">
        <v>7</v>
      </c>
      <c r="B22" s="205" t="s">
        <v>1053</v>
      </c>
      <c r="C22" s="205"/>
      <c r="D22" s="205"/>
      <c r="E22" s="205"/>
      <c r="F22" s="205"/>
      <c r="G22" s="205"/>
      <c r="H22" s="205"/>
      <c r="I22" s="205"/>
      <c r="J22" s="205"/>
      <c r="K22" s="205"/>
      <c r="L22" s="205"/>
      <c r="M22" s="205"/>
      <c r="N22" s="205"/>
      <c r="O22" s="205"/>
      <c r="P22" s="205"/>
      <c r="Q22" s="372"/>
    </row>
    <row r="23" spans="1:17" ht="23.1" customHeight="1" x14ac:dyDescent="0.25">
      <c r="A23" s="203" t="s">
        <v>8</v>
      </c>
      <c r="B23" s="176" t="s">
        <v>1054</v>
      </c>
      <c r="C23" s="176"/>
      <c r="D23" s="176"/>
      <c r="E23" s="176"/>
      <c r="F23" s="176"/>
      <c r="G23" s="176"/>
      <c r="H23" s="176"/>
      <c r="I23" s="176"/>
      <c r="J23" s="176"/>
      <c r="K23" s="176"/>
      <c r="L23" s="176"/>
      <c r="M23" s="176"/>
      <c r="N23" s="176"/>
      <c r="O23" s="176"/>
      <c r="P23" s="176"/>
      <c r="Q23" s="370"/>
    </row>
    <row r="24" spans="1:17" ht="23.1" customHeight="1" x14ac:dyDescent="0.25">
      <c r="A24" s="203" t="s">
        <v>9</v>
      </c>
      <c r="B24" s="205" t="s">
        <v>1055</v>
      </c>
      <c r="C24" s="205"/>
      <c r="D24" s="205"/>
      <c r="E24" s="205"/>
      <c r="F24" s="205"/>
      <c r="G24" s="205"/>
      <c r="H24" s="205"/>
      <c r="I24" s="205"/>
      <c r="J24" s="205"/>
      <c r="K24" s="205"/>
      <c r="L24" s="205"/>
      <c r="M24" s="205"/>
      <c r="N24" s="205"/>
      <c r="O24" s="205"/>
      <c r="P24" s="205"/>
      <c r="Q24" s="372"/>
    </row>
    <row r="25" spans="1:17" ht="23.1" customHeight="1" x14ac:dyDescent="0.25">
      <c r="A25" s="203" t="s">
        <v>534</v>
      </c>
      <c r="B25" s="176" t="s">
        <v>1056</v>
      </c>
      <c r="C25" s="176"/>
      <c r="D25" s="176"/>
      <c r="E25" s="176"/>
      <c r="F25" s="176"/>
      <c r="G25" s="176"/>
      <c r="H25" s="176"/>
      <c r="I25" s="176"/>
      <c r="J25" s="176"/>
      <c r="K25" s="176"/>
      <c r="L25" s="176"/>
      <c r="M25" s="176"/>
      <c r="N25" s="176"/>
      <c r="O25" s="176"/>
      <c r="P25" s="176"/>
      <c r="Q25" s="370"/>
    </row>
    <row r="26" spans="1:17" ht="23.1" customHeight="1" x14ac:dyDescent="0.25">
      <c r="A26" s="203" t="s">
        <v>535</v>
      </c>
      <c r="B26" s="205" t="s">
        <v>1057</v>
      </c>
      <c r="C26" s="365"/>
      <c r="D26" s="365"/>
      <c r="E26" s="365"/>
      <c r="F26" s="365"/>
      <c r="G26" s="365"/>
      <c r="H26" s="365"/>
      <c r="I26" s="365"/>
      <c r="J26" s="365"/>
      <c r="K26" s="365"/>
      <c r="L26" s="365"/>
      <c r="M26" s="365"/>
      <c r="N26" s="365"/>
      <c r="O26" s="365"/>
      <c r="P26" s="365"/>
      <c r="Q26" s="373"/>
    </row>
    <row r="27" spans="1:17" x14ac:dyDescent="0.25">
      <c r="A27" s="374"/>
    </row>
    <row r="28" spans="1:17" x14ac:dyDescent="0.25">
      <c r="A28" s="374"/>
    </row>
  </sheetData>
  <mergeCells count="3">
    <mergeCell ref="B5:Q5"/>
    <mergeCell ref="B21:Q21"/>
    <mergeCell ref="B20:Q20"/>
  </mergeCells>
  <phoneticPr fontId="7" type="noConversion"/>
  <hyperlinks>
    <hyperlink ref="B5" r:id="rId1" display="Tabuľky_VVŠ_2007_prázdne.xls" xr:uid="{00000000-0004-0000-0000-000000000000}"/>
    <hyperlink ref="A7" location="'T3-Výnosy'!A1" display="Tabuľka 3" xr:uid="{00000000-0004-0000-0000-000001000000}"/>
    <hyperlink ref="A6" location="'T2-Ostatné dot mimo MŠ SR'!A1" display="Tabuľka 2" xr:uid="{00000000-0004-0000-0000-000002000000}"/>
    <hyperlink ref="A8" location="'T4-Výnosy zo školného'!A1" display="Tabuľka 4" xr:uid="{00000000-0004-0000-0000-000003000000}"/>
    <hyperlink ref="A5" location="'T1-Dotácie podľa DZ'!A1" display="Tabuľka 1" xr:uid="{00000000-0004-0000-0000-000004000000}"/>
    <hyperlink ref="A9" location="'T5 - Analýza nákladov'!A1" display="Tabuľka 5" xr:uid="{00000000-0004-0000-0000-000005000000}"/>
    <hyperlink ref="A10" location="'T6-Zamestnanci_a_mzdy'!A1" display="Tabuľka 6" xr:uid="{00000000-0004-0000-0000-000006000000}"/>
    <hyperlink ref="A13" location="'T8-Soc_štipendiá'!A1" display="Tabuľka 8" xr:uid="{00000000-0004-0000-0000-000007000000}"/>
    <hyperlink ref="A14" location="'T9_ŠD '!A1" display="Tabuľka 9" xr:uid="{00000000-0004-0000-0000-000008000000}"/>
    <hyperlink ref="A15" location="'T10-ŠJ '!A1" display="Tabuľka 10" xr:uid="{00000000-0004-0000-0000-000009000000}"/>
    <hyperlink ref="A16" location="'T11-Zdroje KV'!A1" display="Tabuľka 11" xr:uid="{00000000-0004-0000-0000-00000A000000}"/>
    <hyperlink ref="A17" location="'T12-KV'!A1" display="Tabuľka 12" xr:uid="{00000000-0004-0000-0000-00000B000000}"/>
    <hyperlink ref="A18" location="'T13-Fondy'!A1" display="Tabuľka 13" xr:uid="{00000000-0004-0000-0000-00000C000000}"/>
    <hyperlink ref="A19" location="'T16 - Štruktúra hotovosti'!A1" display="Tabuľka 16" xr:uid="{00000000-0004-0000-0000-00000D000000}"/>
    <hyperlink ref="A20" location="'T17-Dotácie zo ŠF EU'!A1" display="Tabuľka 17" xr:uid="{00000000-0004-0000-0000-00000E000000}"/>
    <hyperlink ref="A21" location="'T18-Ostatné dotacie z kap MŠ SR'!A1" display="Tabuľka 18" xr:uid="{00000000-0004-0000-0000-00000F000000}"/>
    <hyperlink ref="A22" location="'T19-Štip_ z vlastných '!A1" display="Tabuľka 19" xr:uid="{00000000-0004-0000-0000-000010000000}"/>
    <hyperlink ref="A23" location="'T20_motivačné štipendiá_nová'!A1" display="Tabuľka 20" xr:uid="{00000000-0004-0000-0000-000011000000}"/>
    <hyperlink ref="A24" location="'T21-štruktúra_384'!A1" display="Tabuľka 21" xr:uid="{00000000-0004-0000-0000-000012000000}"/>
    <hyperlink ref="A3" location="Súvzťažnosti!A1" display="Súvzťažnosti" xr:uid="{00000000-0004-0000-0000-000013000000}"/>
    <hyperlink ref="A2" location="Vysvetlivky!A1" display="Vysvetlivky" xr:uid="{00000000-0004-0000-0000-000014000000}"/>
    <hyperlink ref="A25" location="T22_Výnosy_soc_oblasť!Oblasť_tlače" display="Tabuľka_22" xr:uid="{00000000-0004-0000-0000-000015000000}"/>
    <hyperlink ref="A26" location="T23_Náklady_soc_oblasť!A1" display="Tabuľka_­23" xr:uid="{00000000-0004-0000-0000-000016000000}"/>
    <hyperlink ref="A12" location="'T7_Doktorandi '!A1" display="Tabuľka 7" xr:uid="{00000000-0004-0000-0000-000017000000}"/>
    <hyperlink ref="A4" location="'Kódy z CRŠ'!A1" display="Kódy z CRŠ" xr:uid="{00000000-0004-0000-0000-000018000000}"/>
    <hyperlink ref="A11" location="'T6a-Zamestnanci_a_mzdy (ženy)'!A1" display="Tabuľka 6a" xr:uid="{00000000-0004-0000-0000-000019000000}"/>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92"/>
  <sheetViews>
    <sheetView zoomScaleNormal="100" zoomScaleSheetLayoutView="80" workbookViewId="0">
      <pane xSplit="2" ySplit="5" topLeftCell="C84" activePane="bottomRight" state="frozen"/>
      <selection pane="topRight" activeCell="C1" sqref="C1"/>
      <selection pane="bottomLeft" activeCell="A6" sqref="A6"/>
      <selection pane="bottomRight" activeCell="I91" sqref="I91"/>
    </sheetView>
  </sheetViews>
  <sheetFormatPr defaultRowHeight="15.75" x14ac:dyDescent="0.25"/>
  <cols>
    <col min="1" max="1" width="8.42578125" style="3" customWidth="1"/>
    <col min="2" max="2" width="74.140625" style="127" customWidth="1"/>
    <col min="3" max="3" width="18" style="1" customWidth="1"/>
    <col min="4" max="7" width="17" style="1" customWidth="1"/>
    <col min="8" max="8" width="18" style="1" customWidth="1"/>
    <col min="9" max="9" width="24.28515625" style="1" customWidth="1"/>
    <col min="10" max="11" width="9.140625" style="1"/>
    <col min="12" max="12" width="3.42578125" style="1" customWidth="1"/>
    <col min="13" max="16384" width="9.140625" style="1"/>
  </cols>
  <sheetData>
    <row r="1" spans="1:9" ht="35.1" customHeight="1" thickBot="1" x14ac:dyDescent="0.3">
      <c r="A1" s="710" t="s">
        <v>1109</v>
      </c>
      <c r="B1" s="711"/>
      <c r="C1" s="711"/>
      <c r="D1" s="711"/>
      <c r="E1" s="711"/>
      <c r="F1" s="711"/>
      <c r="G1" s="711"/>
      <c r="H1" s="712"/>
      <c r="I1" s="186" t="s">
        <v>1185</v>
      </c>
    </row>
    <row r="2" spans="1:9" ht="32.450000000000003" customHeight="1" x14ac:dyDescent="0.25">
      <c r="A2" s="713" t="s">
        <v>1216</v>
      </c>
      <c r="B2" s="714"/>
      <c r="C2" s="714"/>
      <c r="D2" s="714"/>
      <c r="E2" s="714"/>
      <c r="F2" s="714"/>
      <c r="G2" s="714"/>
      <c r="H2" s="715"/>
    </row>
    <row r="3" spans="1:9" s="10" customFormat="1" ht="31.5" customHeight="1" x14ac:dyDescent="0.25">
      <c r="A3" s="703" t="s">
        <v>205</v>
      </c>
      <c r="B3" s="704" t="s">
        <v>332</v>
      </c>
      <c r="C3" s="716">
        <v>2017</v>
      </c>
      <c r="D3" s="716"/>
      <c r="E3" s="716">
        <v>2018</v>
      </c>
      <c r="F3" s="716"/>
      <c r="G3" s="706" t="s">
        <v>1107</v>
      </c>
      <c r="H3" s="708"/>
    </row>
    <row r="4" spans="1:9" ht="31.5" customHeight="1" x14ac:dyDescent="0.25">
      <c r="A4" s="703"/>
      <c r="B4" s="705"/>
      <c r="C4" s="381" t="s">
        <v>333</v>
      </c>
      <c r="D4" s="381" t="s">
        <v>334</v>
      </c>
      <c r="E4" s="381" t="s">
        <v>333</v>
      </c>
      <c r="F4" s="381" t="s">
        <v>334</v>
      </c>
      <c r="G4" s="381" t="s">
        <v>333</v>
      </c>
      <c r="H4" s="382" t="s">
        <v>334</v>
      </c>
    </row>
    <row r="5" spans="1:9" x14ac:dyDescent="0.25">
      <c r="A5" s="33"/>
      <c r="B5" s="282"/>
      <c r="C5" s="40" t="s">
        <v>286</v>
      </c>
      <c r="D5" s="40" t="s">
        <v>287</v>
      </c>
      <c r="E5" s="40" t="s">
        <v>288</v>
      </c>
      <c r="F5" s="40" t="s">
        <v>295</v>
      </c>
      <c r="G5" s="40" t="s">
        <v>31</v>
      </c>
      <c r="H5" s="78" t="s">
        <v>32</v>
      </c>
    </row>
    <row r="6" spans="1:9" x14ac:dyDescent="0.25">
      <c r="A6" s="33">
        <v>1</v>
      </c>
      <c r="B6" s="280" t="s">
        <v>1156</v>
      </c>
      <c r="C6" s="62">
        <f>SUM(C7:C18)</f>
        <v>641919.38</v>
      </c>
      <c r="D6" s="62">
        <f>SUM(D7:D18)</f>
        <v>9987.5400000000009</v>
      </c>
      <c r="E6" s="62">
        <f>SUM(E7:E18)</f>
        <v>726823.78999999992</v>
      </c>
      <c r="F6" s="62">
        <f>SUM(F7:F18)</f>
        <v>21331.81</v>
      </c>
      <c r="G6" s="62">
        <f>E6-C6</f>
        <v>84904.409999999916</v>
      </c>
      <c r="H6" s="539">
        <f>F6-D6</f>
        <v>11344.27</v>
      </c>
    </row>
    <row r="7" spans="1:9" ht="17.25" customHeight="1" x14ac:dyDescent="0.25">
      <c r="A7" s="33">
        <f>A6+1</f>
        <v>2</v>
      </c>
      <c r="B7" s="278" t="s">
        <v>794</v>
      </c>
      <c r="C7" s="53">
        <v>191978.58</v>
      </c>
      <c r="D7" s="53">
        <v>0</v>
      </c>
      <c r="E7" s="53">
        <v>192343.87</v>
      </c>
      <c r="F7" s="53">
        <v>30.8</v>
      </c>
      <c r="G7" s="561">
        <f>E7-C7</f>
        <v>365.29000000000815</v>
      </c>
      <c r="H7" s="562">
        <f>F7-D7</f>
        <v>30.8</v>
      </c>
    </row>
    <row r="8" spans="1:9" ht="30.6" customHeight="1" x14ac:dyDescent="0.25">
      <c r="A8" s="33">
        <f t="shared" ref="A8:A71" si="0">A7+1</f>
        <v>3</v>
      </c>
      <c r="B8" s="281" t="s">
        <v>917</v>
      </c>
      <c r="C8" s="53">
        <v>10936.01</v>
      </c>
      <c r="D8" s="53">
        <v>187</v>
      </c>
      <c r="E8" s="53">
        <v>35024.22</v>
      </c>
      <c r="F8" s="53">
        <v>416.67</v>
      </c>
      <c r="G8" s="561">
        <f t="shared" ref="G8:H71" si="1">E8-C8</f>
        <v>24088.21</v>
      </c>
      <c r="H8" s="562">
        <f t="shared" si="1"/>
        <v>229.67000000000002</v>
      </c>
    </row>
    <row r="9" spans="1:9" x14ac:dyDescent="0.25">
      <c r="A9" s="33">
        <f t="shared" si="0"/>
        <v>4</v>
      </c>
      <c r="B9" s="278" t="s">
        <v>795</v>
      </c>
      <c r="C9" s="53">
        <v>19419</v>
      </c>
      <c r="D9" s="53">
        <v>139.85</v>
      </c>
      <c r="E9" s="53">
        <v>21444.3</v>
      </c>
      <c r="F9" s="53">
        <v>548.95000000000005</v>
      </c>
      <c r="G9" s="561">
        <f t="shared" si="1"/>
        <v>2025.2999999999993</v>
      </c>
      <c r="H9" s="562">
        <f t="shared" si="1"/>
        <v>409.1</v>
      </c>
    </row>
    <row r="10" spans="1:9" x14ac:dyDescent="0.25">
      <c r="A10" s="33">
        <f t="shared" si="0"/>
        <v>5</v>
      </c>
      <c r="B10" s="278" t="s">
        <v>796</v>
      </c>
      <c r="C10" s="53">
        <v>4512.95</v>
      </c>
      <c r="D10" s="53">
        <v>15.33</v>
      </c>
      <c r="E10" s="53">
        <v>7356.85</v>
      </c>
      <c r="F10" s="53">
        <v>0</v>
      </c>
      <c r="G10" s="561">
        <f t="shared" si="1"/>
        <v>2843.9000000000005</v>
      </c>
      <c r="H10" s="562">
        <f t="shared" si="1"/>
        <v>-15.33</v>
      </c>
    </row>
    <row r="11" spans="1:9" x14ac:dyDescent="0.25">
      <c r="A11" s="33">
        <f t="shared" si="0"/>
        <v>6</v>
      </c>
      <c r="B11" s="278" t="s">
        <v>797</v>
      </c>
      <c r="C11" s="53">
        <v>17653.759999999998</v>
      </c>
      <c r="D11" s="53">
        <v>77.47</v>
      </c>
      <c r="E11" s="53">
        <v>21159.22</v>
      </c>
      <c r="F11" s="53">
        <v>292.91000000000003</v>
      </c>
      <c r="G11" s="561">
        <f t="shared" si="1"/>
        <v>3505.4600000000028</v>
      </c>
      <c r="H11" s="562">
        <f t="shared" si="1"/>
        <v>215.44000000000003</v>
      </c>
    </row>
    <row r="12" spans="1:9" x14ac:dyDescent="0.25">
      <c r="A12" s="33">
        <f t="shared" si="0"/>
        <v>7</v>
      </c>
      <c r="B12" s="278" t="s">
        <v>798</v>
      </c>
      <c r="C12" s="53">
        <v>21900.52</v>
      </c>
      <c r="D12" s="53">
        <v>8.93</v>
      </c>
      <c r="E12" s="53">
        <v>21291.13</v>
      </c>
      <c r="F12" s="53">
        <v>419.06</v>
      </c>
      <c r="G12" s="561">
        <f t="shared" si="1"/>
        <v>-609.38999999999942</v>
      </c>
      <c r="H12" s="562">
        <f t="shared" si="1"/>
        <v>410.13</v>
      </c>
    </row>
    <row r="13" spans="1:9" ht="31.5" x14ac:dyDescent="0.25">
      <c r="A13" s="33">
        <f t="shared" si="0"/>
        <v>8</v>
      </c>
      <c r="B13" s="278" t="s">
        <v>111</v>
      </c>
      <c r="C13" s="53">
        <v>4698.6499999999996</v>
      </c>
      <c r="D13" s="53">
        <v>340.3</v>
      </c>
      <c r="E13" s="53">
        <v>6564.48</v>
      </c>
      <c r="F13" s="53">
        <v>4</v>
      </c>
      <c r="G13" s="561">
        <f t="shared" si="1"/>
        <v>1865.83</v>
      </c>
      <c r="H13" s="562">
        <f t="shared" si="1"/>
        <v>-336.3</v>
      </c>
    </row>
    <row r="14" spans="1:9" x14ac:dyDescent="0.25">
      <c r="A14" s="33">
        <f t="shared" si="0"/>
        <v>9</v>
      </c>
      <c r="B14" s="278" t="s">
        <v>112</v>
      </c>
      <c r="C14" s="53">
        <v>70747.97</v>
      </c>
      <c r="D14" s="53">
        <v>4332.03</v>
      </c>
      <c r="E14" s="53">
        <v>69692.81</v>
      </c>
      <c r="F14" s="53">
        <v>4033.89</v>
      </c>
      <c r="G14" s="561">
        <f t="shared" si="1"/>
        <v>-1055.1600000000035</v>
      </c>
      <c r="H14" s="562">
        <f t="shared" si="1"/>
        <v>-298.13999999999987</v>
      </c>
    </row>
    <row r="15" spans="1:9" x14ac:dyDescent="0.25">
      <c r="A15" s="33">
        <f t="shared" si="0"/>
        <v>10</v>
      </c>
      <c r="B15" s="283" t="s">
        <v>113</v>
      </c>
      <c r="C15" s="53">
        <v>68915.100000000006</v>
      </c>
      <c r="D15" s="53">
        <v>2640.83</v>
      </c>
      <c r="E15" s="53">
        <v>118761.41</v>
      </c>
      <c r="F15" s="53">
        <v>4057.53</v>
      </c>
      <c r="G15" s="561">
        <f t="shared" si="1"/>
        <v>49846.31</v>
      </c>
      <c r="H15" s="562">
        <f t="shared" si="1"/>
        <v>1416.7000000000003</v>
      </c>
    </row>
    <row r="16" spans="1:9" ht="16.149999999999999" customHeight="1" x14ac:dyDescent="0.25">
      <c r="A16" s="33">
        <f t="shared" si="0"/>
        <v>11</v>
      </c>
      <c r="B16" s="278" t="s">
        <v>114</v>
      </c>
      <c r="C16" s="53">
        <v>95417.04</v>
      </c>
      <c r="D16" s="53">
        <v>0</v>
      </c>
      <c r="E16" s="53">
        <v>27143.65</v>
      </c>
      <c r="F16" s="53">
        <v>390</v>
      </c>
      <c r="G16" s="561">
        <f t="shared" si="1"/>
        <v>-68273.389999999985</v>
      </c>
      <c r="H16" s="562">
        <f t="shared" si="1"/>
        <v>390</v>
      </c>
    </row>
    <row r="17" spans="1:8" ht="31.5" x14ac:dyDescent="0.25">
      <c r="A17" s="33">
        <f t="shared" si="0"/>
        <v>12</v>
      </c>
      <c r="B17" s="283" t="s">
        <v>1013</v>
      </c>
      <c r="C17" s="53">
        <v>115686.73</v>
      </c>
      <c r="D17" s="53">
        <v>2211.52</v>
      </c>
      <c r="E17" s="53">
        <v>148199.07999999999</v>
      </c>
      <c r="F17" s="53">
        <v>10633.42</v>
      </c>
      <c r="G17" s="561">
        <f t="shared" si="1"/>
        <v>32512.349999999991</v>
      </c>
      <c r="H17" s="562">
        <f t="shared" si="1"/>
        <v>8421.9</v>
      </c>
    </row>
    <row r="18" spans="1:8" x14ac:dyDescent="0.25">
      <c r="A18" s="33">
        <f t="shared" si="0"/>
        <v>13</v>
      </c>
      <c r="B18" s="278" t="s">
        <v>912</v>
      </c>
      <c r="C18" s="53">
        <v>20053.07</v>
      </c>
      <c r="D18" s="53">
        <v>34.28</v>
      </c>
      <c r="E18" s="53">
        <v>57842.77</v>
      </c>
      <c r="F18" s="53">
        <v>504.58</v>
      </c>
      <c r="G18" s="561">
        <f t="shared" si="1"/>
        <v>37789.699999999997</v>
      </c>
      <c r="H18" s="562">
        <f t="shared" si="1"/>
        <v>470.29999999999995</v>
      </c>
    </row>
    <row r="19" spans="1:8" x14ac:dyDescent="0.25">
      <c r="A19" s="33">
        <f t="shared" si="0"/>
        <v>14</v>
      </c>
      <c r="B19" s="280" t="s">
        <v>1157</v>
      </c>
      <c r="C19" s="62">
        <f>SUM(C20:C25)</f>
        <v>259558.72</v>
      </c>
      <c r="D19" s="62">
        <f>SUM(D20:D25)</f>
        <v>13382.720000000001</v>
      </c>
      <c r="E19" s="62">
        <f>SUM(E20:E25)</f>
        <v>287522.58</v>
      </c>
      <c r="F19" s="62">
        <f>SUM(F20:F25)</f>
        <v>12800.43</v>
      </c>
      <c r="G19" s="62">
        <f t="shared" si="1"/>
        <v>27963.860000000015</v>
      </c>
      <c r="H19" s="539">
        <f t="shared" si="1"/>
        <v>-582.29000000000087</v>
      </c>
    </row>
    <row r="20" spans="1:8" x14ac:dyDescent="0.25">
      <c r="A20" s="33">
        <f t="shared" si="0"/>
        <v>15</v>
      </c>
      <c r="B20" s="278" t="s">
        <v>799</v>
      </c>
      <c r="C20" s="53">
        <v>106013.68</v>
      </c>
      <c r="D20" s="53">
        <v>3437.19</v>
      </c>
      <c r="E20" s="53">
        <v>120927.6</v>
      </c>
      <c r="F20" s="53">
        <v>8285.48</v>
      </c>
      <c r="G20" s="561">
        <f t="shared" si="1"/>
        <v>14913.920000000013</v>
      </c>
      <c r="H20" s="562">
        <f t="shared" si="1"/>
        <v>4848.2899999999991</v>
      </c>
    </row>
    <row r="21" spans="1:8" x14ac:dyDescent="0.25">
      <c r="A21" s="33">
        <f t="shared" si="0"/>
        <v>16</v>
      </c>
      <c r="B21" s="278" t="s">
        <v>800</v>
      </c>
      <c r="C21" s="53">
        <v>115072.41</v>
      </c>
      <c r="D21" s="53">
        <v>6925</v>
      </c>
      <c r="E21" s="53">
        <v>122915.59</v>
      </c>
      <c r="F21" s="53">
        <v>2954.03</v>
      </c>
      <c r="G21" s="561">
        <f t="shared" si="1"/>
        <v>7843.179999999993</v>
      </c>
      <c r="H21" s="562">
        <f t="shared" si="1"/>
        <v>-3970.97</v>
      </c>
    </row>
    <row r="22" spans="1:8" x14ac:dyDescent="0.25">
      <c r="A22" s="33">
        <f t="shared" si="0"/>
        <v>17</v>
      </c>
      <c r="B22" s="278" t="s">
        <v>801</v>
      </c>
      <c r="C22" s="53">
        <v>11403.18</v>
      </c>
      <c r="D22" s="53">
        <v>690.03</v>
      </c>
      <c r="E22" s="53">
        <v>11976.4</v>
      </c>
      <c r="F22" s="53">
        <v>1466.9</v>
      </c>
      <c r="G22" s="561">
        <f t="shared" si="1"/>
        <v>573.21999999999935</v>
      </c>
      <c r="H22" s="562">
        <f t="shared" si="1"/>
        <v>776.87000000000012</v>
      </c>
    </row>
    <row r="23" spans="1:8" x14ac:dyDescent="0.25">
      <c r="A23" s="33">
        <f t="shared" si="0"/>
        <v>18</v>
      </c>
      <c r="B23" s="278" t="s">
        <v>802</v>
      </c>
      <c r="C23" s="53">
        <v>27069.45</v>
      </c>
      <c r="D23" s="53">
        <v>2330.5</v>
      </c>
      <c r="E23" s="53">
        <v>31702.99</v>
      </c>
      <c r="F23" s="53">
        <v>94.02</v>
      </c>
      <c r="G23" s="561">
        <f t="shared" si="1"/>
        <v>4633.5400000000009</v>
      </c>
      <c r="H23" s="562">
        <f t="shared" si="1"/>
        <v>-2236.48</v>
      </c>
    </row>
    <row r="24" spans="1:8" x14ac:dyDescent="0.25">
      <c r="A24" s="33">
        <f t="shared" si="0"/>
        <v>19</v>
      </c>
      <c r="B24" s="278" t="s">
        <v>803</v>
      </c>
      <c r="C24" s="53">
        <v>0</v>
      </c>
      <c r="D24" s="53">
        <v>0</v>
      </c>
      <c r="E24" s="53">
        <v>0</v>
      </c>
      <c r="F24" s="53">
        <v>0</v>
      </c>
      <c r="G24" s="561">
        <f t="shared" si="1"/>
        <v>0</v>
      </c>
      <c r="H24" s="562">
        <f t="shared" si="1"/>
        <v>0</v>
      </c>
    </row>
    <row r="25" spans="1:8" x14ac:dyDescent="0.25">
      <c r="A25" s="33">
        <f t="shared" si="0"/>
        <v>20</v>
      </c>
      <c r="B25" s="278" t="s">
        <v>913</v>
      </c>
      <c r="C25" s="53">
        <v>0</v>
      </c>
      <c r="D25" s="53">
        <v>0</v>
      </c>
      <c r="E25" s="53">
        <v>0</v>
      </c>
      <c r="F25" s="53">
        <v>0</v>
      </c>
      <c r="G25" s="561">
        <f t="shared" si="1"/>
        <v>0</v>
      </c>
      <c r="H25" s="562">
        <f t="shared" si="1"/>
        <v>0</v>
      </c>
    </row>
    <row r="26" spans="1:8" x14ac:dyDescent="0.25">
      <c r="A26" s="33">
        <f t="shared" si="0"/>
        <v>21</v>
      </c>
      <c r="B26" s="280" t="s">
        <v>327</v>
      </c>
      <c r="C26" s="38" t="s">
        <v>317</v>
      </c>
      <c r="D26" s="38" t="s">
        <v>317</v>
      </c>
      <c r="E26" s="38" t="s">
        <v>317</v>
      </c>
      <c r="F26" s="38" t="s">
        <v>317</v>
      </c>
      <c r="G26" s="66" t="s">
        <v>158</v>
      </c>
      <c r="H26" s="563" t="s">
        <v>158</v>
      </c>
    </row>
    <row r="27" spans="1:8" x14ac:dyDescent="0.25">
      <c r="A27" s="33">
        <f t="shared" si="0"/>
        <v>22</v>
      </c>
      <c r="B27" s="280" t="s">
        <v>1158</v>
      </c>
      <c r="C27" s="62">
        <f>SUM(C28:C31)</f>
        <v>4177.1499999999996</v>
      </c>
      <c r="D27" s="62">
        <f>SUM(D28:D31)</f>
        <v>17519.91</v>
      </c>
      <c r="E27" s="62">
        <f>SUM(E28:E31)</f>
        <v>10128.99</v>
      </c>
      <c r="F27" s="62">
        <f>SUM(F28:F31)</f>
        <v>15193.599999999999</v>
      </c>
      <c r="G27" s="62">
        <f t="shared" si="1"/>
        <v>5951.84</v>
      </c>
      <c r="H27" s="539">
        <f t="shared" si="1"/>
        <v>-2326.3100000000013</v>
      </c>
    </row>
    <row r="28" spans="1:8" x14ac:dyDescent="0.25">
      <c r="A28" s="33">
        <f t="shared" si="0"/>
        <v>23</v>
      </c>
      <c r="B28" s="278" t="s">
        <v>278</v>
      </c>
      <c r="C28" s="53">
        <v>0</v>
      </c>
      <c r="D28" s="53">
        <v>0</v>
      </c>
      <c r="E28" s="53">
        <v>0</v>
      </c>
      <c r="F28" s="53">
        <v>0</v>
      </c>
      <c r="G28" s="561">
        <f t="shared" si="1"/>
        <v>0</v>
      </c>
      <c r="H28" s="562">
        <f t="shared" si="1"/>
        <v>0</v>
      </c>
    </row>
    <row r="29" spans="1:8" x14ac:dyDescent="0.25">
      <c r="A29" s="33">
        <f t="shared" si="0"/>
        <v>24</v>
      </c>
      <c r="B29" s="281" t="s">
        <v>302</v>
      </c>
      <c r="C29" s="53">
        <v>0</v>
      </c>
      <c r="D29" s="53">
        <v>0</v>
      </c>
      <c r="E29" s="53">
        <v>0</v>
      </c>
      <c r="F29" s="53">
        <v>0</v>
      </c>
      <c r="G29" s="561">
        <f t="shared" si="1"/>
        <v>0</v>
      </c>
      <c r="H29" s="562">
        <f t="shared" si="1"/>
        <v>0</v>
      </c>
    </row>
    <row r="30" spans="1:8" x14ac:dyDescent="0.25">
      <c r="A30" s="33">
        <f t="shared" si="0"/>
        <v>25</v>
      </c>
      <c r="B30" s="281" t="s">
        <v>62</v>
      </c>
      <c r="C30" s="53">
        <v>0</v>
      </c>
      <c r="D30" s="53">
        <v>12247.51</v>
      </c>
      <c r="E30" s="53">
        <v>0</v>
      </c>
      <c r="F30" s="53">
        <v>10448.9</v>
      </c>
      <c r="G30" s="561">
        <f t="shared" si="1"/>
        <v>0</v>
      </c>
      <c r="H30" s="562">
        <f t="shared" si="1"/>
        <v>-1798.6100000000006</v>
      </c>
    </row>
    <row r="31" spans="1:8" x14ac:dyDescent="0.25">
      <c r="A31" s="33">
        <f t="shared" si="0"/>
        <v>26</v>
      </c>
      <c r="B31" s="278" t="s">
        <v>63</v>
      </c>
      <c r="C31" s="53">
        <v>4177.1499999999996</v>
      </c>
      <c r="D31" s="53">
        <v>5272.4</v>
      </c>
      <c r="E31" s="53">
        <v>10128.99</v>
      </c>
      <c r="F31" s="53">
        <v>4744.7</v>
      </c>
      <c r="G31" s="561">
        <f t="shared" si="1"/>
        <v>5951.84</v>
      </c>
      <c r="H31" s="562">
        <f t="shared" si="1"/>
        <v>-527.69999999999982</v>
      </c>
    </row>
    <row r="32" spans="1:8" x14ac:dyDescent="0.25">
      <c r="A32" s="33">
        <f t="shared" si="0"/>
        <v>27</v>
      </c>
      <c r="B32" s="280" t="s">
        <v>1159</v>
      </c>
      <c r="C32" s="62">
        <f>SUM(C33:C39)</f>
        <v>123174.31</v>
      </c>
      <c r="D32" s="62">
        <f>SUM(D33:D39)</f>
        <v>2033.3</v>
      </c>
      <c r="E32" s="62">
        <f>SUM(E33:E39)</f>
        <v>192860.96999999997</v>
      </c>
      <c r="F32" s="62">
        <f>SUM(F33:F39)</f>
        <v>1658.24</v>
      </c>
      <c r="G32" s="62">
        <f t="shared" si="1"/>
        <v>69686.659999999974</v>
      </c>
      <c r="H32" s="539">
        <f t="shared" si="1"/>
        <v>-375.05999999999995</v>
      </c>
    </row>
    <row r="33" spans="1:9" x14ac:dyDescent="0.25">
      <c r="A33" s="33">
        <f t="shared" si="0"/>
        <v>28</v>
      </c>
      <c r="B33" s="278" t="s">
        <v>115</v>
      </c>
      <c r="C33" s="53">
        <v>27304.61</v>
      </c>
      <c r="D33" s="53">
        <v>0</v>
      </c>
      <c r="E33" s="53">
        <v>86907.78</v>
      </c>
      <c r="F33" s="53">
        <v>0</v>
      </c>
      <c r="G33" s="561">
        <f t="shared" si="1"/>
        <v>59603.17</v>
      </c>
      <c r="H33" s="562">
        <f t="shared" si="1"/>
        <v>0</v>
      </c>
    </row>
    <row r="34" spans="1:9" x14ac:dyDescent="0.25">
      <c r="A34" s="33">
        <f t="shared" si="0"/>
        <v>29</v>
      </c>
      <c r="B34" s="278" t="s">
        <v>116</v>
      </c>
      <c r="C34" s="53">
        <v>36685.07</v>
      </c>
      <c r="D34" s="53">
        <v>753.5</v>
      </c>
      <c r="E34" s="53">
        <v>55525.22</v>
      </c>
      <c r="F34" s="53">
        <v>898</v>
      </c>
      <c r="G34" s="561">
        <f t="shared" si="1"/>
        <v>18840.150000000001</v>
      </c>
      <c r="H34" s="562">
        <f t="shared" si="1"/>
        <v>144.5</v>
      </c>
    </row>
    <row r="35" spans="1:9" x14ac:dyDescent="0.25">
      <c r="A35" s="33">
        <f t="shared" si="0"/>
        <v>30</v>
      </c>
      <c r="B35" s="278" t="s">
        <v>117</v>
      </c>
      <c r="C35" s="53">
        <v>7915.5</v>
      </c>
      <c r="D35" s="53">
        <v>0</v>
      </c>
      <c r="E35" s="53">
        <v>4364.5200000000004</v>
      </c>
      <c r="F35" s="53">
        <v>0</v>
      </c>
      <c r="G35" s="561">
        <f t="shared" si="1"/>
        <v>-3550.9799999999996</v>
      </c>
      <c r="H35" s="562">
        <f t="shared" si="1"/>
        <v>0</v>
      </c>
    </row>
    <row r="36" spans="1:9" x14ac:dyDescent="0.25">
      <c r="A36" s="33">
        <f t="shared" si="0"/>
        <v>31</v>
      </c>
      <c r="B36" s="278" t="s">
        <v>118</v>
      </c>
      <c r="C36" s="53">
        <v>33994.97</v>
      </c>
      <c r="D36" s="53">
        <v>0</v>
      </c>
      <c r="E36" s="53">
        <v>37791.56</v>
      </c>
      <c r="F36" s="53">
        <v>0</v>
      </c>
      <c r="G36" s="561">
        <f t="shared" si="1"/>
        <v>3796.5899999999965</v>
      </c>
      <c r="H36" s="562">
        <f t="shared" si="1"/>
        <v>0</v>
      </c>
    </row>
    <row r="37" spans="1:9" x14ac:dyDescent="0.25">
      <c r="A37" s="33">
        <f t="shared" si="0"/>
        <v>32</v>
      </c>
      <c r="B37" s="283" t="s">
        <v>120</v>
      </c>
      <c r="C37" s="53">
        <v>0</v>
      </c>
      <c r="D37" s="53">
        <v>0</v>
      </c>
      <c r="E37" s="53">
        <v>0</v>
      </c>
      <c r="F37" s="53">
        <v>0</v>
      </c>
      <c r="G37" s="561">
        <f t="shared" si="1"/>
        <v>0</v>
      </c>
      <c r="H37" s="562">
        <f t="shared" si="1"/>
        <v>0</v>
      </c>
    </row>
    <row r="38" spans="1:9" x14ac:dyDescent="0.25">
      <c r="A38" s="33">
        <f t="shared" si="0"/>
        <v>33</v>
      </c>
      <c r="B38" s="278" t="s">
        <v>842</v>
      </c>
      <c r="C38" s="53">
        <v>6112.58</v>
      </c>
      <c r="D38" s="53">
        <v>860.04</v>
      </c>
      <c r="E38" s="53">
        <v>5367.56</v>
      </c>
      <c r="F38" s="53">
        <v>0</v>
      </c>
      <c r="G38" s="561">
        <f t="shared" si="1"/>
        <v>-745.01999999999953</v>
      </c>
      <c r="H38" s="562">
        <f t="shared" si="1"/>
        <v>-860.04</v>
      </c>
    </row>
    <row r="39" spans="1:9" x14ac:dyDescent="0.25">
      <c r="A39" s="33">
        <f t="shared" si="0"/>
        <v>34</v>
      </c>
      <c r="B39" s="278" t="s">
        <v>121</v>
      </c>
      <c r="C39" s="53">
        <v>11161.58</v>
      </c>
      <c r="D39" s="53">
        <v>419.76</v>
      </c>
      <c r="E39" s="53">
        <v>2904.33</v>
      </c>
      <c r="F39" s="53">
        <v>760.24</v>
      </c>
      <c r="G39" s="561">
        <f t="shared" si="1"/>
        <v>-8257.25</v>
      </c>
      <c r="H39" s="562">
        <f t="shared" si="1"/>
        <v>340.48</v>
      </c>
    </row>
    <row r="40" spans="1:9" x14ac:dyDescent="0.25">
      <c r="A40" s="33">
        <f t="shared" si="0"/>
        <v>35</v>
      </c>
      <c r="B40" s="280" t="s">
        <v>1160</v>
      </c>
      <c r="C40" s="62">
        <f>C41+C42</f>
        <v>146733.29999999999</v>
      </c>
      <c r="D40" s="62">
        <f>D41+D42</f>
        <v>4879.38</v>
      </c>
      <c r="E40" s="62">
        <f>E41+E42</f>
        <v>305075.57</v>
      </c>
      <c r="F40" s="62">
        <f>F41+F42</f>
        <v>4184.45</v>
      </c>
      <c r="G40" s="62">
        <f t="shared" si="1"/>
        <v>158342.27000000002</v>
      </c>
      <c r="H40" s="539">
        <f t="shared" si="1"/>
        <v>-694.93000000000029</v>
      </c>
    </row>
    <row r="41" spans="1:9" x14ac:dyDescent="0.25">
      <c r="A41" s="33">
        <f t="shared" si="0"/>
        <v>36</v>
      </c>
      <c r="B41" s="278" t="s">
        <v>804</v>
      </c>
      <c r="C41" s="53">
        <v>17511.849999999999</v>
      </c>
      <c r="D41" s="53">
        <v>4.5</v>
      </c>
      <c r="E41" s="53">
        <v>18985.490000000002</v>
      </c>
      <c r="F41" s="53">
        <v>1539</v>
      </c>
      <c r="G41" s="561">
        <f t="shared" si="1"/>
        <v>1473.6400000000031</v>
      </c>
      <c r="H41" s="562">
        <f t="shared" si="1"/>
        <v>1534.5</v>
      </c>
    </row>
    <row r="42" spans="1:9" x14ac:dyDescent="0.25">
      <c r="A42" s="33">
        <f t="shared" si="0"/>
        <v>37</v>
      </c>
      <c r="B42" s="278" t="s">
        <v>960</v>
      </c>
      <c r="C42" s="53">
        <v>129221.45</v>
      </c>
      <c r="D42" s="53">
        <v>4874.88</v>
      </c>
      <c r="E42" s="53">
        <v>286090.08</v>
      </c>
      <c r="F42" s="53">
        <v>2645.45</v>
      </c>
      <c r="G42" s="561">
        <f t="shared" si="1"/>
        <v>156868.63</v>
      </c>
      <c r="H42" s="562">
        <f t="shared" si="1"/>
        <v>-2229.4300000000003</v>
      </c>
    </row>
    <row r="43" spans="1:9" x14ac:dyDescent="0.25">
      <c r="A43" s="33">
        <f t="shared" si="0"/>
        <v>38</v>
      </c>
      <c r="B43" s="280" t="s">
        <v>328</v>
      </c>
      <c r="C43" s="564">
        <v>34807.61</v>
      </c>
      <c r="D43" s="564">
        <v>670.4</v>
      </c>
      <c r="E43" s="564">
        <v>49979.74</v>
      </c>
      <c r="F43" s="564">
        <v>1475.97</v>
      </c>
      <c r="G43" s="561">
        <f t="shared" si="1"/>
        <v>15172.129999999997</v>
      </c>
      <c r="H43" s="562">
        <f t="shared" si="1"/>
        <v>805.57</v>
      </c>
    </row>
    <row r="44" spans="1:9" x14ac:dyDescent="0.25">
      <c r="A44" s="33">
        <f t="shared" si="0"/>
        <v>39</v>
      </c>
      <c r="B44" s="280" t="s">
        <v>1161</v>
      </c>
      <c r="C44" s="62">
        <f>SUM(C45:C59)</f>
        <v>1002490.85</v>
      </c>
      <c r="D44" s="62">
        <f>SUM(D45:D59)</f>
        <v>16415.490000000002</v>
      </c>
      <c r="E44" s="62">
        <f>SUM(E45:E59)</f>
        <v>1024768.7</v>
      </c>
      <c r="F44" s="62">
        <f>SUM(F45:F59)</f>
        <v>35278.43</v>
      </c>
      <c r="G44" s="62">
        <f t="shared" si="1"/>
        <v>22277.849999999977</v>
      </c>
      <c r="H44" s="539">
        <f t="shared" si="1"/>
        <v>18862.939999999999</v>
      </c>
    </row>
    <row r="45" spans="1:9" x14ac:dyDescent="0.25">
      <c r="A45" s="33">
        <f t="shared" si="0"/>
        <v>40</v>
      </c>
      <c r="B45" s="278" t="s">
        <v>123</v>
      </c>
      <c r="C45" s="53">
        <v>120173.75999999999</v>
      </c>
      <c r="D45" s="53">
        <v>300.83</v>
      </c>
      <c r="E45" s="53">
        <v>145166.38</v>
      </c>
      <c r="F45" s="53">
        <v>2336.73</v>
      </c>
      <c r="G45" s="561">
        <f t="shared" si="1"/>
        <v>24992.62000000001</v>
      </c>
      <c r="H45" s="562">
        <f t="shared" si="1"/>
        <v>2035.9</v>
      </c>
    </row>
    <row r="46" spans="1:9" x14ac:dyDescent="0.25">
      <c r="A46" s="33">
        <f t="shared" si="0"/>
        <v>41</v>
      </c>
      <c r="B46" s="278" t="s">
        <v>122</v>
      </c>
      <c r="C46" s="53">
        <v>2870.78</v>
      </c>
      <c r="D46" s="53">
        <v>0</v>
      </c>
      <c r="E46" s="53">
        <v>182.73</v>
      </c>
      <c r="F46" s="53">
        <v>0</v>
      </c>
      <c r="G46" s="561">
        <f t="shared" si="1"/>
        <v>-2688.05</v>
      </c>
      <c r="H46" s="562">
        <f t="shared" si="1"/>
        <v>0</v>
      </c>
    </row>
    <row r="47" spans="1:9" x14ac:dyDescent="0.25">
      <c r="A47" s="33">
        <f t="shared" si="0"/>
        <v>42</v>
      </c>
      <c r="B47" s="492" t="s">
        <v>1179</v>
      </c>
      <c r="C47" s="53">
        <v>24165.69</v>
      </c>
      <c r="D47" s="53">
        <v>0</v>
      </c>
      <c r="E47" s="53">
        <v>29709.67</v>
      </c>
      <c r="F47" s="53">
        <v>1148.97</v>
      </c>
      <c r="G47" s="561">
        <f t="shared" si="1"/>
        <v>5543.98</v>
      </c>
      <c r="H47" s="562">
        <f t="shared" si="1"/>
        <v>1148.97</v>
      </c>
      <c r="I47" s="444" t="s">
        <v>1180</v>
      </c>
    </row>
    <row r="48" spans="1:9" x14ac:dyDescent="0.25">
      <c r="A48" s="33">
        <f t="shared" si="0"/>
        <v>43</v>
      </c>
      <c r="B48" s="278" t="s">
        <v>124</v>
      </c>
      <c r="C48" s="53">
        <v>15882.21</v>
      </c>
      <c r="D48" s="53">
        <v>120</v>
      </c>
      <c r="E48" s="53">
        <v>13761.8</v>
      </c>
      <c r="F48" s="53">
        <v>96</v>
      </c>
      <c r="G48" s="561">
        <f t="shared" si="1"/>
        <v>-2120.41</v>
      </c>
      <c r="H48" s="562">
        <f t="shared" si="1"/>
        <v>-24</v>
      </c>
    </row>
    <row r="49" spans="1:12" x14ac:dyDescent="0.25">
      <c r="A49" s="33">
        <f t="shared" si="0"/>
        <v>44</v>
      </c>
      <c r="B49" s="278" t="s">
        <v>805</v>
      </c>
      <c r="C49" s="53">
        <v>32050.54</v>
      </c>
      <c r="D49" s="53">
        <v>0</v>
      </c>
      <c r="E49" s="53">
        <v>30818.38</v>
      </c>
      <c r="F49" s="53">
        <v>55</v>
      </c>
      <c r="G49" s="561">
        <f t="shared" si="1"/>
        <v>-1232.1599999999999</v>
      </c>
      <c r="H49" s="562">
        <f t="shared" si="1"/>
        <v>55</v>
      </c>
    </row>
    <row r="50" spans="1:12" x14ac:dyDescent="0.25">
      <c r="A50" s="33">
        <f t="shared" si="0"/>
        <v>45</v>
      </c>
      <c r="B50" s="278" t="s">
        <v>125</v>
      </c>
      <c r="C50" s="53">
        <v>106561.45</v>
      </c>
      <c r="D50" s="53">
        <v>0</v>
      </c>
      <c r="E50" s="53">
        <v>129187.92</v>
      </c>
      <c r="F50" s="53">
        <v>0</v>
      </c>
      <c r="G50" s="561">
        <f t="shared" si="1"/>
        <v>22626.47</v>
      </c>
      <c r="H50" s="562">
        <f t="shared" si="1"/>
        <v>0</v>
      </c>
    </row>
    <row r="51" spans="1:12" x14ac:dyDescent="0.25">
      <c r="A51" s="33">
        <f t="shared" si="0"/>
        <v>46</v>
      </c>
      <c r="B51" s="278" t="s">
        <v>806</v>
      </c>
      <c r="C51" s="53">
        <v>23947.4</v>
      </c>
      <c r="D51" s="53">
        <v>201.9</v>
      </c>
      <c r="E51" s="53">
        <v>23186.5</v>
      </c>
      <c r="F51" s="53">
        <v>0</v>
      </c>
      <c r="G51" s="561">
        <f t="shared" si="1"/>
        <v>-760.90000000000146</v>
      </c>
      <c r="H51" s="562">
        <f t="shared" si="1"/>
        <v>-201.9</v>
      </c>
    </row>
    <row r="52" spans="1:12" x14ac:dyDescent="0.25">
      <c r="A52" s="33">
        <f t="shared" si="0"/>
        <v>47</v>
      </c>
      <c r="B52" s="278" t="s">
        <v>807</v>
      </c>
      <c r="C52" s="53">
        <v>758.76</v>
      </c>
      <c r="D52" s="53">
        <v>0</v>
      </c>
      <c r="E52" s="53">
        <v>1379.36</v>
      </c>
      <c r="F52" s="53">
        <v>0</v>
      </c>
      <c r="G52" s="561">
        <f t="shared" si="1"/>
        <v>620.59999999999991</v>
      </c>
      <c r="H52" s="562">
        <f t="shared" si="1"/>
        <v>0</v>
      </c>
    </row>
    <row r="53" spans="1:12" x14ac:dyDescent="0.25">
      <c r="A53" s="33">
        <f t="shared" si="0"/>
        <v>48</v>
      </c>
      <c r="B53" s="278" t="s">
        <v>126</v>
      </c>
      <c r="C53" s="53">
        <v>32694.11</v>
      </c>
      <c r="D53" s="53">
        <v>0</v>
      </c>
      <c r="E53" s="53">
        <v>31582.38</v>
      </c>
      <c r="F53" s="53">
        <v>0</v>
      </c>
      <c r="G53" s="561">
        <f t="shared" si="1"/>
        <v>-1111.7299999999996</v>
      </c>
      <c r="H53" s="562">
        <f t="shared" si="1"/>
        <v>0</v>
      </c>
    </row>
    <row r="54" spans="1:12" x14ac:dyDescent="0.25">
      <c r="A54" s="33">
        <f t="shared" si="0"/>
        <v>49</v>
      </c>
      <c r="B54" s="278" t="s">
        <v>127</v>
      </c>
      <c r="C54" s="53">
        <v>0</v>
      </c>
      <c r="D54" s="53">
        <v>0</v>
      </c>
      <c r="E54" s="53">
        <v>0</v>
      </c>
      <c r="F54" s="53">
        <v>0</v>
      </c>
      <c r="G54" s="561">
        <f t="shared" si="1"/>
        <v>0</v>
      </c>
      <c r="H54" s="562">
        <f t="shared" si="1"/>
        <v>0</v>
      </c>
    </row>
    <row r="55" spans="1:12" x14ac:dyDescent="0.25">
      <c r="A55" s="33">
        <f t="shared" si="0"/>
        <v>50</v>
      </c>
      <c r="B55" s="278" t="s">
        <v>914</v>
      </c>
      <c r="C55" s="53">
        <v>39528.93</v>
      </c>
      <c r="D55" s="53">
        <v>0</v>
      </c>
      <c r="E55" s="53">
        <v>30706.11</v>
      </c>
      <c r="F55" s="53">
        <v>217</v>
      </c>
      <c r="G55" s="561">
        <f t="shared" si="1"/>
        <v>-8822.82</v>
      </c>
      <c r="H55" s="562">
        <f t="shared" si="1"/>
        <v>217</v>
      </c>
    </row>
    <row r="56" spans="1:12" x14ac:dyDescent="0.25">
      <c r="A56" s="33">
        <f t="shared" si="0"/>
        <v>51</v>
      </c>
      <c r="B56" s="278" t="s">
        <v>100</v>
      </c>
      <c r="C56" s="53">
        <v>11750.15</v>
      </c>
      <c r="D56" s="53">
        <v>100</v>
      </c>
      <c r="E56" s="53">
        <v>13367.71</v>
      </c>
      <c r="F56" s="53">
        <v>16.649999999999999</v>
      </c>
      <c r="G56" s="561">
        <f t="shared" si="1"/>
        <v>1617.5599999999995</v>
      </c>
      <c r="H56" s="562">
        <f t="shared" si="1"/>
        <v>-83.35</v>
      </c>
    </row>
    <row r="57" spans="1:12" x14ac:dyDescent="0.25">
      <c r="A57" s="33">
        <f t="shared" si="0"/>
        <v>52</v>
      </c>
      <c r="B57" s="278" t="s">
        <v>101</v>
      </c>
      <c r="C57" s="53">
        <v>3098</v>
      </c>
      <c r="D57" s="53">
        <v>0</v>
      </c>
      <c r="E57" s="53">
        <v>2908</v>
      </c>
      <c r="F57" s="53">
        <v>0</v>
      </c>
      <c r="G57" s="561">
        <f t="shared" si="1"/>
        <v>-190</v>
      </c>
      <c r="H57" s="562">
        <f t="shared" si="1"/>
        <v>0</v>
      </c>
    </row>
    <row r="58" spans="1:12" ht="47.25" x14ac:dyDescent="0.25">
      <c r="A58" s="33">
        <f t="shared" si="0"/>
        <v>53</v>
      </c>
      <c r="B58" s="278" t="s">
        <v>1014</v>
      </c>
      <c r="C58" s="53">
        <v>589009.06999999995</v>
      </c>
      <c r="D58" s="53">
        <v>15692.76</v>
      </c>
      <c r="E58" s="53">
        <v>571598.78</v>
      </c>
      <c r="F58" s="53">
        <v>31408.080000000002</v>
      </c>
      <c r="G58" s="561">
        <f t="shared" si="1"/>
        <v>-17410.289999999921</v>
      </c>
      <c r="H58" s="562">
        <f t="shared" si="1"/>
        <v>15715.320000000002</v>
      </c>
      <c r="J58" s="709"/>
      <c r="K58" s="709"/>
      <c r="L58" s="709"/>
    </row>
    <row r="59" spans="1:12" x14ac:dyDescent="0.25">
      <c r="A59" s="33">
        <f t="shared" si="0"/>
        <v>54</v>
      </c>
      <c r="B59" s="278" t="s">
        <v>1003</v>
      </c>
      <c r="C59" s="53">
        <v>0</v>
      </c>
      <c r="D59" s="53">
        <v>0</v>
      </c>
      <c r="E59" s="53">
        <v>1212.98</v>
      </c>
      <c r="F59" s="53">
        <v>0</v>
      </c>
      <c r="G59" s="561">
        <f t="shared" si="1"/>
        <v>1212.98</v>
      </c>
      <c r="H59" s="562">
        <f t="shared" si="1"/>
        <v>0</v>
      </c>
    </row>
    <row r="60" spans="1:12" x14ac:dyDescent="0.25">
      <c r="A60" s="33">
        <f t="shared" si="0"/>
        <v>55</v>
      </c>
      <c r="B60" s="280" t="s">
        <v>1162</v>
      </c>
      <c r="C60" s="62">
        <f>C61+C62</f>
        <v>7747288.2799999993</v>
      </c>
      <c r="D60" s="62">
        <f>D61+D62</f>
        <v>82707.62</v>
      </c>
      <c r="E60" s="62">
        <f>E61+E62</f>
        <v>8096396.8099999996</v>
      </c>
      <c r="F60" s="62">
        <f>F61+F62</f>
        <v>71712.759999999995</v>
      </c>
      <c r="G60" s="62">
        <f t="shared" si="1"/>
        <v>349108.53000000026</v>
      </c>
      <c r="H60" s="539">
        <f t="shared" si="1"/>
        <v>-10994.86</v>
      </c>
    </row>
    <row r="61" spans="1:12" x14ac:dyDescent="0.25">
      <c r="A61" s="33">
        <f t="shared" si="0"/>
        <v>56</v>
      </c>
      <c r="B61" s="278" t="s">
        <v>1163</v>
      </c>
      <c r="C61" s="53">
        <v>7523023.1399999997</v>
      </c>
      <c r="D61" s="53">
        <v>81677.62</v>
      </c>
      <c r="E61" s="53">
        <v>7830543.2199999997</v>
      </c>
      <c r="F61" s="53">
        <v>63530.49</v>
      </c>
      <c r="G61" s="561">
        <f t="shared" si="1"/>
        <v>307520.08000000007</v>
      </c>
      <c r="H61" s="562">
        <f t="shared" si="1"/>
        <v>-18147.129999999997</v>
      </c>
    </row>
    <row r="62" spans="1:12" x14ac:dyDescent="0.25">
      <c r="A62" s="33">
        <f t="shared" si="0"/>
        <v>57</v>
      </c>
      <c r="B62" s="280" t="s">
        <v>1164</v>
      </c>
      <c r="C62" s="62">
        <f>SUM(C63:C65)</f>
        <v>224265.14</v>
      </c>
      <c r="D62" s="62">
        <f>SUM(D63:D65)</f>
        <v>1030</v>
      </c>
      <c r="E62" s="62">
        <f>SUM(E63:E65)</f>
        <v>265853.58999999997</v>
      </c>
      <c r="F62" s="62">
        <f>SUM(F63:F65)</f>
        <v>8182.27</v>
      </c>
      <c r="G62" s="62">
        <f t="shared" si="1"/>
        <v>41588.449999999953</v>
      </c>
      <c r="H62" s="539">
        <f t="shared" si="1"/>
        <v>7152.27</v>
      </c>
    </row>
    <row r="63" spans="1:12" s="132" customFormat="1" x14ac:dyDescent="0.2">
      <c r="A63" s="33">
        <f t="shared" si="0"/>
        <v>58</v>
      </c>
      <c r="B63" s="284" t="s">
        <v>13</v>
      </c>
      <c r="C63" s="565">
        <v>41929</v>
      </c>
      <c r="D63" s="565">
        <v>630</v>
      </c>
      <c r="E63" s="565">
        <v>45977.32</v>
      </c>
      <c r="F63" s="565">
        <v>1257.97</v>
      </c>
      <c r="G63" s="561">
        <f t="shared" si="1"/>
        <v>4048.3199999999997</v>
      </c>
      <c r="H63" s="562">
        <f t="shared" si="1"/>
        <v>627.97</v>
      </c>
    </row>
    <row r="64" spans="1:12" ht="31.5" x14ac:dyDescent="0.25">
      <c r="A64" s="33">
        <f t="shared" si="0"/>
        <v>59</v>
      </c>
      <c r="B64" s="284" t="s">
        <v>14</v>
      </c>
      <c r="C64" s="53">
        <v>182336.14</v>
      </c>
      <c r="D64" s="53">
        <v>400</v>
      </c>
      <c r="E64" s="53">
        <v>219456.27</v>
      </c>
      <c r="F64" s="53">
        <v>6620.5</v>
      </c>
      <c r="G64" s="561">
        <f t="shared" si="1"/>
        <v>37120.129999999976</v>
      </c>
      <c r="H64" s="562">
        <f t="shared" si="1"/>
        <v>6220.5</v>
      </c>
    </row>
    <row r="65" spans="1:9" x14ac:dyDescent="0.25">
      <c r="A65" s="33">
        <f t="shared" si="0"/>
        <v>60</v>
      </c>
      <c r="B65" s="278" t="s">
        <v>243</v>
      </c>
      <c r="C65" s="53">
        <v>0</v>
      </c>
      <c r="D65" s="53">
        <v>0</v>
      </c>
      <c r="E65" s="53">
        <v>420</v>
      </c>
      <c r="F65" s="53">
        <v>303.8</v>
      </c>
      <c r="G65" s="561">
        <f t="shared" si="1"/>
        <v>420</v>
      </c>
      <c r="H65" s="562">
        <f t="shared" si="1"/>
        <v>303.8</v>
      </c>
    </row>
    <row r="66" spans="1:9" x14ac:dyDescent="0.25">
      <c r="A66" s="33">
        <f t="shared" si="0"/>
        <v>61</v>
      </c>
      <c r="B66" s="280" t="s">
        <v>178</v>
      </c>
      <c r="C66" s="53">
        <v>2658526.15</v>
      </c>
      <c r="D66" s="53">
        <v>28387.21</v>
      </c>
      <c r="E66" s="53">
        <v>2795376.23</v>
      </c>
      <c r="F66" s="53">
        <v>24477.439999999999</v>
      </c>
      <c r="G66" s="561">
        <f t="shared" si="1"/>
        <v>136850.08000000007</v>
      </c>
      <c r="H66" s="562">
        <f t="shared" si="1"/>
        <v>-3909.7700000000004</v>
      </c>
    </row>
    <row r="67" spans="1:9" x14ac:dyDescent="0.25">
      <c r="A67" s="33">
        <f t="shared" si="0"/>
        <v>62</v>
      </c>
      <c r="B67" s="280" t="s">
        <v>29</v>
      </c>
      <c r="C67" s="53">
        <v>34183.279999999999</v>
      </c>
      <c r="D67" s="53">
        <v>0</v>
      </c>
      <c r="E67" s="53">
        <v>49671.56</v>
      </c>
      <c r="F67" s="53">
        <v>185</v>
      </c>
      <c r="G67" s="561">
        <f t="shared" si="1"/>
        <v>15488.279999999999</v>
      </c>
      <c r="H67" s="562">
        <f t="shared" si="1"/>
        <v>185</v>
      </c>
    </row>
    <row r="68" spans="1:9" ht="18.75" customHeight="1" x14ac:dyDescent="0.25">
      <c r="A68" s="33">
        <f t="shared" si="0"/>
        <v>63</v>
      </c>
      <c r="B68" s="280" t="s">
        <v>1165</v>
      </c>
      <c r="C68" s="62">
        <f>SUM(C69:C74)</f>
        <v>257365.53</v>
      </c>
      <c r="D68" s="62">
        <f>SUM(D69:D74)</f>
        <v>778.96</v>
      </c>
      <c r="E68" s="62">
        <f>SUM(E69:E74)</f>
        <v>290812.92</v>
      </c>
      <c r="F68" s="62">
        <f>SUM(F69:F74)</f>
        <v>953.1099999999999</v>
      </c>
      <c r="G68" s="62">
        <f t="shared" si="1"/>
        <v>33447.389999999985</v>
      </c>
      <c r="H68" s="539">
        <f t="shared" si="1"/>
        <v>174.14999999999986</v>
      </c>
    </row>
    <row r="69" spans="1:9" x14ac:dyDescent="0.25">
      <c r="A69" s="33">
        <f t="shared" si="0"/>
        <v>64</v>
      </c>
      <c r="B69" s="278" t="s">
        <v>88</v>
      </c>
      <c r="C69" s="53">
        <v>97246</v>
      </c>
      <c r="D69" s="53">
        <v>250</v>
      </c>
      <c r="E69" s="53">
        <v>101691</v>
      </c>
      <c r="F69" s="53">
        <v>212</v>
      </c>
      <c r="G69" s="561">
        <f t="shared" si="1"/>
        <v>4445</v>
      </c>
      <c r="H69" s="562">
        <f t="shared" si="1"/>
        <v>-38</v>
      </c>
    </row>
    <row r="70" spans="1:9" x14ac:dyDescent="0.25">
      <c r="A70" s="33">
        <f t="shared" si="0"/>
        <v>65</v>
      </c>
      <c r="B70" s="278" t="s">
        <v>976</v>
      </c>
      <c r="C70" s="53">
        <v>109244.5</v>
      </c>
      <c r="D70" s="53">
        <v>429</v>
      </c>
      <c r="E70" s="53">
        <v>117435.4</v>
      </c>
      <c r="F70" s="53">
        <v>397</v>
      </c>
      <c r="G70" s="561">
        <f t="shared" si="1"/>
        <v>8190.8999999999942</v>
      </c>
      <c r="H70" s="562">
        <f t="shared" si="1"/>
        <v>-32</v>
      </c>
    </row>
    <row r="71" spans="1:9" x14ac:dyDescent="0.25">
      <c r="A71" s="33">
        <f t="shared" si="0"/>
        <v>66</v>
      </c>
      <c r="B71" s="278" t="s">
        <v>128</v>
      </c>
      <c r="C71" s="53">
        <v>30471.98</v>
      </c>
      <c r="D71" s="53">
        <v>0</v>
      </c>
      <c r="E71" s="53">
        <v>45980.86</v>
      </c>
      <c r="F71" s="53">
        <v>0</v>
      </c>
      <c r="G71" s="561">
        <f t="shared" si="1"/>
        <v>15508.880000000001</v>
      </c>
      <c r="H71" s="562">
        <f t="shared" si="1"/>
        <v>0</v>
      </c>
    </row>
    <row r="72" spans="1:9" x14ac:dyDescent="0.25">
      <c r="A72" s="33">
        <f t="shared" ref="A72:A102" si="2">A71+1</f>
        <v>67</v>
      </c>
      <c r="B72" s="278" t="s">
        <v>129</v>
      </c>
      <c r="C72" s="53">
        <v>16083.75</v>
      </c>
      <c r="D72" s="53">
        <v>99.96</v>
      </c>
      <c r="E72" s="53">
        <v>22751.47</v>
      </c>
      <c r="F72" s="53">
        <v>306.06</v>
      </c>
      <c r="G72" s="561">
        <f t="shared" ref="G72:H101" si="3">E72-C72</f>
        <v>6667.7200000000012</v>
      </c>
      <c r="H72" s="562">
        <f t="shared" si="3"/>
        <v>206.10000000000002</v>
      </c>
    </row>
    <row r="73" spans="1:9" x14ac:dyDescent="0.25">
      <c r="A73" s="33">
        <f t="shared" si="2"/>
        <v>68</v>
      </c>
      <c r="B73" s="278" t="s">
        <v>130</v>
      </c>
      <c r="C73" s="53">
        <v>3936.3</v>
      </c>
      <c r="D73" s="53">
        <v>0</v>
      </c>
      <c r="E73" s="53">
        <v>2579.19</v>
      </c>
      <c r="F73" s="53">
        <v>0</v>
      </c>
      <c r="G73" s="561">
        <f t="shared" si="3"/>
        <v>-1357.1100000000001</v>
      </c>
      <c r="H73" s="562">
        <f t="shared" si="3"/>
        <v>0</v>
      </c>
    </row>
    <row r="74" spans="1:9" x14ac:dyDescent="0.25">
      <c r="A74" s="33">
        <f t="shared" si="2"/>
        <v>69</v>
      </c>
      <c r="B74" s="278" t="s">
        <v>131</v>
      </c>
      <c r="C74" s="53">
        <v>383</v>
      </c>
      <c r="D74" s="53">
        <v>0</v>
      </c>
      <c r="E74" s="53">
        <v>375</v>
      </c>
      <c r="F74" s="53">
        <v>38.049999999999997</v>
      </c>
      <c r="G74" s="561">
        <f t="shared" si="3"/>
        <v>-8</v>
      </c>
      <c r="H74" s="562">
        <f t="shared" si="3"/>
        <v>38.049999999999997</v>
      </c>
    </row>
    <row r="75" spans="1:9" x14ac:dyDescent="0.25">
      <c r="A75" s="33">
        <f t="shared" si="2"/>
        <v>70</v>
      </c>
      <c r="B75" s="280" t="s">
        <v>43</v>
      </c>
      <c r="C75" s="53">
        <v>0</v>
      </c>
      <c r="D75" s="53">
        <v>0</v>
      </c>
      <c r="E75" s="53">
        <v>0</v>
      </c>
      <c r="F75" s="53">
        <v>0</v>
      </c>
      <c r="G75" s="561">
        <f t="shared" si="3"/>
        <v>0</v>
      </c>
      <c r="H75" s="562">
        <f t="shared" si="3"/>
        <v>0</v>
      </c>
    </row>
    <row r="76" spans="1:9" x14ac:dyDescent="0.25">
      <c r="A76" s="33">
        <f t="shared" si="2"/>
        <v>71</v>
      </c>
      <c r="B76" s="280" t="s">
        <v>379</v>
      </c>
      <c r="C76" s="53">
        <v>0</v>
      </c>
      <c r="D76" s="53">
        <v>0</v>
      </c>
      <c r="E76" s="53">
        <v>0</v>
      </c>
      <c r="F76" s="53">
        <v>0</v>
      </c>
      <c r="G76" s="561">
        <f t="shared" si="3"/>
        <v>0</v>
      </c>
      <c r="H76" s="562">
        <f t="shared" si="3"/>
        <v>0</v>
      </c>
    </row>
    <row r="77" spans="1:9" x14ac:dyDescent="0.25">
      <c r="A77" s="33">
        <f t="shared" si="2"/>
        <v>72</v>
      </c>
      <c r="B77" s="280" t="s">
        <v>179</v>
      </c>
      <c r="C77" s="53">
        <v>1547.57</v>
      </c>
      <c r="D77" s="53">
        <v>213.08</v>
      </c>
      <c r="E77" s="53">
        <v>0</v>
      </c>
      <c r="F77" s="53">
        <v>1875.09</v>
      </c>
      <c r="G77" s="561">
        <f t="shared" si="3"/>
        <v>-1547.57</v>
      </c>
      <c r="H77" s="562">
        <f t="shared" si="3"/>
        <v>1662.01</v>
      </c>
    </row>
    <row r="78" spans="1:9" x14ac:dyDescent="0.25">
      <c r="A78" s="33">
        <f t="shared" si="2"/>
        <v>73</v>
      </c>
      <c r="B78" s="280" t="s">
        <v>299</v>
      </c>
      <c r="C78" s="53">
        <v>17417.75</v>
      </c>
      <c r="D78" s="53">
        <v>0</v>
      </c>
      <c r="E78" s="53">
        <v>18475.900000000001</v>
      </c>
      <c r="F78" s="53">
        <v>104</v>
      </c>
      <c r="G78" s="561">
        <f t="shared" si="3"/>
        <v>1058.1500000000015</v>
      </c>
      <c r="H78" s="562">
        <f t="shared" si="3"/>
        <v>104</v>
      </c>
    </row>
    <row r="79" spans="1:9" x14ac:dyDescent="0.25">
      <c r="A79" s="33">
        <f t="shared" si="2"/>
        <v>74</v>
      </c>
      <c r="B79" s="280" t="s">
        <v>1154</v>
      </c>
      <c r="C79" s="62">
        <f>C80+C81</f>
        <v>750094.07</v>
      </c>
      <c r="D79" s="62">
        <f>D80+D81</f>
        <v>84.15</v>
      </c>
      <c r="E79" s="62">
        <f>E80+E81</f>
        <v>661877.25</v>
      </c>
      <c r="F79" s="62">
        <f>F80+F81</f>
        <v>3115.55</v>
      </c>
      <c r="G79" s="62">
        <f t="shared" si="3"/>
        <v>-88216.819999999949</v>
      </c>
      <c r="H79" s="539">
        <f t="shared" si="3"/>
        <v>3031.4</v>
      </c>
    </row>
    <row r="80" spans="1:9" ht="16.5" customHeight="1" x14ac:dyDescent="0.25">
      <c r="A80" s="33">
        <f t="shared" si="2"/>
        <v>75</v>
      </c>
      <c r="B80" s="280" t="s">
        <v>915</v>
      </c>
      <c r="C80" s="564">
        <v>4106</v>
      </c>
      <c r="D80" s="564">
        <v>0</v>
      </c>
      <c r="E80" s="564">
        <v>1169.83</v>
      </c>
      <c r="F80" s="564">
        <v>73.69</v>
      </c>
      <c r="G80" s="561">
        <f t="shared" si="3"/>
        <v>-2936.17</v>
      </c>
      <c r="H80" s="562">
        <f t="shared" si="3"/>
        <v>73.69</v>
      </c>
      <c r="I80" s="423"/>
    </row>
    <row r="81" spans="1:13" x14ac:dyDescent="0.25">
      <c r="A81" s="33">
        <f t="shared" si="2"/>
        <v>76</v>
      </c>
      <c r="B81" s="280" t="s">
        <v>15</v>
      </c>
      <c r="C81" s="62">
        <f>SUM(C82:C89)</f>
        <v>745988.07</v>
      </c>
      <c r="D81" s="62">
        <f>SUM(D82:D89)</f>
        <v>84.15</v>
      </c>
      <c r="E81" s="62">
        <f>SUM(E82:E89)</f>
        <v>660707.42000000004</v>
      </c>
      <c r="F81" s="62">
        <f>SUM(F82:F89)</f>
        <v>3041.86</v>
      </c>
      <c r="G81" s="62">
        <f t="shared" si="3"/>
        <v>-85280.649999999907</v>
      </c>
      <c r="H81" s="539">
        <f t="shared" si="3"/>
        <v>2957.71</v>
      </c>
    </row>
    <row r="82" spans="1:13" ht="16.5" customHeight="1" x14ac:dyDescent="0.25">
      <c r="A82" s="33">
        <f t="shared" si="2"/>
        <v>77</v>
      </c>
      <c r="B82" s="278" t="s">
        <v>773</v>
      </c>
      <c r="C82" s="53">
        <v>385182</v>
      </c>
      <c r="D82" s="53">
        <v>0</v>
      </c>
      <c r="E82" s="53">
        <v>392512</v>
      </c>
      <c r="F82" s="53">
        <v>0</v>
      </c>
      <c r="G82" s="561">
        <f t="shared" si="3"/>
        <v>7330</v>
      </c>
      <c r="H82" s="562">
        <f t="shared" si="3"/>
        <v>0</v>
      </c>
    </row>
    <row r="83" spans="1:13" x14ac:dyDescent="0.25">
      <c r="A83" s="33">
        <f t="shared" si="2"/>
        <v>78</v>
      </c>
      <c r="B83" s="278" t="s">
        <v>132</v>
      </c>
      <c r="C83" s="53">
        <v>1416.75</v>
      </c>
      <c r="D83" s="53">
        <v>84.15</v>
      </c>
      <c r="E83" s="53">
        <v>2046.33</v>
      </c>
      <c r="F83" s="53">
        <v>110</v>
      </c>
      <c r="G83" s="561">
        <f t="shared" si="3"/>
        <v>629.57999999999993</v>
      </c>
      <c r="H83" s="562">
        <f t="shared" si="3"/>
        <v>25.849999999999994</v>
      </c>
    </row>
    <row r="84" spans="1:13" x14ac:dyDescent="0.25">
      <c r="A84" s="33">
        <f t="shared" si="2"/>
        <v>79</v>
      </c>
      <c r="B84" s="278" t="s">
        <v>133</v>
      </c>
      <c r="C84" s="53">
        <v>0</v>
      </c>
      <c r="D84" s="53">
        <v>0</v>
      </c>
      <c r="E84" s="53">
        <v>0</v>
      </c>
      <c r="F84" s="53">
        <v>0</v>
      </c>
      <c r="G84" s="561">
        <f t="shared" si="3"/>
        <v>0</v>
      </c>
      <c r="H84" s="562">
        <f t="shared" si="3"/>
        <v>0</v>
      </c>
    </row>
    <row r="85" spans="1:13" ht="31.5" x14ac:dyDescent="0.25">
      <c r="A85" s="33">
        <f t="shared" si="2"/>
        <v>80</v>
      </c>
      <c r="B85" s="278" t="s">
        <v>843</v>
      </c>
      <c r="C85" s="53">
        <v>25252.91</v>
      </c>
      <c r="D85" s="53">
        <v>0</v>
      </c>
      <c r="E85" s="53">
        <v>29116.05</v>
      </c>
      <c r="F85" s="53">
        <v>121.86</v>
      </c>
      <c r="G85" s="561">
        <f t="shared" si="3"/>
        <v>3863.1399999999994</v>
      </c>
      <c r="H85" s="562">
        <f t="shared" si="3"/>
        <v>121.86</v>
      </c>
      <c r="I85" s="362"/>
      <c r="J85" s="361"/>
      <c r="K85" s="361"/>
      <c r="L85" s="361"/>
      <c r="M85" s="361"/>
    </row>
    <row r="86" spans="1:13" x14ac:dyDescent="0.25">
      <c r="A86" s="33">
        <f t="shared" si="2"/>
        <v>81</v>
      </c>
      <c r="B86" s="278" t="s">
        <v>921</v>
      </c>
      <c r="C86" s="53">
        <v>54480</v>
      </c>
      <c r="D86" s="53">
        <v>0</v>
      </c>
      <c r="E86" s="53">
        <v>68295</v>
      </c>
      <c r="F86" s="53">
        <v>0</v>
      </c>
      <c r="G86" s="561">
        <f t="shared" si="3"/>
        <v>13815</v>
      </c>
      <c r="H86" s="562">
        <f t="shared" si="3"/>
        <v>0</v>
      </c>
      <c r="I86" s="186"/>
      <c r="J86" s="186"/>
    </row>
    <row r="87" spans="1:13" x14ac:dyDescent="0.25">
      <c r="A87" s="33" t="s">
        <v>919</v>
      </c>
      <c r="B87" s="278" t="s">
        <v>918</v>
      </c>
      <c r="C87" s="53">
        <v>0</v>
      </c>
      <c r="D87" s="53">
        <v>0</v>
      </c>
      <c r="E87" s="53">
        <v>0</v>
      </c>
      <c r="F87" s="53">
        <v>0</v>
      </c>
      <c r="G87" s="561">
        <f t="shared" ref="G87" si="4">E87-C87</f>
        <v>0</v>
      </c>
      <c r="H87" s="562">
        <f t="shared" ref="H87" si="5">F87-D87</f>
        <v>0</v>
      </c>
      <c r="I87" s="186"/>
      <c r="J87" s="186"/>
    </row>
    <row r="88" spans="1:13" x14ac:dyDescent="0.25">
      <c r="A88" s="33">
        <f>A86+1</f>
        <v>82</v>
      </c>
      <c r="B88" s="278" t="s">
        <v>923</v>
      </c>
      <c r="C88" s="53">
        <v>22343.200000000001</v>
      </c>
      <c r="D88" s="53">
        <v>0</v>
      </c>
      <c r="E88" s="53">
        <v>28690</v>
      </c>
      <c r="F88" s="53">
        <v>0</v>
      </c>
      <c r="G88" s="561">
        <f t="shared" si="3"/>
        <v>6346.7999999999993</v>
      </c>
      <c r="H88" s="562">
        <f t="shared" si="3"/>
        <v>0</v>
      </c>
      <c r="I88" s="186"/>
    </row>
    <row r="89" spans="1:13" x14ac:dyDescent="0.25">
      <c r="A89" s="33">
        <f t="shared" si="2"/>
        <v>83</v>
      </c>
      <c r="B89" s="278" t="s">
        <v>922</v>
      </c>
      <c r="C89" s="53">
        <v>257313.21</v>
      </c>
      <c r="D89" s="53">
        <v>0</v>
      </c>
      <c r="E89" s="53">
        <v>140048.04</v>
      </c>
      <c r="F89" s="53">
        <v>2810</v>
      </c>
      <c r="G89" s="561">
        <f t="shared" si="3"/>
        <v>-117265.16999999998</v>
      </c>
      <c r="H89" s="562">
        <f t="shared" si="3"/>
        <v>2810</v>
      </c>
      <c r="I89" s="186"/>
    </row>
    <row r="90" spans="1:13" ht="31.5" x14ac:dyDescent="0.25">
      <c r="A90" s="33">
        <f t="shared" si="2"/>
        <v>84</v>
      </c>
      <c r="B90" s="280" t="s">
        <v>1155</v>
      </c>
      <c r="C90" s="62">
        <f>SUM(C91:C99)</f>
        <v>1875036.35</v>
      </c>
      <c r="D90" s="62">
        <f>SUM(D91:D99)</f>
        <v>475</v>
      </c>
      <c r="E90" s="62">
        <f>SUM(E91:E99)</f>
        <v>1931990.15</v>
      </c>
      <c r="F90" s="62">
        <f>SUM(F91:F99)</f>
        <v>5175</v>
      </c>
      <c r="G90" s="62">
        <f t="shared" si="3"/>
        <v>56953.799999999814</v>
      </c>
      <c r="H90" s="539">
        <f t="shared" si="3"/>
        <v>4700</v>
      </c>
      <c r="I90" s="186"/>
    </row>
    <row r="91" spans="1:13" ht="31.5" customHeight="1" x14ac:dyDescent="0.25">
      <c r="A91" s="33">
        <f t="shared" si="2"/>
        <v>85</v>
      </c>
      <c r="B91" s="278" t="s">
        <v>808</v>
      </c>
      <c r="C91" s="53">
        <v>441185.96</v>
      </c>
      <c r="D91" s="53">
        <v>0</v>
      </c>
      <c r="E91" s="53">
        <v>459574.96</v>
      </c>
      <c r="F91" s="53">
        <v>0</v>
      </c>
      <c r="G91" s="561">
        <f t="shared" si="3"/>
        <v>18389</v>
      </c>
      <c r="H91" s="562">
        <f t="shared" si="3"/>
        <v>0</v>
      </c>
      <c r="I91" s="186"/>
    </row>
    <row r="92" spans="1:13" ht="31.5" x14ac:dyDescent="0.25">
      <c r="A92" s="33">
        <f t="shared" si="2"/>
        <v>86</v>
      </c>
      <c r="B92" s="285" t="s">
        <v>961</v>
      </c>
      <c r="C92" s="53">
        <v>244284.39</v>
      </c>
      <c r="D92" s="53">
        <v>475</v>
      </c>
      <c r="E92" s="53">
        <v>263734.32</v>
      </c>
      <c r="F92" s="53">
        <v>475</v>
      </c>
      <c r="G92" s="561">
        <f t="shared" si="3"/>
        <v>19449.929999999993</v>
      </c>
      <c r="H92" s="562">
        <f t="shared" si="3"/>
        <v>0</v>
      </c>
      <c r="I92" s="359" t="s">
        <v>1307</v>
      </c>
    </row>
    <row r="93" spans="1:13" ht="31.5" x14ac:dyDescent="0.25">
      <c r="A93" s="33" t="s">
        <v>706</v>
      </c>
      <c r="B93" s="285" t="s">
        <v>962</v>
      </c>
      <c r="C93" s="53">
        <v>587077</v>
      </c>
      <c r="D93" s="53">
        <v>0</v>
      </c>
      <c r="E93" s="53">
        <v>582532.47</v>
      </c>
      <c r="F93" s="53">
        <v>0</v>
      </c>
      <c r="G93" s="561">
        <f>E93-C93</f>
        <v>-4544.5300000000279</v>
      </c>
      <c r="H93" s="562">
        <f>F93-D93</f>
        <v>0</v>
      </c>
    </row>
    <row r="94" spans="1:13" ht="15.75" customHeight="1" x14ac:dyDescent="0.25">
      <c r="A94" s="33">
        <f>A92+1</f>
        <v>87</v>
      </c>
      <c r="B94" s="278" t="s">
        <v>916</v>
      </c>
      <c r="C94" s="53">
        <v>0</v>
      </c>
      <c r="D94" s="53">
        <v>0</v>
      </c>
      <c r="E94" s="53">
        <v>0</v>
      </c>
      <c r="F94" s="53">
        <v>4700</v>
      </c>
      <c r="G94" s="561">
        <f t="shared" si="3"/>
        <v>0</v>
      </c>
      <c r="H94" s="562">
        <f t="shared" si="3"/>
        <v>4700</v>
      </c>
    </row>
    <row r="95" spans="1:13" x14ac:dyDescent="0.25">
      <c r="A95" s="33">
        <f t="shared" si="2"/>
        <v>88</v>
      </c>
      <c r="B95" s="278" t="s">
        <v>161</v>
      </c>
      <c r="C95" s="53">
        <v>0</v>
      </c>
      <c r="D95" s="53">
        <v>0</v>
      </c>
      <c r="E95" s="53">
        <v>0</v>
      </c>
      <c r="F95" s="53">
        <v>0</v>
      </c>
      <c r="G95" s="561">
        <f t="shared" si="3"/>
        <v>0</v>
      </c>
      <c r="H95" s="562">
        <f t="shared" si="3"/>
        <v>0</v>
      </c>
    </row>
    <row r="96" spans="1:13" x14ac:dyDescent="0.25">
      <c r="A96" s="33">
        <f t="shared" si="2"/>
        <v>89</v>
      </c>
      <c r="B96" s="278" t="s">
        <v>162</v>
      </c>
      <c r="C96" s="53">
        <v>602489</v>
      </c>
      <c r="D96" s="53">
        <v>0</v>
      </c>
      <c r="E96" s="53">
        <v>626148.4</v>
      </c>
      <c r="F96" s="53">
        <v>0</v>
      </c>
      <c r="G96" s="561">
        <f t="shared" si="3"/>
        <v>23659.400000000023</v>
      </c>
      <c r="H96" s="562">
        <f t="shared" si="3"/>
        <v>0</v>
      </c>
    </row>
    <row r="97" spans="1:9" ht="31.5" x14ac:dyDescent="0.25">
      <c r="A97" s="33">
        <f t="shared" si="2"/>
        <v>90</v>
      </c>
      <c r="B97" s="363" t="s">
        <v>920</v>
      </c>
      <c r="C97" s="53">
        <v>0</v>
      </c>
      <c r="D97" s="53">
        <v>0</v>
      </c>
      <c r="E97" s="53">
        <v>0</v>
      </c>
      <c r="F97" s="53">
        <v>0</v>
      </c>
      <c r="G97" s="561">
        <f t="shared" si="3"/>
        <v>0</v>
      </c>
      <c r="H97" s="562">
        <f t="shared" si="3"/>
        <v>0</v>
      </c>
      <c r="I97" s="360"/>
    </row>
    <row r="98" spans="1:9" ht="32.25" customHeight="1" x14ac:dyDescent="0.25">
      <c r="A98" s="33">
        <f t="shared" si="2"/>
        <v>91</v>
      </c>
      <c r="B98" s="283" t="s">
        <v>856</v>
      </c>
      <c r="C98" s="53">
        <v>0</v>
      </c>
      <c r="D98" s="53">
        <v>0</v>
      </c>
      <c r="E98" s="53">
        <v>0</v>
      </c>
      <c r="F98" s="53">
        <v>0</v>
      </c>
      <c r="G98" s="561">
        <f t="shared" ref="G98" si="6">E98-C98</f>
        <v>0</v>
      </c>
      <c r="H98" s="562">
        <f t="shared" ref="H98" si="7">F98-D98</f>
        <v>0</v>
      </c>
    </row>
    <row r="99" spans="1:9" ht="16.5" customHeight="1" x14ac:dyDescent="0.25">
      <c r="A99" s="33">
        <f>A98+1</f>
        <v>92</v>
      </c>
      <c r="B99" s="278" t="s">
        <v>850</v>
      </c>
      <c r="C99" s="53">
        <v>0</v>
      </c>
      <c r="D99" s="53">
        <v>0</v>
      </c>
      <c r="E99" s="53">
        <v>0</v>
      </c>
      <c r="F99" s="53">
        <v>0</v>
      </c>
      <c r="G99" s="561">
        <f t="shared" si="3"/>
        <v>0</v>
      </c>
      <c r="H99" s="562">
        <f t="shared" si="3"/>
        <v>0</v>
      </c>
    </row>
    <row r="100" spans="1:9" ht="16.5" customHeight="1" x14ac:dyDescent="0.25">
      <c r="A100" s="33">
        <f t="shared" si="2"/>
        <v>93</v>
      </c>
      <c r="B100" s="280" t="s">
        <v>977</v>
      </c>
      <c r="C100" s="53">
        <v>0</v>
      </c>
      <c r="D100" s="53">
        <v>0</v>
      </c>
      <c r="E100" s="53">
        <v>0</v>
      </c>
      <c r="F100" s="53">
        <v>0</v>
      </c>
      <c r="G100" s="561">
        <f t="shared" si="3"/>
        <v>0</v>
      </c>
      <c r="H100" s="562">
        <f t="shared" si="3"/>
        <v>0</v>
      </c>
    </row>
    <row r="101" spans="1:9" x14ac:dyDescent="0.25">
      <c r="A101" s="33">
        <f>A100+1</f>
        <v>94</v>
      </c>
      <c r="B101" s="280" t="s">
        <v>978</v>
      </c>
      <c r="C101" s="53">
        <v>2.34</v>
      </c>
      <c r="D101" s="53">
        <v>7230.1</v>
      </c>
      <c r="E101" s="53">
        <v>3.23</v>
      </c>
      <c r="F101" s="53">
        <v>7838.96</v>
      </c>
      <c r="G101" s="561">
        <f t="shared" si="3"/>
        <v>0.89000000000000012</v>
      </c>
      <c r="H101" s="562">
        <f t="shared" si="3"/>
        <v>608.85999999999967</v>
      </c>
    </row>
    <row r="102" spans="1:9" ht="34.5" customHeight="1" thickBot="1" x14ac:dyDescent="0.3">
      <c r="A102" s="34">
        <f t="shared" si="2"/>
        <v>95</v>
      </c>
      <c r="B102" s="489" t="s">
        <v>1166</v>
      </c>
      <c r="C102" s="529">
        <f>C6+C19+C27+C32+C40+C43+C44+C60+C66+C67+C68+C75+C76+C77+C78+C79+C90+C100+C101</f>
        <v>15554322.639999999</v>
      </c>
      <c r="D102" s="529">
        <f t="shared" ref="D102:F102" si="8">D6+D19+D27+D32+D40+D43+D44+D60+D66+D67+D68+D75+D76+D77+D78+D79+D90+D100+D101</f>
        <v>184764.85999999996</v>
      </c>
      <c r="E102" s="529">
        <f t="shared" si="8"/>
        <v>16441764.390000001</v>
      </c>
      <c r="F102" s="529">
        <f t="shared" si="8"/>
        <v>207359.83999999997</v>
      </c>
      <c r="G102" s="529">
        <f>E102-C102</f>
        <v>887441.75000000186</v>
      </c>
      <c r="H102" s="545">
        <f>F102-D102</f>
        <v>22594.98000000001</v>
      </c>
      <c r="I102" s="404"/>
    </row>
    <row r="103" spans="1:9" x14ac:dyDescent="0.25">
      <c r="A103" s="4"/>
      <c r="B103" s="490"/>
      <c r="D103" s="350">
        <f>C102+D102-C101-D101</f>
        <v>15731855.059999999</v>
      </c>
      <c r="E103" s="351"/>
      <c r="F103" s="350">
        <f>E102+F102-E101-F101</f>
        <v>16641282.039999999</v>
      </c>
      <c r="I103" s="349" t="s">
        <v>899</v>
      </c>
    </row>
    <row r="104" spans="1:9" x14ac:dyDescent="0.25">
      <c r="B104" s="490"/>
    </row>
    <row r="105" spans="1:9" ht="31.5" x14ac:dyDescent="0.25">
      <c r="A105" s="279" t="s">
        <v>809</v>
      </c>
      <c r="B105" s="491" t="s">
        <v>979</v>
      </c>
    </row>
    <row r="106" spans="1:9" x14ac:dyDescent="0.25">
      <c r="A106" s="514" t="s">
        <v>1301</v>
      </c>
    </row>
    <row r="107" spans="1:9" x14ac:dyDescent="0.25">
      <c r="A107" s="514" t="s">
        <v>1306</v>
      </c>
    </row>
    <row r="973" spans="6:6" x14ac:dyDescent="0.25">
      <c r="F973" s="1" t="s">
        <v>383</v>
      </c>
    </row>
    <row r="992" spans="4:4" x14ac:dyDescent="0.25">
      <c r="D992" s="1" t="s">
        <v>382</v>
      </c>
    </row>
  </sheetData>
  <mergeCells count="8">
    <mergeCell ref="J58:L58"/>
    <mergeCell ref="A1:H1"/>
    <mergeCell ref="A2:H2"/>
    <mergeCell ref="A3:A4"/>
    <mergeCell ref="B3:B4"/>
    <mergeCell ref="C3:D3"/>
    <mergeCell ref="E3:F3"/>
    <mergeCell ref="G3:H3"/>
  </mergeCells>
  <printOptions gridLines="1"/>
  <pageMargins left="0.74803149606299213" right="0.62992125984251968" top="0.62992125984251968" bottom="0.39370078740157483" header="0.39370078740157483" footer="0.23622047244094491"/>
  <pageSetup paperSize="9" scale="70" fitToWidth="3" fitToHeight="3" orientation="landscape" r:id="rId1"/>
  <headerFooter alignWithMargins="0">
    <oddFooter xml:space="preserve">&amp;C &amp;P z &amp;N  </oddFooter>
  </headerFooter>
  <rowBreaks count="2" manualBreakCount="2">
    <brk id="39" max="7" man="1"/>
    <brk id="7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0">
    <tabColor indexed="42"/>
    <pageSetUpPr fitToPage="1"/>
  </sheetPr>
  <dimension ref="A1:O38"/>
  <sheetViews>
    <sheetView zoomScale="90" zoomScaleNormal="90" workbookViewId="0">
      <pane xSplit="2" ySplit="6" topLeftCell="C10" activePane="bottomRight" state="frozen"/>
      <selection pane="topRight" activeCell="C1" sqref="C1"/>
      <selection pane="bottomLeft" activeCell="A7" sqref="A7"/>
      <selection pane="bottomRight" activeCell="N21" sqref="N21"/>
    </sheetView>
  </sheetViews>
  <sheetFormatPr defaultRowHeight="15.75" x14ac:dyDescent="0.2"/>
  <cols>
    <col min="1" max="1" width="5.5703125" style="24" customWidth="1"/>
    <col min="2" max="2" width="65.42578125" style="50" customWidth="1"/>
    <col min="3" max="3" width="14.7109375" style="19" customWidth="1"/>
    <col min="4" max="4" width="14" style="19" customWidth="1"/>
    <col min="5" max="5" width="15.85546875" style="19" customWidth="1"/>
    <col min="6" max="6" width="15.7109375" style="19" customWidth="1"/>
    <col min="7" max="7" width="19.140625" style="19" customWidth="1"/>
    <col min="8" max="8" width="18.7109375" style="19" customWidth="1"/>
    <col min="9" max="9" width="16.28515625" style="19" customWidth="1"/>
    <col min="10" max="10" width="17.7109375" style="19" bestFit="1" customWidth="1"/>
    <col min="11" max="11" width="13.28515625" style="19" customWidth="1"/>
    <col min="12" max="13" width="9.85546875" style="19" customWidth="1"/>
    <col min="14" max="14" width="9.140625" style="19" customWidth="1"/>
    <col min="15" max="16384" width="9.140625" style="19"/>
  </cols>
  <sheetData>
    <row r="1" spans="1:15" ht="35.1" customHeight="1" thickBot="1" x14ac:dyDescent="0.25">
      <c r="A1" s="726" t="s">
        <v>1110</v>
      </c>
      <c r="B1" s="727"/>
      <c r="C1" s="727"/>
      <c r="D1" s="727"/>
      <c r="E1" s="727"/>
      <c r="F1" s="727"/>
      <c r="G1" s="727"/>
      <c r="H1" s="727"/>
      <c r="I1" s="727"/>
      <c r="J1" s="727"/>
      <c r="K1" s="727"/>
    </row>
    <row r="2" spans="1:15" ht="35.450000000000003" customHeight="1" thickBot="1" x14ac:dyDescent="0.25">
      <c r="A2" s="713" t="s">
        <v>1216</v>
      </c>
      <c r="B2" s="714"/>
      <c r="C2" s="714"/>
      <c r="D2" s="714"/>
      <c r="E2" s="714"/>
      <c r="F2" s="714"/>
      <c r="G2" s="714"/>
      <c r="H2" s="714"/>
      <c r="I2" s="714"/>
      <c r="J2" s="714"/>
      <c r="K2" s="715"/>
      <c r="L2" s="435"/>
      <c r="M2" s="435"/>
      <c r="N2" s="435"/>
    </row>
    <row r="3" spans="1:15" ht="42.75" customHeight="1" x14ac:dyDescent="0.2">
      <c r="A3" s="743" t="s">
        <v>205</v>
      </c>
      <c r="B3" s="705" t="s">
        <v>233</v>
      </c>
      <c r="C3" s="732" t="s">
        <v>1111</v>
      </c>
      <c r="D3" s="732"/>
      <c r="E3" s="732"/>
      <c r="F3" s="732"/>
      <c r="G3" s="732" t="s">
        <v>743</v>
      </c>
      <c r="H3" s="733" t="s">
        <v>303</v>
      </c>
      <c r="I3" s="732" t="s">
        <v>745</v>
      </c>
      <c r="J3" s="728" t="s">
        <v>746</v>
      </c>
      <c r="K3" s="735" t="s">
        <v>844</v>
      </c>
      <c r="L3" s="717" t="s">
        <v>1005</v>
      </c>
      <c r="M3" s="720" t="s">
        <v>1153</v>
      </c>
      <c r="N3" s="723" t="s">
        <v>1006</v>
      </c>
      <c r="O3" s="485"/>
    </row>
    <row r="4" spans="1:15" ht="34.5" customHeight="1" x14ac:dyDescent="0.2">
      <c r="A4" s="744"/>
      <c r="B4" s="742"/>
      <c r="C4" s="738" t="s">
        <v>231</v>
      </c>
      <c r="D4" s="14" t="s">
        <v>303</v>
      </c>
      <c r="E4" s="738" t="s">
        <v>232</v>
      </c>
      <c r="F4" s="738" t="s">
        <v>183</v>
      </c>
      <c r="G4" s="738"/>
      <c r="H4" s="734"/>
      <c r="I4" s="738"/>
      <c r="J4" s="729"/>
      <c r="K4" s="735"/>
      <c r="L4" s="718"/>
      <c r="M4" s="721"/>
      <c r="N4" s="724"/>
      <c r="O4" s="485"/>
    </row>
    <row r="5" spans="1:15" s="75" customFormat="1" ht="63.75" thickBot="1" x14ac:dyDescent="0.25">
      <c r="A5" s="744"/>
      <c r="B5" s="742"/>
      <c r="C5" s="738"/>
      <c r="D5" s="14" t="s">
        <v>694</v>
      </c>
      <c r="E5" s="738"/>
      <c r="F5" s="738"/>
      <c r="G5" s="738"/>
      <c r="H5" s="14" t="s">
        <v>744</v>
      </c>
      <c r="I5" s="738"/>
      <c r="J5" s="729"/>
      <c r="K5" s="736"/>
      <c r="L5" s="719"/>
      <c r="M5" s="722"/>
      <c r="N5" s="725"/>
      <c r="O5" s="487"/>
    </row>
    <row r="6" spans="1:15" s="76" customFormat="1" ht="18" customHeight="1" thickBot="1" x14ac:dyDescent="0.25">
      <c r="A6" s="135"/>
      <c r="B6" s="64"/>
      <c r="C6" s="16" t="s">
        <v>286</v>
      </c>
      <c r="D6" s="16" t="s">
        <v>287</v>
      </c>
      <c r="E6" s="16" t="s">
        <v>288</v>
      </c>
      <c r="F6" s="16" t="s">
        <v>184</v>
      </c>
      <c r="G6" s="16" t="s">
        <v>289</v>
      </c>
      <c r="H6" s="16" t="s">
        <v>290</v>
      </c>
      <c r="I6" s="16" t="s">
        <v>291</v>
      </c>
      <c r="J6" s="297" t="s">
        <v>185</v>
      </c>
      <c r="K6" s="345" t="s">
        <v>845</v>
      </c>
    </row>
    <row r="7" spans="1:15" s="22" customFormat="1" x14ac:dyDescent="0.2">
      <c r="A7" s="31">
        <v>1</v>
      </c>
      <c r="B7" s="46" t="s">
        <v>282</v>
      </c>
      <c r="C7" s="520">
        <f>SUM(C8:C12)</f>
        <v>281.10000000000002</v>
      </c>
      <c r="D7" s="520">
        <f>SUM(D8:D12)</f>
        <v>277.30000000000007</v>
      </c>
      <c r="E7" s="520">
        <f>SUM(E8:E12)</f>
        <v>4.2</v>
      </c>
      <c r="F7" s="520">
        <f t="shared" ref="F7:F13" si="0">C7+E7</f>
        <v>285.3</v>
      </c>
      <c r="G7" s="62">
        <f>SUM(G8:G12)</f>
        <v>5048383</v>
      </c>
      <c r="H7" s="62">
        <f>SUM(H8:H12)</f>
        <v>4884799</v>
      </c>
      <c r="I7" s="62">
        <f>SUM(I8:I12)</f>
        <v>186604</v>
      </c>
      <c r="J7" s="525">
        <f t="shared" ref="J7:J13" si="1">G7+I7</f>
        <v>5234987</v>
      </c>
      <c r="K7" s="566">
        <f>IF(F7=0,0,J7/F7/12)</f>
        <v>1529.0883864937493</v>
      </c>
      <c r="L7" s="427">
        <v>1107</v>
      </c>
      <c r="M7" s="428">
        <v>1299</v>
      </c>
      <c r="N7" s="429">
        <v>1625</v>
      </c>
    </row>
    <row r="8" spans="1:15" x14ac:dyDescent="0.2">
      <c r="A8" s="31">
        <v>2</v>
      </c>
      <c r="B8" s="27" t="s">
        <v>846</v>
      </c>
      <c r="C8" s="521">
        <v>44.8</v>
      </c>
      <c r="D8" s="521">
        <v>44.7</v>
      </c>
      <c r="E8" s="521">
        <v>0.3</v>
      </c>
      <c r="F8" s="520">
        <f t="shared" si="0"/>
        <v>45.099999999999994</v>
      </c>
      <c r="G8" s="526">
        <v>1073998</v>
      </c>
      <c r="H8" s="526">
        <v>1041675</v>
      </c>
      <c r="I8" s="526">
        <v>21573</v>
      </c>
      <c r="J8" s="525">
        <f t="shared" si="1"/>
        <v>1095571</v>
      </c>
      <c r="K8" s="566">
        <f t="shared" ref="K8:K30" si="2">IF(F8=0,0,J8/F8/12)</f>
        <v>2024.3366592756838</v>
      </c>
      <c r="L8" s="430">
        <v>1553</v>
      </c>
      <c r="M8" s="426">
        <v>1807</v>
      </c>
      <c r="N8" s="431">
        <v>2165</v>
      </c>
    </row>
    <row r="9" spans="1:15" x14ac:dyDescent="0.2">
      <c r="A9" s="31">
        <v>3</v>
      </c>
      <c r="B9" s="27" t="s">
        <v>234</v>
      </c>
      <c r="C9" s="521">
        <v>85.5</v>
      </c>
      <c r="D9" s="521">
        <v>85.1</v>
      </c>
      <c r="E9" s="521">
        <v>1.4</v>
      </c>
      <c r="F9" s="520">
        <f t="shared" si="0"/>
        <v>86.9</v>
      </c>
      <c r="G9" s="526">
        <v>1776774</v>
      </c>
      <c r="H9" s="526">
        <v>1713217</v>
      </c>
      <c r="I9" s="526">
        <v>73088</v>
      </c>
      <c r="J9" s="525">
        <f t="shared" si="1"/>
        <v>1849862</v>
      </c>
      <c r="K9" s="566">
        <f t="shared" si="2"/>
        <v>1773.9374760260835</v>
      </c>
      <c r="L9" s="430">
        <v>1376</v>
      </c>
      <c r="M9" s="426">
        <v>1550</v>
      </c>
      <c r="N9" s="431">
        <v>1937</v>
      </c>
    </row>
    <row r="10" spans="1:15" x14ac:dyDescent="0.2">
      <c r="A10" s="31">
        <v>4</v>
      </c>
      <c r="B10" s="27" t="s">
        <v>235</v>
      </c>
      <c r="C10" s="521">
        <v>148.69999999999999</v>
      </c>
      <c r="D10" s="521">
        <v>145.4</v>
      </c>
      <c r="E10" s="521">
        <v>2.5</v>
      </c>
      <c r="F10" s="520">
        <f t="shared" si="0"/>
        <v>151.19999999999999</v>
      </c>
      <c r="G10" s="526">
        <v>2172132</v>
      </c>
      <c r="H10" s="526">
        <v>2104428</v>
      </c>
      <c r="I10" s="526">
        <v>91543</v>
      </c>
      <c r="J10" s="525">
        <f t="shared" si="1"/>
        <v>2263675</v>
      </c>
      <c r="K10" s="566">
        <f t="shared" si="2"/>
        <v>1247.6162918871253</v>
      </c>
      <c r="L10" s="430">
        <v>1052</v>
      </c>
      <c r="M10" s="426">
        <v>1167</v>
      </c>
      <c r="N10" s="431">
        <v>1293</v>
      </c>
    </row>
    <row r="11" spans="1:15" x14ac:dyDescent="0.2">
      <c r="A11" s="31">
        <v>5</v>
      </c>
      <c r="B11" s="27" t="s">
        <v>236</v>
      </c>
      <c r="C11" s="521">
        <v>1.6</v>
      </c>
      <c r="D11" s="521">
        <v>1.6</v>
      </c>
      <c r="E11" s="521">
        <v>0</v>
      </c>
      <c r="F11" s="520">
        <f t="shared" si="0"/>
        <v>1.6</v>
      </c>
      <c r="G11" s="526">
        <v>18939</v>
      </c>
      <c r="H11" s="526">
        <v>18939</v>
      </c>
      <c r="I11" s="526">
        <v>400</v>
      </c>
      <c r="J11" s="525">
        <f t="shared" si="1"/>
        <v>19339</v>
      </c>
      <c r="K11" s="566">
        <f t="shared" si="2"/>
        <v>1007.2395833333334</v>
      </c>
      <c r="L11" s="430">
        <v>883</v>
      </c>
      <c r="M11" s="426">
        <v>945</v>
      </c>
      <c r="N11" s="431">
        <v>1066</v>
      </c>
    </row>
    <row r="12" spans="1:15" x14ac:dyDescent="0.2">
      <c r="A12" s="31">
        <v>6</v>
      </c>
      <c r="B12" s="27" t="s">
        <v>237</v>
      </c>
      <c r="C12" s="521">
        <v>0.5</v>
      </c>
      <c r="D12" s="521">
        <v>0.5</v>
      </c>
      <c r="E12" s="521">
        <v>0</v>
      </c>
      <c r="F12" s="520">
        <f t="shared" si="0"/>
        <v>0.5</v>
      </c>
      <c r="G12" s="526">
        <v>6540</v>
      </c>
      <c r="H12" s="526">
        <v>6540</v>
      </c>
      <c r="I12" s="526">
        <v>0</v>
      </c>
      <c r="J12" s="525">
        <f t="shared" si="1"/>
        <v>6540</v>
      </c>
      <c r="K12" s="566">
        <f t="shared" si="2"/>
        <v>1090</v>
      </c>
      <c r="L12" s="430">
        <v>1099</v>
      </c>
      <c r="M12" s="426">
        <v>1099</v>
      </c>
      <c r="N12" s="431">
        <v>1099</v>
      </c>
    </row>
    <row r="13" spans="1:15" x14ac:dyDescent="0.2">
      <c r="A13" s="31">
        <v>7</v>
      </c>
      <c r="B13" s="46" t="s">
        <v>64</v>
      </c>
      <c r="C13" s="521">
        <v>32.799999999999997</v>
      </c>
      <c r="D13" s="521">
        <v>32.799999999999997</v>
      </c>
      <c r="E13" s="521">
        <v>0.1</v>
      </c>
      <c r="F13" s="520">
        <f t="shared" si="0"/>
        <v>32.9</v>
      </c>
      <c r="G13" s="526">
        <v>400138</v>
      </c>
      <c r="H13" s="526">
        <v>399339</v>
      </c>
      <c r="I13" s="526">
        <v>10062</v>
      </c>
      <c r="J13" s="525">
        <f t="shared" si="1"/>
        <v>410200</v>
      </c>
      <c r="K13" s="566">
        <f t="shared" si="2"/>
        <v>1039.0070921985816</v>
      </c>
      <c r="L13" s="430">
        <v>798</v>
      </c>
      <c r="M13" s="426">
        <v>914</v>
      </c>
      <c r="N13" s="431">
        <v>1292</v>
      </c>
    </row>
    <row r="14" spans="1:15" x14ac:dyDescent="0.2">
      <c r="A14" s="31"/>
      <c r="B14" s="27" t="s">
        <v>303</v>
      </c>
      <c r="C14" s="522"/>
      <c r="D14" s="522"/>
      <c r="E14" s="522"/>
      <c r="F14" s="523"/>
      <c r="G14" s="527"/>
      <c r="H14" s="527"/>
      <c r="I14" s="527"/>
      <c r="J14" s="528"/>
      <c r="K14" s="566"/>
      <c r="L14" s="430"/>
      <c r="M14" s="426"/>
      <c r="N14" s="431"/>
    </row>
    <row r="15" spans="1:15" x14ac:dyDescent="0.2">
      <c r="A15" s="31">
        <v>8</v>
      </c>
      <c r="B15" s="27" t="s">
        <v>68</v>
      </c>
      <c r="C15" s="521">
        <v>13</v>
      </c>
      <c r="D15" s="521">
        <v>13</v>
      </c>
      <c r="E15" s="521">
        <v>0</v>
      </c>
      <c r="F15" s="520">
        <f t="shared" ref="F15:F22" si="3">C15+E15</f>
        <v>13</v>
      </c>
      <c r="G15" s="526">
        <v>191826</v>
      </c>
      <c r="H15" s="526">
        <v>191226</v>
      </c>
      <c r="I15" s="526">
        <v>7720</v>
      </c>
      <c r="J15" s="525">
        <f t="shared" ref="J15:J21" si="4">G15+I15</f>
        <v>199546</v>
      </c>
      <c r="K15" s="566">
        <f t="shared" si="2"/>
        <v>1279.1410256410256</v>
      </c>
      <c r="L15" s="430">
        <v>981</v>
      </c>
      <c r="M15" s="426">
        <v>1292</v>
      </c>
      <c r="N15" s="431">
        <v>1344</v>
      </c>
    </row>
    <row r="16" spans="1:15" x14ac:dyDescent="0.2">
      <c r="A16" s="31">
        <v>9</v>
      </c>
      <c r="B16" s="46" t="s">
        <v>283</v>
      </c>
      <c r="C16" s="520">
        <f>SUM(C17:C19)</f>
        <v>100.8</v>
      </c>
      <c r="D16" s="520">
        <f>SUM(D17:D19)</f>
        <v>100.8</v>
      </c>
      <c r="E16" s="520">
        <f>SUM(E17:E19)</f>
        <v>0.8</v>
      </c>
      <c r="F16" s="520">
        <f t="shared" si="3"/>
        <v>101.6</v>
      </c>
      <c r="G16" s="62">
        <f>SUM(G17:G19)</f>
        <v>1426928</v>
      </c>
      <c r="H16" s="62">
        <f>SUM(H17:H19)</f>
        <v>1416228</v>
      </c>
      <c r="I16" s="62">
        <f>SUM(I17:I19)</f>
        <v>77232</v>
      </c>
      <c r="J16" s="525">
        <f t="shared" si="4"/>
        <v>1504160</v>
      </c>
      <c r="K16" s="566">
        <f t="shared" si="2"/>
        <v>1233.727034120735</v>
      </c>
      <c r="L16" s="430">
        <v>898</v>
      </c>
      <c r="M16" s="426">
        <v>1049</v>
      </c>
      <c r="N16" s="431">
        <v>1257</v>
      </c>
    </row>
    <row r="17" spans="1:14" x14ac:dyDescent="0.2">
      <c r="A17" s="31">
        <v>10</v>
      </c>
      <c r="B17" s="27" t="s">
        <v>238</v>
      </c>
      <c r="C17" s="521">
        <v>41.3</v>
      </c>
      <c r="D17" s="521">
        <v>41.3</v>
      </c>
      <c r="E17" s="521">
        <v>0</v>
      </c>
      <c r="F17" s="520">
        <f t="shared" si="3"/>
        <v>41.3</v>
      </c>
      <c r="G17" s="526">
        <v>657249</v>
      </c>
      <c r="H17" s="526">
        <v>656449</v>
      </c>
      <c r="I17" s="526">
        <v>46653</v>
      </c>
      <c r="J17" s="525">
        <f t="shared" si="4"/>
        <v>703902</v>
      </c>
      <c r="K17" s="566">
        <f t="shared" si="2"/>
        <v>1420.3026634382568</v>
      </c>
      <c r="L17" s="430">
        <v>934</v>
      </c>
      <c r="M17" s="426">
        <v>1049</v>
      </c>
      <c r="N17" s="431">
        <v>1410</v>
      </c>
    </row>
    <row r="18" spans="1:14" x14ac:dyDescent="0.2">
      <c r="A18" s="31">
        <v>11</v>
      </c>
      <c r="B18" s="27" t="s">
        <v>186</v>
      </c>
      <c r="C18" s="521">
        <v>59.5</v>
      </c>
      <c r="D18" s="521">
        <v>59.5</v>
      </c>
      <c r="E18" s="521">
        <v>0.8</v>
      </c>
      <c r="F18" s="520">
        <f t="shared" si="3"/>
        <v>60.3</v>
      </c>
      <c r="G18" s="526">
        <v>769679</v>
      </c>
      <c r="H18" s="526">
        <v>759779</v>
      </c>
      <c r="I18" s="526">
        <v>30579</v>
      </c>
      <c r="J18" s="525">
        <f t="shared" si="4"/>
        <v>800258</v>
      </c>
      <c r="K18" s="566">
        <f t="shared" si="2"/>
        <v>1105.9397457158652</v>
      </c>
      <c r="L18" s="430">
        <v>885</v>
      </c>
      <c r="M18" s="426">
        <v>1048</v>
      </c>
      <c r="N18" s="431">
        <v>1216</v>
      </c>
    </row>
    <row r="19" spans="1:14" x14ac:dyDescent="0.2">
      <c r="A19" s="31">
        <v>12</v>
      </c>
      <c r="B19" s="27" t="s">
        <v>164</v>
      </c>
      <c r="C19" s="521">
        <v>0</v>
      </c>
      <c r="D19" s="521">
        <v>0</v>
      </c>
      <c r="E19" s="521">
        <v>0</v>
      </c>
      <c r="F19" s="520">
        <f t="shared" si="3"/>
        <v>0</v>
      </c>
      <c r="G19" s="526">
        <v>0</v>
      </c>
      <c r="H19" s="526">
        <v>0</v>
      </c>
      <c r="I19" s="526">
        <v>0</v>
      </c>
      <c r="J19" s="525">
        <f t="shared" si="4"/>
        <v>0</v>
      </c>
      <c r="K19" s="566">
        <f t="shared" si="2"/>
        <v>0</v>
      </c>
      <c r="L19" s="430">
        <v>0</v>
      </c>
      <c r="M19" s="426">
        <v>0</v>
      </c>
      <c r="N19" s="431">
        <v>0</v>
      </c>
    </row>
    <row r="20" spans="1:14" x14ac:dyDescent="0.2">
      <c r="A20" s="31">
        <v>13</v>
      </c>
      <c r="B20" s="46" t="s">
        <v>280</v>
      </c>
      <c r="C20" s="521">
        <v>9.1999999999999993</v>
      </c>
      <c r="D20" s="521">
        <v>8.8000000000000007</v>
      </c>
      <c r="E20" s="521">
        <v>2.1</v>
      </c>
      <c r="F20" s="520">
        <f t="shared" si="3"/>
        <v>11.299999999999999</v>
      </c>
      <c r="G20" s="526">
        <v>140232</v>
      </c>
      <c r="H20" s="526">
        <v>131893</v>
      </c>
      <c r="I20" s="526">
        <v>30968</v>
      </c>
      <c r="J20" s="525">
        <f t="shared" si="4"/>
        <v>171200</v>
      </c>
      <c r="K20" s="566">
        <f t="shared" si="2"/>
        <v>1262.5368731563424</v>
      </c>
      <c r="L20" s="430">
        <v>1009</v>
      </c>
      <c r="M20" s="426">
        <v>1152</v>
      </c>
      <c r="N20" s="431">
        <v>1228</v>
      </c>
    </row>
    <row r="21" spans="1:14" ht="31.5" x14ac:dyDescent="0.2">
      <c r="A21" s="31">
        <v>14</v>
      </c>
      <c r="B21" s="46" t="s">
        <v>65</v>
      </c>
      <c r="C21" s="521">
        <v>48.4</v>
      </c>
      <c r="D21" s="521">
        <v>48.4</v>
      </c>
      <c r="E21" s="521">
        <v>0.1</v>
      </c>
      <c r="F21" s="520">
        <f t="shared" si="3"/>
        <v>48.5</v>
      </c>
      <c r="G21" s="526">
        <v>351928</v>
      </c>
      <c r="H21" s="526">
        <v>351928</v>
      </c>
      <c r="I21" s="526">
        <v>15349</v>
      </c>
      <c r="J21" s="525">
        <f t="shared" si="4"/>
        <v>367277</v>
      </c>
      <c r="K21" s="566">
        <f t="shared" si="2"/>
        <v>631.06013745704468</v>
      </c>
      <c r="L21" s="430">
        <v>506</v>
      </c>
      <c r="M21" s="426">
        <v>554</v>
      </c>
      <c r="N21" s="431">
        <v>700</v>
      </c>
    </row>
    <row r="22" spans="1:14" ht="47.25" x14ac:dyDescent="0.2">
      <c r="A22" s="31">
        <v>15</v>
      </c>
      <c r="B22" s="46" t="s">
        <v>324</v>
      </c>
      <c r="C22" s="520">
        <f>SUM(C23:C26)</f>
        <v>0.121</v>
      </c>
      <c r="D22" s="520">
        <f>SUM(D23:D26)</f>
        <v>0.121</v>
      </c>
      <c r="E22" s="520">
        <f>SUM(E23:E26)</f>
        <v>0</v>
      </c>
      <c r="F22" s="520">
        <f t="shared" si="3"/>
        <v>0.121</v>
      </c>
      <c r="G22" s="62">
        <f>SUM(G23:G26)</f>
        <v>1770</v>
      </c>
      <c r="H22" s="62">
        <f>SUM(H23:H26)</f>
        <v>1770</v>
      </c>
      <c r="I22" s="62">
        <f>SUM(I23:I26)</f>
        <v>0</v>
      </c>
      <c r="J22" s="525">
        <f>SUM(J23:J26)</f>
        <v>1770</v>
      </c>
      <c r="K22" s="566">
        <f t="shared" si="2"/>
        <v>1219.0082644628098</v>
      </c>
      <c r="L22" s="31" t="s">
        <v>317</v>
      </c>
      <c r="M22" s="31" t="s">
        <v>317</v>
      </c>
      <c r="N22" s="31" t="s">
        <v>317</v>
      </c>
    </row>
    <row r="23" spans="1:14" x14ac:dyDescent="0.2">
      <c r="A23" s="31" t="s">
        <v>281</v>
      </c>
      <c r="B23" s="47" t="s">
        <v>1238</v>
      </c>
      <c r="C23" s="521">
        <v>0.121</v>
      </c>
      <c r="D23" s="521">
        <v>0.121</v>
      </c>
      <c r="E23" s="521">
        <v>0</v>
      </c>
      <c r="F23" s="520">
        <f t="shared" ref="F23:F29" si="5">C23+E23</f>
        <v>0.121</v>
      </c>
      <c r="G23" s="526">
        <v>1770</v>
      </c>
      <c r="H23" s="526">
        <v>1770</v>
      </c>
      <c r="I23" s="526">
        <v>0</v>
      </c>
      <c r="J23" s="525">
        <f>G23+I23</f>
        <v>1770</v>
      </c>
      <c r="K23" s="566">
        <f t="shared" si="2"/>
        <v>1219.0082644628098</v>
      </c>
      <c r="L23" s="31" t="s">
        <v>317</v>
      </c>
      <c r="M23" s="31" t="s">
        <v>317</v>
      </c>
      <c r="N23" s="31" t="s">
        <v>317</v>
      </c>
    </row>
    <row r="24" spans="1:14" x14ac:dyDescent="0.2">
      <c r="A24" s="31" t="s">
        <v>393</v>
      </c>
      <c r="B24" s="47" t="s">
        <v>1239</v>
      </c>
      <c r="C24" s="521">
        <v>0</v>
      </c>
      <c r="D24" s="521">
        <v>0</v>
      </c>
      <c r="E24" s="521">
        <v>0</v>
      </c>
      <c r="F24" s="520">
        <f t="shared" si="5"/>
        <v>0</v>
      </c>
      <c r="G24" s="526">
        <v>0</v>
      </c>
      <c r="H24" s="526">
        <v>0</v>
      </c>
      <c r="I24" s="526">
        <v>0</v>
      </c>
      <c r="J24" s="525">
        <f>G24+I24</f>
        <v>0</v>
      </c>
      <c r="K24" s="566">
        <f t="shared" si="2"/>
        <v>0</v>
      </c>
      <c r="L24" s="31" t="s">
        <v>317</v>
      </c>
      <c r="M24" s="31" t="s">
        <v>317</v>
      </c>
      <c r="N24" s="31" t="s">
        <v>317</v>
      </c>
    </row>
    <row r="25" spans="1:14" x14ac:dyDescent="0.2">
      <c r="A25" s="31" t="s">
        <v>394</v>
      </c>
      <c r="B25" s="47" t="s">
        <v>1239</v>
      </c>
      <c r="C25" s="521">
        <v>0</v>
      </c>
      <c r="D25" s="521">
        <v>0</v>
      </c>
      <c r="E25" s="521">
        <v>0</v>
      </c>
      <c r="F25" s="520">
        <f t="shared" si="5"/>
        <v>0</v>
      </c>
      <c r="G25" s="526">
        <v>0</v>
      </c>
      <c r="H25" s="526">
        <v>0</v>
      </c>
      <c r="I25" s="526">
        <v>0</v>
      </c>
      <c r="J25" s="525">
        <f>G25+I25</f>
        <v>0</v>
      </c>
      <c r="K25" s="566">
        <f t="shared" si="2"/>
        <v>0</v>
      </c>
      <c r="L25" s="31" t="s">
        <v>317</v>
      </c>
      <c r="M25" s="31" t="s">
        <v>317</v>
      </c>
      <c r="N25" s="31" t="s">
        <v>317</v>
      </c>
    </row>
    <row r="26" spans="1:14" ht="16.5" customHeight="1" x14ac:dyDescent="0.2">
      <c r="A26" s="31" t="s">
        <v>395</v>
      </c>
      <c r="B26" s="47" t="s">
        <v>1239</v>
      </c>
      <c r="C26" s="521">
        <v>0</v>
      </c>
      <c r="D26" s="521">
        <v>0</v>
      </c>
      <c r="E26" s="521">
        <v>0</v>
      </c>
      <c r="F26" s="520">
        <f t="shared" si="5"/>
        <v>0</v>
      </c>
      <c r="G26" s="526">
        <v>0</v>
      </c>
      <c r="H26" s="526">
        <v>0</v>
      </c>
      <c r="I26" s="526">
        <v>0</v>
      </c>
      <c r="J26" s="525">
        <f>G26+I26</f>
        <v>0</v>
      </c>
      <c r="K26" s="566">
        <f t="shared" si="2"/>
        <v>0</v>
      </c>
      <c r="L26" s="31" t="s">
        <v>317</v>
      </c>
      <c r="M26" s="31" t="s">
        <v>317</v>
      </c>
      <c r="N26" s="31" t="s">
        <v>317</v>
      </c>
    </row>
    <row r="27" spans="1:14" x14ac:dyDescent="0.2">
      <c r="A27" s="31"/>
      <c r="B27" s="27"/>
      <c r="C27" s="522"/>
      <c r="D27" s="522"/>
      <c r="E27" s="522"/>
      <c r="F27" s="523">
        <f t="shared" si="5"/>
        <v>0</v>
      </c>
      <c r="G27" s="527"/>
      <c r="H27" s="527"/>
      <c r="I27" s="527"/>
      <c r="J27" s="528"/>
      <c r="K27" s="566"/>
      <c r="L27" s="430"/>
      <c r="M27" s="426"/>
      <c r="N27" s="431"/>
    </row>
    <row r="28" spans="1:14" x14ac:dyDescent="0.2">
      <c r="A28" s="31">
        <v>16</v>
      </c>
      <c r="B28" s="46" t="s">
        <v>66</v>
      </c>
      <c r="C28" s="521">
        <v>7.1</v>
      </c>
      <c r="D28" s="521">
        <v>7.1</v>
      </c>
      <c r="E28" s="521">
        <v>5.4</v>
      </c>
      <c r="F28" s="520">
        <f t="shared" si="5"/>
        <v>12.5</v>
      </c>
      <c r="G28" s="526">
        <v>66510</v>
      </c>
      <c r="H28" s="526">
        <v>66510</v>
      </c>
      <c r="I28" s="526">
        <v>55980</v>
      </c>
      <c r="J28" s="525">
        <f>G28+I28</f>
        <v>122490</v>
      </c>
      <c r="K28" s="566">
        <f t="shared" si="2"/>
        <v>816.6</v>
      </c>
      <c r="L28" s="430">
        <v>524</v>
      </c>
      <c r="M28" s="426">
        <v>616</v>
      </c>
      <c r="N28" s="431">
        <v>828</v>
      </c>
    </row>
    <row r="29" spans="1:14" x14ac:dyDescent="0.2">
      <c r="A29" s="31">
        <v>17</v>
      </c>
      <c r="B29" s="46" t="s">
        <v>67</v>
      </c>
      <c r="C29" s="521">
        <v>1.1000000000000001</v>
      </c>
      <c r="D29" s="521">
        <v>1.1000000000000001</v>
      </c>
      <c r="E29" s="521">
        <v>10.8</v>
      </c>
      <c r="F29" s="520">
        <f t="shared" si="5"/>
        <v>11.9</v>
      </c>
      <c r="G29" s="526">
        <v>14418</v>
      </c>
      <c r="H29" s="526">
        <v>14418</v>
      </c>
      <c r="I29" s="526">
        <v>89472</v>
      </c>
      <c r="J29" s="525">
        <f>G29+I29</f>
        <v>103890</v>
      </c>
      <c r="K29" s="566">
        <f t="shared" si="2"/>
        <v>727.52100840336141</v>
      </c>
      <c r="L29" s="430">
        <v>583</v>
      </c>
      <c r="M29" s="426">
        <v>644</v>
      </c>
      <c r="N29" s="431">
        <v>749</v>
      </c>
    </row>
    <row r="30" spans="1:14" ht="16.5" thickBot="1" x14ac:dyDescent="0.25">
      <c r="A30" s="32">
        <v>18</v>
      </c>
      <c r="B30" s="48" t="s">
        <v>325</v>
      </c>
      <c r="C30" s="524">
        <f t="shared" ref="C30:J30" si="6">C7+C13+C16+C20+C21+C28+C29</f>
        <v>480.50000000000006</v>
      </c>
      <c r="D30" s="524">
        <f t="shared" si="6"/>
        <v>476.30000000000013</v>
      </c>
      <c r="E30" s="524">
        <f t="shared" si="6"/>
        <v>23.5</v>
      </c>
      <c r="F30" s="524">
        <f t="shared" si="6"/>
        <v>503.99999999999994</v>
      </c>
      <c r="G30" s="529">
        <f t="shared" si="6"/>
        <v>7448537</v>
      </c>
      <c r="H30" s="529">
        <f t="shared" si="6"/>
        <v>7265115</v>
      </c>
      <c r="I30" s="529">
        <f t="shared" si="6"/>
        <v>465667</v>
      </c>
      <c r="J30" s="530">
        <f t="shared" si="6"/>
        <v>7914204</v>
      </c>
      <c r="K30" s="567">
        <f t="shared" si="2"/>
        <v>1308.5654761904764</v>
      </c>
      <c r="L30" s="432">
        <v>954</v>
      </c>
      <c r="M30" s="433">
        <v>1189</v>
      </c>
      <c r="N30" s="434">
        <v>1511</v>
      </c>
    </row>
    <row r="31" spans="1:14" ht="16.5" thickBot="1" x14ac:dyDescent="0.25">
      <c r="A31" s="18"/>
      <c r="B31" s="18"/>
      <c r="C31" s="21"/>
      <c r="D31" s="18"/>
      <c r="E31" s="18"/>
      <c r="F31" s="21"/>
      <c r="G31" s="21"/>
      <c r="H31" s="21"/>
      <c r="I31" s="21"/>
      <c r="J31" s="21"/>
    </row>
    <row r="32" spans="1:14" ht="16.5" thickBot="1" x14ac:dyDescent="0.3">
      <c r="A32" s="730" t="s">
        <v>10</v>
      </c>
      <c r="B32" s="731"/>
      <c r="C32" s="731"/>
      <c r="D32" s="731"/>
      <c r="E32" s="731"/>
      <c r="F32" s="731"/>
      <c r="G32" s="731"/>
      <c r="H32" s="731"/>
      <c r="I32" s="731"/>
      <c r="J32" s="731"/>
      <c r="K32" s="438"/>
      <c r="L32" s="488" t="s">
        <v>1007</v>
      </c>
      <c r="M32" s="436"/>
      <c r="N32" s="437"/>
    </row>
    <row r="33" spans="1:10" x14ac:dyDescent="0.25">
      <c r="A33" s="739" t="s">
        <v>847</v>
      </c>
      <c r="B33" s="740"/>
      <c r="C33" s="740"/>
      <c r="D33" s="740"/>
      <c r="E33" s="740"/>
      <c r="F33" s="740"/>
      <c r="G33" s="740"/>
      <c r="H33" s="740"/>
      <c r="I33" s="740"/>
      <c r="J33" s="741"/>
    </row>
    <row r="34" spans="1:10" ht="50.25" customHeight="1" x14ac:dyDescent="0.2">
      <c r="B34" s="737" t="s">
        <v>748</v>
      </c>
      <c r="C34" s="737"/>
      <c r="D34" s="737"/>
      <c r="E34" s="737"/>
      <c r="F34" s="737"/>
      <c r="G34" s="737"/>
      <c r="H34" s="737"/>
      <c r="I34" s="737"/>
      <c r="J34" s="737"/>
    </row>
    <row r="35" spans="1:10" x14ac:dyDescent="0.2">
      <c r="B35" s="201" t="s">
        <v>724</v>
      </c>
    </row>
    <row r="36" spans="1:10" x14ac:dyDescent="0.2">
      <c r="B36" s="201" t="s">
        <v>725</v>
      </c>
    </row>
    <row r="37" spans="1:10" x14ac:dyDescent="0.2">
      <c r="B37" s="201" t="s">
        <v>726</v>
      </c>
    </row>
    <row r="38" spans="1:10" x14ac:dyDescent="0.2">
      <c r="A38" s="514" t="s">
        <v>1302</v>
      </c>
    </row>
  </sheetData>
  <mergeCells count="19">
    <mergeCell ref="A32:J32"/>
    <mergeCell ref="C3:F3"/>
    <mergeCell ref="H3:H4"/>
    <mergeCell ref="K3:K5"/>
    <mergeCell ref="B34:J34"/>
    <mergeCell ref="G3:G5"/>
    <mergeCell ref="I3:I5"/>
    <mergeCell ref="C4:C5"/>
    <mergeCell ref="A33:J33"/>
    <mergeCell ref="E4:E5"/>
    <mergeCell ref="F4:F5"/>
    <mergeCell ref="B3:B5"/>
    <mergeCell ref="A3:A5"/>
    <mergeCell ref="L3:L5"/>
    <mergeCell ref="M3:M5"/>
    <mergeCell ref="N3:N5"/>
    <mergeCell ref="A1:K1"/>
    <mergeCell ref="A2:K2"/>
    <mergeCell ref="J3:J5"/>
  </mergeCells>
  <phoneticPr fontId="0" type="noConversion"/>
  <printOptions gridLines="1"/>
  <pageMargins left="0.47244094488188981" right="0.31496062992125984" top="0.74803149606299213" bottom="0.39370078740157483" header="0.51181102362204722" footer="0.27559055118110237"/>
  <pageSetup paperSize="9" scale="5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7"/>
  <sheetViews>
    <sheetView zoomScale="90" zoomScaleNormal="90" workbookViewId="0">
      <pane xSplit="2" ySplit="6" topLeftCell="C7" activePane="bottomRight" state="frozen"/>
      <selection pane="topRight" activeCell="C1" sqref="C1"/>
      <selection pane="bottomLeft" activeCell="A7" sqref="A7"/>
      <selection pane="bottomRight" activeCell="O21" sqref="O21"/>
    </sheetView>
  </sheetViews>
  <sheetFormatPr defaultRowHeight="15.75" x14ac:dyDescent="0.2"/>
  <cols>
    <col min="1" max="1" width="5.5703125" style="24" customWidth="1"/>
    <col min="2" max="2" width="60.28515625" style="50" customWidth="1"/>
    <col min="3" max="3" width="14.7109375" style="19" customWidth="1"/>
    <col min="4" max="4" width="14" style="19" customWidth="1"/>
    <col min="5" max="5" width="15.85546875" style="19" customWidth="1"/>
    <col min="6" max="6" width="15.7109375" style="19" customWidth="1"/>
    <col min="7" max="7" width="19.140625" style="19" customWidth="1"/>
    <col min="8" max="8" width="18.7109375" style="19" customWidth="1"/>
    <col min="9" max="9" width="16.28515625" style="19" customWidth="1"/>
    <col min="10" max="10" width="17.7109375" style="19" bestFit="1" customWidth="1"/>
    <col min="11" max="11" width="13.28515625" style="19" customWidth="1"/>
    <col min="12" max="12" width="12.42578125" style="19" customWidth="1"/>
    <col min="13" max="13" width="9.7109375" style="19" customWidth="1"/>
    <col min="14" max="14" width="9" style="19" customWidth="1"/>
    <col min="15" max="15" width="8.7109375" style="19" customWidth="1"/>
    <col min="16" max="16" width="3.5703125" style="19" customWidth="1"/>
    <col min="17" max="18" width="3.85546875" style="19" customWidth="1"/>
    <col min="19" max="16384" width="9.140625" style="19"/>
  </cols>
  <sheetData>
    <row r="1" spans="1:15" ht="35.1" customHeight="1" thickBot="1" x14ac:dyDescent="0.25">
      <c r="A1" s="745" t="s">
        <v>1112</v>
      </c>
      <c r="B1" s="746"/>
      <c r="C1" s="746"/>
      <c r="D1" s="746"/>
      <c r="E1" s="746"/>
      <c r="F1" s="746"/>
      <c r="G1" s="746"/>
      <c r="H1" s="746"/>
      <c r="I1" s="746"/>
      <c r="J1" s="746"/>
      <c r="K1" s="746"/>
    </row>
    <row r="2" spans="1:15" ht="35.450000000000003" customHeight="1" thickBot="1" x14ac:dyDescent="0.25">
      <c r="A2" s="713" t="s">
        <v>1217</v>
      </c>
      <c r="B2" s="714"/>
      <c r="C2" s="714"/>
      <c r="D2" s="714"/>
      <c r="E2" s="714"/>
      <c r="F2" s="714"/>
      <c r="G2" s="714"/>
      <c r="H2" s="714"/>
      <c r="I2" s="714"/>
      <c r="J2" s="714"/>
      <c r="K2" s="714"/>
      <c r="L2" s="472" t="s">
        <v>890</v>
      </c>
      <c r="M2" s="473"/>
      <c r="N2" s="473"/>
      <c r="O2" s="473"/>
    </row>
    <row r="3" spans="1:15" ht="42.75" customHeight="1" x14ac:dyDescent="0.2">
      <c r="A3" s="743" t="s">
        <v>205</v>
      </c>
      <c r="B3" s="747" t="s">
        <v>1152</v>
      </c>
      <c r="C3" s="732" t="s">
        <v>1113</v>
      </c>
      <c r="D3" s="732"/>
      <c r="E3" s="732"/>
      <c r="F3" s="732"/>
      <c r="G3" s="732" t="s">
        <v>743</v>
      </c>
      <c r="H3" s="733" t="s">
        <v>303</v>
      </c>
      <c r="I3" s="732" t="s">
        <v>745</v>
      </c>
      <c r="J3" s="728" t="s">
        <v>746</v>
      </c>
      <c r="K3" s="749" t="s">
        <v>892</v>
      </c>
      <c r="L3" s="752" t="s">
        <v>891</v>
      </c>
      <c r="M3" s="717" t="s">
        <v>1005</v>
      </c>
      <c r="N3" s="720" t="s">
        <v>1153</v>
      </c>
      <c r="O3" s="723" t="s">
        <v>1006</v>
      </c>
    </row>
    <row r="4" spans="1:15" ht="34.5" customHeight="1" x14ac:dyDescent="0.2">
      <c r="A4" s="744"/>
      <c r="B4" s="748"/>
      <c r="C4" s="738" t="s">
        <v>893</v>
      </c>
      <c r="D4" s="14" t="s">
        <v>303</v>
      </c>
      <c r="E4" s="738" t="s">
        <v>895</v>
      </c>
      <c r="F4" s="738" t="s">
        <v>896</v>
      </c>
      <c r="G4" s="738"/>
      <c r="H4" s="734"/>
      <c r="I4" s="738"/>
      <c r="J4" s="729"/>
      <c r="K4" s="749"/>
      <c r="L4" s="752"/>
      <c r="M4" s="718"/>
      <c r="N4" s="721"/>
      <c r="O4" s="724"/>
    </row>
    <row r="5" spans="1:15" s="75" customFormat="1" ht="63.75" thickBot="1" x14ac:dyDescent="0.25">
      <c r="A5" s="744"/>
      <c r="B5" s="748"/>
      <c r="C5" s="738"/>
      <c r="D5" s="91" t="s">
        <v>894</v>
      </c>
      <c r="E5" s="738"/>
      <c r="F5" s="738"/>
      <c r="G5" s="738"/>
      <c r="H5" s="14" t="s">
        <v>744</v>
      </c>
      <c r="I5" s="738"/>
      <c r="J5" s="729"/>
      <c r="K5" s="750"/>
      <c r="L5" s="753"/>
      <c r="M5" s="719"/>
      <c r="N5" s="722"/>
      <c r="O5" s="725"/>
    </row>
    <row r="6" spans="1:15" s="76" customFormat="1" ht="18" customHeight="1" thickBot="1" x14ac:dyDescent="0.25">
      <c r="A6" s="135"/>
      <c r="B6" s="64"/>
      <c r="C6" s="16" t="s">
        <v>286</v>
      </c>
      <c r="D6" s="16" t="s">
        <v>287</v>
      </c>
      <c r="E6" s="16" t="s">
        <v>288</v>
      </c>
      <c r="F6" s="16" t="s">
        <v>184</v>
      </c>
      <c r="G6" s="16" t="s">
        <v>289</v>
      </c>
      <c r="H6" s="16" t="s">
        <v>290</v>
      </c>
      <c r="I6" s="16" t="s">
        <v>291</v>
      </c>
      <c r="J6" s="297" t="s">
        <v>185</v>
      </c>
      <c r="K6" s="346" t="s">
        <v>845</v>
      </c>
      <c r="L6" s="474" t="s">
        <v>712</v>
      </c>
      <c r="M6" s="475"/>
      <c r="N6" s="475"/>
      <c r="O6" s="475"/>
    </row>
    <row r="7" spans="1:15" s="22" customFormat="1" x14ac:dyDescent="0.2">
      <c r="A7" s="31">
        <v>1</v>
      </c>
      <c r="B7" s="46" t="s">
        <v>282</v>
      </c>
      <c r="C7" s="520">
        <f>SUM(C8:C12)</f>
        <v>142.529</v>
      </c>
      <c r="D7" s="520">
        <f>SUM(D8:D12)</f>
        <v>139.364</v>
      </c>
      <c r="E7" s="520">
        <f>SUM(E8:E12)</f>
        <v>1.911</v>
      </c>
      <c r="F7" s="520">
        <f t="shared" ref="F7:F13" si="0">C7+E7</f>
        <v>144.44</v>
      </c>
      <c r="G7" s="62">
        <f>SUM(G8:G12)</f>
        <v>2492484.2900000005</v>
      </c>
      <c r="H7" s="62">
        <f>SUM(H8:H12)</f>
        <v>2402199.29</v>
      </c>
      <c r="I7" s="62">
        <f>SUM(I8:I12)</f>
        <v>85703.760000000009</v>
      </c>
      <c r="J7" s="525">
        <f t="shared" ref="J7:J13" si="1">G7+I7</f>
        <v>2578188.0500000007</v>
      </c>
      <c r="K7" s="566">
        <f>IF(F7=0,0,J7/F7/12)</f>
        <v>1487.4619507523312</v>
      </c>
      <c r="L7" s="568">
        <f>IF('T6-Zamestnanci_a_mzdy'!F7-'T6a-Zamestnanci_a_mzdy (ženy)'!F7=0,0,('T6-Zamestnanci_a_mzdy'!J7-'T6a-Zamestnanci_a_mzdy (ženy)'!J7)/('T6-Zamestnanci_a_mzdy'!F7-'T6a-Zamestnanci_a_mzdy (ženy)'!F7)/12)</f>
        <v>1571.7727708362909</v>
      </c>
      <c r="M7" s="476">
        <v>1134</v>
      </c>
      <c r="N7" s="477">
        <v>1321</v>
      </c>
      <c r="O7" s="478">
        <v>1653</v>
      </c>
    </row>
    <row r="8" spans="1:15" ht="31.5" x14ac:dyDescent="0.2">
      <c r="A8" s="31">
        <v>2</v>
      </c>
      <c r="B8" s="27" t="s">
        <v>846</v>
      </c>
      <c r="C8" s="521">
        <v>14</v>
      </c>
      <c r="D8" s="521">
        <v>14</v>
      </c>
      <c r="E8" s="521">
        <v>0</v>
      </c>
      <c r="F8" s="520">
        <f t="shared" si="0"/>
        <v>14</v>
      </c>
      <c r="G8" s="526">
        <v>335246.5</v>
      </c>
      <c r="H8" s="526">
        <v>332046.5</v>
      </c>
      <c r="I8" s="526">
        <v>3013.54</v>
      </c>
      <c r="J8" s="525">
        <f t="shared" si="1"/>
        <v>338260.04</v>
      </c>
      <c r="K8" s="566">
        <f t="shared" ref="K8:K30" si="2">IF(F8=0,0,J8/F8/12)</f>
        <v>2013.452619047619</v>
      </c>
      <c r="L8" s="568">
        <f>IF('T6-Zamestnanci_a_mzdy'!F8-'T6a-Zamestnanci_a_mzdy (ženy)'!F8=0,0,('T6-Zamestnanci_a_mzdy'!J8-'T6a-Zamestnanci_a_mzdy (ženy)'!J8)/('T6-Zamestnanci_a_mzdy'!F8-'T6a-Zamestnanci_a_mzdy (ženy)'!F8)/12)</f>
        <v>2029.2362272240089</v>
      </c>
      <c r="M8" s="479">
        <v>1681</v>
      </c>
      <c r="N8" s="480">
        <v>1816</v>
      </c>
      <c r="O8" s="481">
        <v>2165</v>
      </c>
    </row>
    <row r="9" spans="1:15" x14ac:dyDescent="0.2">
      <c r="A9" s="31">
        <v>3</v>
      </c>
      <c r="B9" s="27" t="s">
        <v>234</v>
      </c>
      <c r="C9" s="521">
        <v>43.688000000000002</v>
      </c>
      <c r="D9" s="521">
        <v>43.44</v>
      </c>
      <c r="E9" s="521">
        <v>0.33400000000000002</v>
      </c>
      <c r="F9" s="520">
        <f t="shared" si="0"/>
        <v>44.022000000000006</v>
      </c>
      <c r="G9" s="526">
        <v>891162.6</v>
      </c>
      <c r="H9" s="526">
        <v>852804.25</v>
      </c>
      <c r="I9" s="526">
        <v>28966.83</v>
      </c>
      <c r="J9" s="525">
        <f t="shared" si="1"/>
        <v>920129.42999999993</v>
      </c>
      <c r="K9" s="566">
        <f t="shared" si="2"/>
        <v>1741.7984757621186</v>
      </c>
      <c r="L9" s="568">
        <f>IF('T6-Zamestnanci_a_mzdy'!F9-'T6a-Zamestnanci_a_mzdy (ženy)'!F9=0,0,('T6-Zamestnanci_a_mzdy'!J9-'T6a-Zamestnanci_a_mzdy (ženy)'!J9)/('T6-Zamestnanci_a_mzdy'!F9-'T6a-Zamestnanci_a_mzdy (ženy)'!F9)/12)</f>
        <v>1806.9339560302876</v>
      </c>
      <c r="M9" s="479">
        <v>1417</v>
      </c>
      <c r="N9" s="480">
        <v>1625</v>
      </c>
      <c r="O9" s="481">
        <v>1937</v>
      </c>
    </row>
    <row r="10" spans="1:15" x14ac:dyDescent="0.2">
      <c r="A10" s="31">
        <v>4</v>
      </c>
      <c r="B10" s="27" t="s">
        <v>235</v>
      </c>
      <c r="C10" s="521">
        <v>84.52</v>
      </c>
      <c r="D10" s="521">
        <v>81.602999999999994</v>
      </c>
      <c r="E10" s="521">
        <v>1.577</v>
      </c>
      <c r="F10" s="520">
        <f t="shared" si="0"/>
        <v>86.096999999999994</v>
      </c>
      <c r="G10" s="526">
        <v>1262210.8</v>
      </c>
      <c r="H10" s="526">
        <v>1213484.1499999999</v>
      </c>
      <c r="I10" s="526">
        <v>53323.39</v>
      </c>
      <c r="J10" s="525">
        <f t="shared" si="1"/>
        <v>1315534.19</v>
      </c>
      <c r="K10" s="566">
        <f t="shared" si="2"/>
        <v>1273.3062611550538</v>
      </c>
      <c r="L10" s="568">
        <f>IF('T6-Zamestnanci_a_mzdy'!F10-'T6a-Zamestnanci_a_mzdy (ženy)'!F10=0,0,('T6-Zamestnanci_a_mzdy'!J10-'T6a-Zamestnanci_a_mzdy (ženy)'!J10)/('T6-Zamestnanci_a_mzdy'!F10-'T6a-Zamestnanci_a_mzdy (ženy)'!F10)/12)</f>
        <v>1213.641985264376</v>
      </c>
      <c r="M10" s="479">
        <v>1068</v>
      </c>
      <c r="N10" s="480">
        <v>1196</v>
      </c>
      <c r="O10" s="481">
        <v>1321</v>
      </c>
    </row>
    <row r="11" spans="1:15" x14ac:dyDescent="0.2">
      <c r="A11" s="31">
        <v>5</v>
      </c>
      <c r="B11" s="27" t="s">
        <v>236</v>
      </c>
      <c r="C11" s="521">
        <v>0.32100000000000001</v>
      </c>
      <c r="D11" s="521">
        <v>0.32100000000000001</v>
      </c>
      <c r="E11" s="521">
        <v>0</v>
      </c>
      <c r="F11" s="520">
        <f t="shared" si="0"/>
        <v>0.32100000000000001</v>
      </c>
      <c r="G11" s="526">
        <v>3864.39</v>
      </c>
      <c r="H11" s="526">
        <v>3864.39</v>
      </c>
      <c r="I11" s="526">
        <v>400</v>
      </c>
      <c r="J11" s="525">
        <f t="shared" si="1"/>
        <v>4264.3899999999994</v>
      </c>
      <c r="K11" s="566">
        <f t="shared" si="2"/>
        <v>1107.058670820353</v>
      </c>
      <c r="L11" s="568">
        <f>IF('T6-Zamestnanci_a_mzdy'!F11-'T6a-Zamestnanci_a_mzdy (ženy)'!F11=0,0,('T6-Zamestnanci_a_mzdy'!J11-'T6a-Zamestnanci_a_mzdy (ženy)'!J11)/('T6-Zamestnanci_a_mzdy'!F11-'T6a-Zamestnanci_a_mzdy (ženy)'!F11)/12)</f>
        <v>982.18725566849105</v>
      </c>
      <c r="M11" s="479">
        <v>1107</v>
      </c>
      <c r="N11" s="480">
        <v>1107</v>
      </c>
      <c r="O11" s="481">
        <v>1107</v>
      </c>
    </row>
    <row r="12" spans="1:15" x14ac:dyDescent="0.2">
      <c r="A12" s="31">
        <v>6</v>
      </c>
      <c r="B12" s="27" t="s">
        <v>237</v>
      </c>
      <c r="C12" s="521">
        <v>0</v>
      </c>
      <c r="D12" s="521">
        <v>0</v>
      </c>
      <c r="E12" s="521">
        <v>0</v>
      </c>
      <c r="F12" s="520">
        <f t="shared" si="0"/>
        <v>0</v>
      </c>
      <c r="G12" s="526">
        <v>0</v>
      </c>
      <c r="H12" s="526">
        <v>0</v>
      </c>
      <c r="I12" s="526">
        <v>0</v>
      </c>
      <c r="J12" s="525">
        <f t="shared" si="1"/>
        <v>0</v>
      </c>
      <c r="K12" s="566">
        <f t="shared" si="2"/>
        <v>0</v>
      </c>
      <c r="L12" s="568">
        <f>IF('T6-Zamestnanci_a_mzdy'!F12-'T6a-Zamestnanci_a_mzdy (ženy)'!F12=0,0,('T6-Zamestnanci_a_mzdy'!J12-'T6a-Zamestnanci_a_mzdy (ženy)'!J12)/('T6-Zamestnanci_a_mzdy'!F12-'T6a-Zamestnanci_a_mzdy (ženy)'!F12)/12)</f>
        <v>1090</v>
      </c>
      <c r="M12" s="479">
        <v>0</v>
      </c>
      <c r="N12" s="480">
        <v>0</v>
      </c>
      <c r="O12" s="481">
        <v>0</v>
      </c>
    </row>
    <row r="13" spans="1:15" x14ac:dyDescent="0.2">
      <c r="A13" s="31">
        <v>7</v>
      </c>
      <c r="B13" s="46" t="s">
        <v>64</v>
      </c>
      <c r="C13" s="521">
        <v>18.007000000000001</v>
      </c>
      <c r="D13" s="521">
        <v>18.007000000000001</v>
      </c>
      <c r="E13" s="521">
        <v>8.2000000000000003E-2</v>
      </c>
      <c r="F13" s="520">
        <f t="shared" si="0"/>
        <v>18.089000000000002</v>
      </c>
      <c r="G13" s="526">
        <v>207097.65</v>
      </c>
      <c r="H13" s="526">
        <v>206897.65</v>
      </c>
      <c r="I13" s="526">
        <v>3011</v>
      </c>
      <c r="J13" s="525">
        <f t="shared" si="1"/>
        <v>210108.65</v>
      </c>
      <c r="K13" s="566">
        <f t="shared" si="2"/>
        <v>967.93930934085154</v>
      </c>
      <c r="L13" s="568">
        <f>IF('T6-Zamestnanci_a_mzdy'!F13-'T6a-Zamestnanci_a_mzdy (ženy)'!F13=0,0,('T6-Zamestnanci_a_mzdy'!J13-'T6a-Zamestnanci_a_mzdy (ženy)'!J13)/('T6-Zamestnanci_a_mzdy'!F13-'T6a-Zamestnanci_a_mzdy (ženy)'!F13)/12)</f>
        <v>1125.8037382125901</v>
      </c>
      <c r="M13" s="479">
        <v>757</v>
      </c>
      <c r="N13" s="480">
        <v>835</v>
      </c>
      <c r="O13" s="481">
        <v>978</v>
      </c>
    </row>
    <row r="14" spans="1:15" x14ac:dyDescent="0.2">
      <c r="A14" s="31"/>
      <c r="B14" s="27" t="s">
        <v>303</v>
      </c>
      <c r="C14" s="522"/>
      <c r="D14" s="522"/>
      <c r="E14" s="522"/>
      <c r="F14" s="523"/>
      <c r="G14" s="527"/>
      <c r="H14" s="527"/>
      <c r="I14" s="527"/>
      <c r="J14" s="528"/>
      <c r="K14" s="528"/>
      <c r="L14" s="569"/>
      <c r="M14" s="479"/>
      <c r="N14" s="480"/>
      <c r="O14" s="481"/>
    </row>
    <row r="15" spans="1:15" x14ac:dyDescent="0.2">
      <c r="A15" s="31">
        <v>8</v>
      </c>
      <c r="B15" s="27" t="s">
        <v>68</v>
      </c>
      <c r="C15" s="521">
        <v>2</v>
      </c>
      <c r="D15" s="521">
        <v>2</v>
      </c>
      <c r="E15" s="521">
        <v>0</v>
      </c>
      <c r="F15" s="520">
        <f t="shared" ref="F15:F22" si="3">C15+E15</f>
        <v>2</v>
      </c>
      <c r="G15" s="526">
        <v>37652.58</v>
      </c>
      <c r="H15" s="526">
        <v>37652.58</v>
      </c>
      <c r="I15" s="526">
        <v>1650</v>
      </c>
      <c r="J15" s="525">
        <f t="shared" ref="J15:J21" si="4">G15+I15</f>
        <v>39302.58</v>
      </c>
      <c r="K15" s="566">
        <f t="shared" si="2"/>
        <v>1637.6075000000001</v>
      </c>
      <c r="L15" s="568">
        <f>IF('T6-Zamestnanci_a_mzdy'!F15-'T6a-Zamestnanci_a_mzdy (ženy)'!F15=0,0,('T6-Zamestnanci_a_mzdy'!J15-'T6a-Zamestnanci_a_mzdy (ženy)'!J15)/('T6-Zamestnanci_a_mzdy'!F15-'T6a-Zamestnanci_a_mzdy (ženy)'!F15)/12)</f>
        <v>1213.9653030303029</v>
      </c>
      <c r="M15" s="479">
        <v>1294</v>
      </c>
      <c r="N15" s="480">
        <v>1294</v>
      </c>
      <c r="O15" s="481">
        <v>1981</v>
      </c>
    </row>
    <row r="16" spans="1:15" x14ac:dyDescent="0.2">
      <c r="A16" s="31">
        <v>9</v>
      </c>
      <c r="B16" s="46" t="s">
        <v>283</v>
      </c>
      <c r="C16" s="520">
        <f>SUM(C17:C19)</f>
        <v>93.093000000000004</v>
      </c>
      <c r="D16" s="520">
        <f>SUM(D17:D19)</f>
        <v>93.093000000000004</v>
      </c>
      <c r="E16" s="520">
        <f>SUM(E17:E19)</f>
        <v>0.73</v>
      </c>
      <c r="F16" s="520">
        <f t="shared" si="3"/>
        <v>93.823000000000008</v>
      </c>
      <c r="G16" s="62">
        <f>SUM(G17:G19)</f>
        <v>1212009.79</v>
      </c>
      <c r="H16" s="62">
        <f>SUM(H17:H19)</f>
        <v>1201309.79</v>
      </c>
      <c r="I16" s="62">
        <f>SUM(I17:I19)</f>
        <v>52186.5</v>
      </c>
      <c r="J16" s="525">
        <f t="shared" si="4"/>
        <v>1264196.29</v>
      </c>
      <c r="K16" s="566">
        <f t="shared" si="2"/>
        <v>1122.8557052464037</v>
      </c>
      <c r="L16" s="568">
        <f>IF('T6-Zamestnanci_a_mzdy'!F16-'T6a-Zamestnanci_a_mzdy (ženy)'!F16=0,0,('T6-Zamestnanci_a_mzdy'!J16-'T6a-Zamestnanci_a_mzdy (ženy)'!J16)/('T6-Zamestnanci_a_mzdy'!F16-'T6a-Zamestnanci_a_mzdy (ženy)'!F16)/12)</f>
        <v>2571.2968796879727</v>
      </c>
      <c r="M16" s="479">
        <v>870</v>
      </c>
      <c r="N16" s="480">
        <v>1035</v>
      </c>
      <c r="O16" s="481">
        <v>1219</v>
      </c>
    </row>
    <row r="17" spans="1:15" x14ac:dyDescent="0.2">
      <c r="A17" s="31">
        <v>10</v>
      </c>
      <c r="B17" s="27" t="s">
        <v>238</v>
      </c>
      <c r="C17" s="521">
        <v>35.542000000000002</v>
      </c>
      <c r="D17" s="521">
        <v>35.542000000000002</v>
      </c>
      <c r="E17" s="521">
        <v>0</v>
      </c>
      <c r="F17" s="520">
        <f t="shared" si="3"/>
        <v>35.542000000000002</v>
      </c>
      <c r="G17" s="526">
        <v>463708.77</v>
      </c>
      <c r="H17" s="526">
        <v>462908.77</v>
      </c>
      <c r="I17" s="526">
        <v>22653.18</v>
      </c>
      <c r="J17" s="525">
        <f t="shared" si="4"/>
        <v>486361.95</v>
      </c>
      <c r="K17" s="566">
        <f t="shared" si="2"/>
        <v>1140.3455770637554</v>
      </c>
      <c r="L17" s="568">
        <f>IF('T6-Zamestnanci_a_mzdy'!F17-'T6a-Zamestnanci_a_mzdy (ženy)'!F17=0,0,('T6-Zamestnanci_a_mzdy'!J17-'T6a-Zamestnanci_a_mzdy (ženy)'!J17)/('T6-Zamestnanci_a_mzdy'!F17-'T6a-Zamestnanci_a_mzdy (ženy)'!F17)/12)</f>
        <v>3148.3740013893735</v>
      </c>
      <c r="M17" s="479">
        <v>861</v>
      </c>
      <c r="N17" s="480">
        <v>1025</v>
      </c>
      <c r="O17" s="481">
        <v>1219</v>
      </c>
    </row>
    <row r="18" spans="1:15" x14ac:dyDescent="0.2">
      <c r="A18" s="31">
        <v>11</v>
      </c>
      <c r="B18" s="27" t="s">
        <v>186</v>
      </c>
      <c r="C18" s="521">
        <v>57.551000000000002</v>
      </c>
      <c r="D18" s="521">
        <v>57.551000000000002</v>
      </c>
      <c r="E18" s="521">
        <v>0.73</v>
      </c>
      <c r="F18" s="520">
        <f t="shared" si="3"/>
        <v>58.280999999999999</v>
      </c>
      <c r="G18" s="526">
        <v>748301.02</v>
      </c>
      <c r="H18" s="526">
        <v>738401.02</v>
      </c>
      <c r="I18" s="526">
        <v>29533.32</v>
      </c>
      <c r="J18" s="525">
        <f t="shared" si="4"/>
        <v>777834.34</v>
      </c>
      <c r="K18" s="566">
        <f t="shared" si="2"/>
        <v>1112.1897073374398</v>
      </c>
      <c r="L18" s="568">
        <f>IF('T6-Zamestnanci_a_mzdy'!F18-'T6a-Zamestnanci_a_mzdy (ženy)'!F18=0,0,('T6-Zamestnanci_a_mzdy'!J18-'T6a-Zamestnanci_a_mzdy (ženy)'!J18)/('T6-Zamestnanci_a_mzdy'!F18-'T6a-Zamestnanci_a_mzdy (ženy)'!F18)/12)</f>
        <v>925.52666336470418</v>
      </c>
      <c r="M18" s="479">
        <v>885</v>
      </c>
      <c r="N18" s="480">
        <v>1048</v>
      </c>
      <c r="O18" s="481">
        <v>1216</v>
      </c>
    </row>
    <row r="19" spans="1:15" x14ac:dyDescent="0.2">
      <c r="A19" s="31">
        <v>12</v>
      </c>
      <c r="B19" s="27" t="s">
        <v>164</v>
      </c>
      <c r="C19" s="521">
        <v>0</v>
      </c>
      <c r="D19" s="521">
        <v>0</v>
      </c>
      <c r="E19" s="521">
        <v>0</v>
      </c>
      <c r="F19" s="520">
        <f t="shared" si="3"/>
        <v>0</v>
      </c>
      <c r="G19" s="526">
        <v>0</v>
      </c>
      <c r="H19" s="526">
        <v>0</v>
      </c>
      <c r="I19" s="526">
        <v>0</v>
      </c>
      <c r="J19" s="525">
        <f t="shared" si="4"/>
        <v>0</v>
      </c>
      <c r="K19" s="566">
        <f t="shared" si="2"/>
        <v>0</v>
      </c>
      <c r="L19" s="568">
        <f>IF('T6-Zamestnanci_a_mzdy'!F19-'T6a-Zamestnanci_a_mzdy (ženy)'!F19=0,0,('T6-Zamestnanci_a_mzdy'!J19-'T6a-Zamestnanci_a_mzdy (ženy)'!J19)/('T6-Zamestnanci_a_mzdy'!F19-'T6a-Zamestnanci_a_mzdy (ženy)'!F19)/12)</f>
        <v>0</v>
      </c>
      <c r="M19" s="479">
        <v>0</v>
      </c>
      <c r="N19" s="480">
        <v>0</v>
      </c>
      <c r="O19" s="481">
        <v>0</v>
      </c>
    </row>
    <row r="20" spans="1:15" x14ac:dyDescent="0.2">
      <c r="A20" s="31">
        <v>13</v>
      </c>
      <c r="B20" s="46" t="s">
        <v>280</v>
      </c>
      <c r="C20" s="521">
        <v>3.9590000000000001</v>
      </c>
      <c r="D20" s="521">
        <v>3.9590000000000001</v>
      </c>
      <c r="E20" s="521">
        <v>1</v>
      </c>
      <c r="F20" s="520">
        <f t="shared" si="3"/>
        <v>4.9589999999999996</v>
      </c>
      <c r="G20" s="526">
        <v>58548.3</v>
      </c>
      <c r="H20" s="526">
        <v>56743.3</v>
      </c>
      <c r="I20" s="526">
        <v>14389.2</v>
      </c>
      <c r="J20" s="525">
        <f t="shared" si="4"/>
        <v>72937.5</v>
      </c>
      <c r="K20" s="566">
        <f t="shared" si="2"/>
        <v>1225.6755394232709</v>
      </c>
      <c r="L20" s="568">
        <f>IF('T6-Zamestnanci_a_mzdy'!F20-'T6a-Zamestnanci_a_mzdy (ženy)'!F20=0,0,('T6-Zamestnanci_a_mzdy'!J20-'T6a-Zamestnanci_a_mzdy (ženy)'!J20)/('T6-Zamestnanci_a_mzdy'!F20-'T6a-Zamestnanci_a_mzdy (ženy)'!F20)/12)</f>
        <v>1291.3644009882776</v>
      </c>
      <c r="M20" s="479">
        <v>864</v>
      </c>
      <c r="N20" s="480">
        <v>1135</v>
      </c>
      <c r="O20" s="481">
        <v>1156</v>
      </c>
    </row>
    <row r="21" spans="1:15" ht="31.5" x14ac:dyDescent="0.2">
      <c r="A21" s="31">
        <v>14</v>
      </c>
      <c r="B21" s="46" t="s">
        <v>65</v>
      </c>
      <c r="C21" s="521">
        <v>26.363</v>
      </c>
      <c r="D21" s="521">
        <v>26.363</v>
      </c>
      <c r="E21" s="521">
        <v>0</v>
      </c>
      <c r="F21" s="520">
        <f t="shared" si="3"/>
        <v>26.363</v>
      </c>
      <c r="G21" s="526">
        <v>156250.79999999999</v>
      </c>
      <c r="H21" s="526">
        <v>156250.79999999999</v>
      </c>
      <c r="I21" s="526">
        <v>7507</v>
      </c>
      <c r="J21" s="525">
        <f t="shared" si="4"/>
        <v>163757.79999999999</v>
      </c>
      <c r="K21" s="566">
        <f t="shared" si="2"/>
        <v>517.63772458875439</v>
      </c>
      <c r="L21" s="568">
        <f>IF('T6-Zamestnanci_a_mzdy'!F21-'T6a-Zamestnanci_a_mzdy (ženy)'!F21=0,0,('T6-Zamestnanci_a_mzdy'!J21-'T6a-Zamestnanci_a_mzdy (ženy)'!J21)/('T6-Zamestnanci_a_mzdy'!F21-'T6a-Zamestnanci_a_mzdy (ženy)'!F21)/12)</f>
        <v>766.13512821671111</v>
      </c>
      <c r="M21" s="479">
        <v>493</v>
      </c>
      <c r="N21" s="480">
        <v>528</v>
      </c>
      <c r="O21" s="481">
        <v>554</v>
      </c>
    </row>
    <row r="22" spans="1:15" ht="47.25" x14ac:dyDescent="0.2">
      <c r="A22" s="31">
        <v>15</v>
      </c>
      <c r="B22" s="46" t="s">
        <v>324</v>
      </c>
      <c r="C22" s="520">
        <f>SUM(C23:C26)</f>
        <v>0.121</v>
      </c>
      <c r="D22" s="520">
        <f>SUM(D23:D26)</f>
        <v>0.121</v>
      </c>
      <c r="E22" s="520">
        <f>SUM(E23:E26)</f>
        <v>0</v>
      </c>
      <c r="F22" s="520">
        <f t="shared" si="3"/>
        <v>0.121</v>
      </c>
      <c r="G22" s="62">
        <f>SUM(G23:G26)</f>
        <v>1770</v>
      </c>
      <c r="H22" s="62">
        <f>SUM(H23:H26)</f>
        <v>1770</v>
      </c>
      <c r="I22" s="62">
        <f>SUM(I23:I26)</f>
        <v>0</v>
      </c>
      <c r="J22" s="525">
        <f>SUM(J23:J26)</f>
        <v>1770</v>
      </c>
      <c r="K22" s="566">
        <f t="shared" si="2"/>
        <v>1219.0082644628098</v>
      </c>
      <c r="L22" s="568">
        <f>IF('T6-Zamestnanci_a_mzdy'!F22-'T6a-Zamestnanci_a_mzdy (ženy)'!F22=0,0,('T6-Zamestnanci_a_mzdy'!J22-'T6a-Zamestnanci_a_mzdy (ženy)'!J22)/('T6-Zamestnanci_a_mzdy'!F22-'T6a-Zamestnanci_a_mzdy (ženy)'!F22)/12)</f>
        <v>0</v>
      </c>
      <c r="M22" s="469" t="s">
        <v>317</v>
      </c>
      <c r="N22" s="469" t="s">
        <v>317</v>
      </c>
      <c r="O22" s="469" t="s">
        <v>317</v>
      </c>
    </row>
    <row r="23" spans="1:15" x14ac:dyDescent="0.2">
      <c r="A23" s="31" t="s">
        <v>281</v>
      </c>
      <c r="B23" s="47" t="s">
        <v>1238</v>
      </c>
      <c r="C23" s="521">
        <v>0.121</v>
      </c>
      <c r="D23" s="521">
        <v>0.121</v>
      </c>
      <c r="E23" s="521">
        <v>0</v>
      </c>
      <c r="F23" s="520">
        <f t="shared" ref="F23:F29" si="5">C23+E23</f>
        <v>0.121</v>
      </c>
      <c r="G23" s="526">
        <v>1770</v>
      </c>
      <c r="H23" s="526">
        <v>1770</v>
      </c>
      <c r="I23" s="526">
        <v>0</v>
      </c>
      <c r="J23" s="525">
        <f>G23+I23</f>
        <v>1770</v>
      </c>
      <c r="K23" s="566">
        <f t="shared" si="2"/>
        <v>1219.0082644628098</v>
      </c>
      <c r="L23" s="568">
        <f>IF('T6-Zamestnanci_a_mzdy'!F23-'T6a-Zamestnanci_a_mzdy (ženy)'!F23=0,0,('T6-Zamestnanci_a_mzdy'!J23-'T6a-Zamestnanci_a_mzdy (ženy)'!J23)/('T6-Zamestnanci_a_mzdy'!F23-'T6a-Zamestnanci_a_mzdy (ženy)'!F23)/12)</f>
        <v>0</v>
      </c>
      <c r="M23" s="469" t="s">
        <v>317</v>
      </c>
      <c r="N23" s="469" t="s">
        <v>317</v>
      </c>
      <c r="O23" s="469" t="s">
        <v>317</v>
      </c>
    </row>
    <row r="24" spans="1:15" x14ac:dyDescent="0.2">
      <c r="A24" s="31" t="s">
        <v>393</v>
      </c>
      <c r="B24" s="47" t="s">
        <v>1239</v>
      </c>
      <c r="C24" s="521">
        <v>0</v>
      </c>
      <c r="D24" s="521">
        <v>0</v>
      </c>
      <c r="E24" s="521">
        <v>0</v>
      </c>
      <c r="F24" s="520">
        <f t="shared" si="5"/>
        <v>0</v>
      </c>
      <c r="G24" s="526">
        <v>0</v>
      </c>
      <c r="H24" s="526">
        <v>0</v>
      </c>
      <c r="I24" s="526">
        <v>0</v>
      </c>
      <c r="J24" s="525">
        <f>G24+I24</f>
        <v>0</v>
      </c>
      <c r="K24" s="566">
        <f t="shared" si="2"/>
        <v>0</v>
      </c>
      <c r="L24" s="568">
        <f>IF('T6-Zamestnanci_a_mzdy'!F24-'T6a-Zamestnanci_a_mzdy (ženy)'!F24=0,0,('T6-Zamestnanci_a_mzdy'!J24-'T6a-Zamestnanci_a_mzdy (ženy)'!J24)/('T6-Zamestnanci_a_mzdy'!F24-'T6a-Zamestnanci_a_mzdy (ženy)'!F24)/12)</f>
        <v>0</v>
      </c>
      <c r="M24" s="469" t="s">
        <v>317</v>
      </c>
      <c r="N24" s="469" t="s">
        <v>317</v>
      </c>
      <c r="O24" s="469" t="s">
        <v>317</v>
      </c>
    </row>
    <row r="25" spans="1:15" x14ac:dyDescent="0.2">
      <c r="A25" s="31" t="s">
        <v>394</v>
      </c>
      <c r="B25" s="47" t="s">
        <v>1239</v>
      </c>
      <c r="C25" s="521">
        <v>0</v>
      </c>
      <c r="D25" s="521">
        <v>0</v>
      </c>
      <c r="E25" s="521">
        <v>0</v>
      </c>
      <c r="F25" s="520">
        <f t="shared" si="5"/>
        <v>0</v>
      </c>
      <c r="G25" s="526">
        <v>0</v>
      </c>
      <c r="H25" s="526">
        <v>0</v>
      </c>
      <c r="I25" s="526">
        <v>0</v>
      </c>
      <c r="J25" s="525">
        <f>G25+I25</f>
        <v>0</v>
      </c>
      <c r="K25" s="566">
        <f t="shared" si="2"/>
        <v>0</v>
      </c>
      <c r="L25" s="568">
        <f>IF('T6-Zamestnanci_a_mzdy'!F25-'T6a-Zamestnanci_a_mzdy (ženy)'!F25=0,0,('T6-Zamestnanci_a_mzdy'!J25-'T6a-Zamestnanci_a_mzdy (ženy)'!J25)/('T6-Zamestnanci_a_mzdy'!F25-'T6a-Zamestnanci_a_mzdy (ženy)'!F25)/12)</f>
        <v>0</v>
      </c>
      <c r="M25" s="469" t="s">
        <v>317</v>
      </c>
      <c r="N25" s="469" t="s">
        <v>317</v>
      </c>
      <c r="O25" s="469" t="s">
        <v>317</v>
      </c>
    </row>
    <row r="26" spans="1:15" ht="16.5" customHeight="1" x14ac:dyDescent="0.2">
      <c r="A26" s="31" t="s">
        <v>395</v>
      </c>
      <c r="B26" s="47" t="s">
        <v>1239</v>
      </c>
      <c r="C26" s="521">
        <v>0</v>
      </c>
      <c r="D26" s="521">
        <v>0</v>
      </c>
      <c r="E26" s="521">
        <v>0</v>
      </c>
      <c r="F26" s="520">
        <f t="shared" si="5"/>
        <v>0</v>
      </c>
      <c r="G26" s="526">
        <v>0</v>
      </c>
      <c r="H26" s="526">
        <v>0</v>
      </c>
      <c r="I26" s="526">
        <v>0</v>
      </c>
      <c r="J26" s="525">
        <f>G26+I26</f>
        <v>0</v>
      </c>
      <c r="K26" s="566">
        <f t="shared" si="2"/>
        <v>0</v>
      </c>
      <c r="L26" s="568">
        <f>IF('T6-Zamestnanci_a_mzdy'!F26-'T6a-Zamestnanci_a_mzdy (ženy)'!F26=0,0,('T6-Zamestnanci_a_mzdy'!J26-'T6a-Zamestnanci_a_mzdy (ženy)'!J26)/('T6-Zamestnanci_a_mzdy'!F26-'T6a-Zamestnanci_a_mzdy (ženy)'!F26)/12)</f>
        <v>0</v>
      </c>
      <c r="M26" s="469" t="s">
        <v>317</v>
      </c>
      <c r="N26" s="469" t="s">
        <v>317</v>
      </c>
      <c r="O26" s="469" t="s">
        <v>317</v>
      </c>
    </row>
    <row r="27" spans="1:15" x14ac:dyDescent="0.2">
      <c r="A27" s="31"/>
      <c r="B27" s="27"/>
      <c r="C27" s="522"/>
      <c r="D27" s="522"/>
      <c r="E27" s="522"/>
      <c r="F27" s="523">
        <f t="shared" si="5"/>
        <v>0</v>
      </c>
      <c r="G27" s="527"/>
      <c r="H27" s="527"/>
      <c r="I27" s="527"/>
      <c r="J27" s="528"/>
      <c r="K27" s="528"/>
      <c r="L27" s="569"/>
      <c r="M27" s="479"/>
      <c r="N27" s="480"/>
      <c r="O27" s="481"/>
    </row>
    <row r="28" spans="1:15" x14ac:dyDescent="0.2">
      <c r="A28" s="31">
        <v>16</v>
      </c>
      <c r="B28" s="46" t="s">
        <v>66</v>
      </c>
      <c r="C28" s="521">
        <v>3.8969999999999998</v>
      </c>
      <c r="D28" s="521">
        <v>3.8969999999999998</v>
      </c>
      <c r="E28" s="521">
        <v>3.0350000000000001</v>
      </c>
      <c r="F28" s="520">
        <f t="shared" si="5"/>
        <v>6.9320000000000004</v>
      </c>
      <c r="G28" s="526">
        <v>30315.63</v>
      </c>
      <c r="H28" s="526">
        <v>30315.63</v>
      </c>
      <c r="I28" s="526">
        <v>26373.37</v>
      </c>
      <c r="J28" s="525">
        <f>G28+I28</f>
        <v>56689</v>
      </c>
      <c r="K28" s="566">
        <f t="shared" si="2"/>
        <v>681.48922869782643</v>
      </c>
      <c r="L28" s="568">
        <f>IF('T6-Zamestnanci_a_mzdy'!F28-'T6a-Zamestnanci_a_mzdy (ženy)'!F28=0,0,('T6-Zamestnanci_a_mzdy'!J28-'T6a-Zamestnanci_a_mzdy (ženy)'!J28)/('T6-Zamestnanci_a_mzdy'!F28-'T6a-Zamestnanci_a_mzdy (ženy)'!F28)/12)</f>
        <v>984.80902777777783</v>
      </c>
      <c r="M28" s="479">
        <v>505</v>
      </c>
      <c r="N28" s="480">
        <v>524</v>
      </c>
      <c r="O28" s="481">
        <v>582</v>
      </c>
    </row>
    <row r="29" spans="1:15" x14ac:dyDescent="0.2">
      <c r="A29" s="31">
        <v>17</v>
      </c>
      <c r="B29" s="46" t="s">
        <v>67</v>
      </c>
      <c r="C29" s="521">
        <v>1.1619999999999999</v>
      </c>
      <c r="D29" s="521">
        <v>1.1619999999999999</v>
      </c>
      <c r="E29" s="521">
        <v>9.7070000000000007</v>
      </c>
      <c r="F29" s="520">
        <f t="shared" si="5"/>
        <v>10.869</v>
      </c>
      <c r="G29" s="526">
        <v>14418.23</v>
      </c>
      <c r="H29" s="526">
        <v>14418.23</v>
      </c>
      <c r="I29" s="526">
        <v>80700.05</v>
      </c>
      <c r="J29" s="525">
        <f>G29+I29</f>
        <v>95118.28</v>
      </c>
      <c r="K29" s="566">
        <f t="shared" si="2"/>
        <v>729.27806912626113</v>
      </c>
      <c r="L29" s="568">
        <f>IF('T6-Zamestnanci_a_mzdy'!F29-'T6a-Zamestnanci_a_mzdy (ženy)'!F29=0,0,('T6-Zamestnanci_a_mzdy'!J29-'T6a-Zamestnanci_a_mzdy (ženy)'!J29)/('T6-Zamestnanci_a_mzdy'!F29-'T6a-Zamestnanci_a_mzdy (ženy)'!F29)/12)</f>
        <v>708.99773682508851</v>
      </c>
      <c r="M29" s="479">
        <v>569</v>
      </c>
      <c r="N29" s="480">
        <v>644</v>
      </c>
      <c r="O29" s="481">
        <v>749</v>
      </c>
    </row>
    <row r="30" spans="1:15" ht="16.5" thickBot="1" x14ac:dyDescent="0.25">
      <c r="A30" s="32">
        <v>18</v>
      </c>
      <c r="B30" s="48" t="s">
        <v>325</v>
      </c>
      <c r="C30" s="524">
        <f t="shared" ref="C30:J30" si="6">C7+C13+C16+C20+C21+C28+C29</f>
        <v>289.01</v>
      </c>
      <c r="D30" s="524">
        <f t="shared" si="6"/>
        <v>285.84499999999997</v>
      </c>
      <c r="E30" s="524">
        <f t="shared" si="6"/>
        <v>16.465</v>
      </c>
      <c r="F30" s="524">
        <f t="shared" si="6"/>
        <v>305.47500000000002</v>
      </c>
      <c r="G30" s="529">
        <f t="shared" si="6"/>
        <v>4171124.69</v>
      </c>
      <c r="H30" s="529">
        <f t="shared" si="6"/>
        <v>4068134.6899999995</v>
      </c>
      <c r="I30" s="529">
        <f t="shared" si="6"/>
        <v>269870.88</v>
      </c>
      <c r="J30" s="530">
        <f t="shared" si="6"/>
        <v>4440995.5700000012</v>
      </c>
      <c r="K30" s="567">
        <f t="shared" si="2"/>
        <v>1211.5000054559841</v>
      </c>
      <c r="L30" s="570">
        <f>IF('T6-Zamestnanci_a_mzdy'!F30-'T6a-Zamestnanci_a_mzdy (ženy)'!F30=0,0,('T6-Zamestnanci_a_mzdy'!J30-'T6a-Zamestnanci_a_mzdy (ženy)'!J30)/('T6-Zamestnanci_a_mzdy'!F30-'T6a-Zamestnanci_a_mzdy (ženy)'!F30)/12)</f>
        <v>1457.922356546195</v>
      </c>
      <c r="M30" s="482">
        <v>850</v>
      </c>
      <c r="N30" s="483">
        <v>1173</v>
      </c>
      <c r="O30" s="484">
        <v>1469</v>
      </c>
    </row>
    <row r="31" spans="1:15" x14ac:dyDescent="0.2">
      <c r="A31" s="18"/>
      <c r="B31" s="18"/>
      <c r="C31" s="21"/>
      <c r="D31" s="18"/>
      <c r="E31" s="18"/>
      <c r="F31" s="21"/>
      <c r="G31" s="21"/>
      <c r="H31" s="21"/>
      <c r="I31" s="21"/>
      <c r="J31" s="21"/>
      <c r="L31" s="485"/>
      <c r="M31" s="485"/>
      <c r="N31" s="485"/>
      <c r="O31" s="485"/>
    </row>
    <row r="32" spans="1:15" x14ac:dyDescent="0.25">
      <c r="A32" s="730" t="s">
        <v>10</v>
      </c>
      <c r="B32" s="731"/>
      <c r="C32" s="731"/>
      <c r="D32" s="731"/>
      <c r="E32" s="731"/>
      <c r="F32" s="731"/>
      <c r="G32" s="731"/>
      <c r="H32" s="731"/>
      <c r="I32" s="731"/>
      <c r="J32" s="751"/>
      <c r="L32" s="485"/>
      <c r="M32" s="485"/>
      <c r="N32" s="485"/>
      <c r="O32" s="485"/>
    </row>
    <row r="33" spans="1:15" x14ac:dyDescent="0.25">
      <c r="A33" s="739" t="s">
        <v>847</v>
      </c>
      <c r="B33" s="740"/>
      <c r="C33" s="740"/>
      <c r="D33" s="740"/>
      <c r="E33" s="740"/>
      <c r="F33" s="740"/>
      <c r="G33" s="740"/>
      <c r="H33" s="740"/>
      <c r="I33" s="740"/>
      <c r="J33" s="741"/>
      <c r="L33" s="485"/>
      <c r="M33" s="486" t="s">
        <v>1007</v>
      </c>
      <c r="N33" s="485"/>
      <c r="O33" s="485"/>
    </row>
    <row r="34" spans="1:15" ht="50.25" customHeight="1" x14ac:dyDescent="0.2">
      <c r="B34" s="737" t="s">
        <v>748</v>
      </c>
      <c r="C34" s="737"/>
      <c r="D34" s="737"/>
      <c r="E34" s="737"/>
      <c r="F34" s="737"/>
      <c r="G34" s="737"/>
      <c r="H34" s="737"/>
      <c r="I34" s="737"/>
      <c r="J34" s="737"/>
      <c r="L34" s="485"/>
      <c r="M34" s="485"/>
      <c r="N34" s="485"/>
      <c r="O34" s="485"/>
    </row>
    <row r="35" spans="1:15" x14ac:dyDescent="0.2">
      <c r="B35" s="201" t="s">
        <v>724</v>
      </c>
      <c r="L35" s="485"/>
      <c r="M35" s="485"/>
      <c r="N35" s="485"/>
      <c r="O35" s="485"/>
    </row>
    <row r="36" spans="1:15" x14ac:dyDescent="0.2">
      <c r="B36" s="201" t="s">
        <v>725</v>
      </c>
    </row>
    <row r="37" spans="1:15" x14ac:dyDescent="0.2">
      <c r="B37" s="201" t="s">
        <v>726</v>
      </c>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13"/>
  <sheetViews>
    <sheetView zoomScaleNormal="100" workbookViewId="0">
      <pane xSplit="2" ySplit="4" topLeftCell="C5" activePane="bottomRight" state="frozen"/>
      <selection pane="topRight" activeCell="C1" sqref="C1"/>
      <selection pane="bottomLeft" activeCell="A7" sqref="A7"/>
      <selection pane="bottomRight" activeCell="E13" sqref="E13"/>
    </sheetView>
  </sheetViews>
  <sheetFormatPr defaultRowHeight="15.75" x14ac:dyDescent="0.25"/>
  <cols>
    <col min="1" max="1" width="9.140625" style="136"/>
    <col min="2" max="2" width="69.7109375" style="136" customWidth="1"/>
    <col min="3" max="3" width="18" style="136" bestFit="1" customWidth="1"/>
    <col min="4" max="4" width="20.28515625" style="136" bestFit="1" customWidth="1"/>
    <col min="5" max="5" width="26.42578125" style="136" customWidth="1"/>
    <col min="6" max="6" width="15.42578125" style="136" customWidth="1"/>
    <col min="7" max="7" width="12" style="136" customWidth="1"/>
    <col min="8" max="16384" width="9.140625" style="136"/>
  </cols>
  <sheetData>
    <row r="1" spans="1:7" ht="39.75" customHeight="1" thickBot="1" x14ac:dyDescent="0.3">
      <c r="A1" s="754" t="s">
        <v>1175</v>
      </c>
      <c r="B1" s="755"/>
      <c r="C1" s="755"/>
      <c r="D1" s="755"/>
      <c r="E1" s="756"/>
    </row>
    <row r="2" spans="1:7" ht="44.25" customHeight="1" thickBot="1" x14ac:dyDescent="0.3">
      <c r="A2" s="757" t="s">
        <v>1218</v>
      </c>
      <c r="B2" s="758"/>
      <c r="C2" s="758"/>
      <c r="D2" s="758"/>
      <c r="E2" s="759"/>
    </row>
    <row r="3" spans="1:7" ht="65.25" customHeight="1" x14ac:dyDescent="0.25">
      <c r="A3" s="411" t="s">
        <v>205</v>
      </c>
      <c r="B3" s="412" t="s">
        <v>332</v>
      </c>
      <c r="C3" s="413" t="s">
        <v>982</v>
      </c>
      <c r="D3" s="413" t="s">
        <v>1149</v>
      </c>
      <c r="E3" s="414" t="s">
        <v>789</v>
      </c>
    </row>
    <row r="4" spans="1:7" ht="26.25" customHeight="1" x14ac:dyDescent="0.25">
      <c r="A4" s="415"/>
      <c r="B4" s="410"/>
      <c r="C4" s="409" t="s">
        <v>286</v>
      </c>
      <c r="D4" s="409" t="s">
        <v>287</v>
      </c>
      <c r="E4" s="416" t="s">
        <v>981</v>
      </c>
    </row>
    <row r="5" spans="1:7" ht="35.25" customHeight="1" thickBot="1" x14ac:dyDescent="0.3">
      <c r="A5" s="420">
        <v>1</v>
      </c>
      <c r="B5" s="421" t="s">
        <v>1150</v>
      </c>
      <c r="C5" s="571">
        <v>110318.5</v>
      </c>
      <c r="D5" s="571">
        <v>282193.5</v>
      </c>
      <c r="E5" s="572">
        <f>C5+D5</f>
        <v>392512</v>
      </c>
      <c r="F5" s="455"/>
      <c r="G5" s="425"/>
    </row>
    <row r="6" spans="1:7" ht="30.75" customHeight="1" thickTop="1" x14ac:dyDescent="0.25">
      <c r="A6" s="418">
        <v>2</v>
      </c>
      <c r="B6" s="419" t="s">
        <v>1151</v>
      </c>
      <c r="C6" s="573">
        <v>172</v>
      </c>
      <c r="D6" s="573">
        <v>441</v>
      </c>
      <c r="E6" s="574">
        <f>C6+D6</f>
        <v>613</v>
      </c>
      <c r="F6" s="422"/>
    </row>
    <row r="7" spans="1:7" ht="31.5" customHeight="1" thickBot="1" x14ac:dyDescent="0.3">
      <c r="A7" s="254">
        <v>3</v>
      </c>
      <c r="B7" s="417" t="s">
        <v>400</v>
      </c>
      <c r="C7" s="575">
        <f>IF(C6=0,0,+C5/C6)</f>
        <v>641.38662790697674</v>
      </c>
      <c r="D7" s="575">
        <f t="shared" ref="D7:E7" si="0">IF(D6=0,0,+D5/D6)</f>
        <v>639.89455782312928</v>
      </c>
      <c r="E7" s="576">
        <f t="shared" si="0"/>
        <v>640.31321370309956</v>
      </c>
    </row>
    <row r="9" spans="1:7" ht="51" customHeight="1" x14ac:dyDescent="0.25">
      <c r="A9" s="760" t="s">
        <v>1140</v>
      </c>
      <c r="B9" s="760"/>
    </row>
    <row r="11" spans="1:7" x14ac:dyDescent="0.25">
      <c r="A11" s="424" t="s">
        <v>1001</v>
      </c>
    </row>
    <row r="12" spans="1:7" x14ac:dyDescent="0.25">
      <c r="A12" s="136" t="s">
        <v>1002</v>
      </c>
    </row>
    <row r="13" spans="1:7" x14ac:dyDescent="0.25">
      <c r="A13" s="514" t="s">
        <v>1222</v>
      </c>
    </row>
  </sheetData>
  <mergeCells count="3">
    <mergeCell ref="A1:E1"/>
    <mergeCell ref="A2:E2"/>
    <mergeCell ref="A9:B9"/>
  </mergeCells>
  <pageMargins left="0.45" right="0.33" top="0.74803149606299213" bottom="0.74803149606299213" header="0.31496062992125984" footer="0.31496062992125984"/>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árok12">
    <tabColor indexed="42"/>
    <pageSetUpPr fitToPage="1"/>
  </sheetPr>
  <dimension ref="A1:H16"/>
  <sheetViews>
    <sheetView zoomScaleNormal="100" workbookViewId="0">
      <pane xSplit="2" ySplit="5" topLeftCell="C6" activePane="bottomRight" state="frozen"/>
      <selection pane="topRight" activeCell="C1" sqref="C1"/>
      <selection pane="bottomLeft" activeCell="A6" sqref="A6"/>
      <selection pane="bottomRight" activeCell="J10" sqref="J10"/>
    </sheetView>
  </sheetViews>
  <sheetFormatPr defaultRowHeight="15.75" x14ac:dyDescent="0.2"/>
  <cols>
    <col min="1" max="1" width="8.140625" style="19" customWidth="1"/>
    <col min="2" max="2" width="93.140625" style="71" customWidth="1"/>
    <col min="3" max="3" width="17.28515625" style="19" customWidth="1"/>
    <col min="4" max="4" width="17.140625" style="19" customWidth="1"/>
    <col min="5" max="5" width="15.7109375" style="19" customWidth="1"/>
    <col min="6" max="6" width="18" style="19" customWidth="1"/>
    <col min="7" max="7" width="7.5703125" style="19" customWidth="1"/>
    <col min="8" max="16384" width="9.140625" style="19"/>
  </cols>
  <sheetData>
    <row r="1" spans="1:8" ht="50.1" customHeight="1" thickBot="1" x14ac:dyDescent="0.25">
      <c r="A1" s="767" t="s">
        <v>1114</v>
      </c>
      <c r="B1" s="768"/>
      <c r="C1" s="768"/>
      <c r="D1" s="768"/>
      <c r="E1" s="768"/>
      <c r="F1" s="769"/>
      <c r="G1" s="139"/>
      <c r="H1" s="24"/>
    </row>
    <row r="2" spans="1:8" ht="36.75" customHeight="1" x14ac:dyDescent="0.2">
      <c r="A2" s="713" t="s">
        <v>1219</v>
      </c>
      <c r="B2" s="778"/>
      <c r="C2" s="779" t="s">
        <v>814</v>
      </c>
      <c r="D2" s="779"/>
      <c r="E2" s="779"/>
      <c r="F2" s="780"/>
      <c r="G2" s="140"/>
    </row>
    <row r="3" spans="1:8" ht="33" customHeight="1" x14ac:dyDescent="0.2">
      <c r="A3" s="776" t="s">
        <v>205</v>
      </c>
      <c r="B3" s="774" t="s">
        <v>332</v>
      </c>
      <c r="C3" s="770">
        <v>2017</v>
      </c>
      <c r="D3" s="771"/>
      <c r="E3" s="772">
        <v>2018</v>
      </c>
      <c r="F3" s="773"/>
      <c r="G3" s="140"/>
    </row>
    <row r="4" spans="1:8" ht="69" customHeight="1" x14ac:dyDescent="0.2">
      <c r="A4" s="777"/>
      <c r="B4" s="775"/>
      <c r="C4" s="110" t="s">
        <v>747</v>
      </c>
      <c r="D4" s="110" t="s">
        <v>188</v>
      </c>
      <c r="E4" s="110" t="s">
        <v>747</v>
      </c>
      <c r="F4" s="29" t="s">
        <v>275</v>
      </c>
      <c r="G4" s="140"/>
    </row>
    <row r="5" spans="1:8" x14ac:dyDescent="0.2">
      <c r="A5" s="117"/>
      <c r="B5" s="85"/>
      <c r="C5" s="37" t="s">
        <v>286</v>
      </c>
      <c r="D5" s="37" t="s">
        <v>287</v>
      </c>
      <c r="E5" s="82" t="s">
        <v>288</v>
      </c>
      <c r="F5" s="92" t="s">
        <v>295</v>
      </c>
      <c r="G5" s="140"/>
    </row>
    <row r="6" spans="1:8" ht="38.25" customHeight="1" x14ac:dyDescent="0.2">
      <c r="A6" s="31">
        <v>1</v>
      </c>
      <c r="B6" s="86" t="s">
        <v>73</v>
      </c>
      <c r="C6" s="577">
        <v>408560</v>
      </c>
      <c r="D6" s="578" t="s">
        <v>317</v>
      </c>
      <c r="E6" s="577">
        <v>346105</v>
      </c>
      <c r="F6" s="579" t="s">
        <v>317</v>
      </c>
      <c r="G6" s="140"/>
    </row>
    <row r="7" spans="1:8" ht="38.25" customHeight="1" x14ac:dyDescent="0.2">
      <c r="A7" s="31">
        <f>A6+1</f>
        <v>2</v>
      </c>
      <c r="B7" s="86" t="s">
        <v>342</v>
      </c>
      <c r="C7" s="578" t="s">
        <v>317</v>
      </c>
      <c r="D7" s="564">
        <v>2558</v>
      </c>
      <c r="E7" s="578" t="s">
        <v>317</v>
      </c>
      <c r="F7" s="580">
        <v>2019</v>
      </c>
      <c r="G7" s="140"/>
    </row>
    <row r="8" spans="1:8" ht="38.25" customHeight="1" x14ac:dyDescent="0.2">
      <c r="A8" s="31">
        <f>A7+1</f>
        <v>3</v>
      </c>
      <c r="B8" s="86" t="s">
        <v>779</v>
      </c>
      <c r="C8" s="578" t="s">
        <v>317</v>
      </c>
      <c r="D8" s="564">
        <v>372</v>
      </c>
      <c r="E8" s="578" t="s">
        <v>317</v>
      </c>
      <c r="F8" s="580">
        <v>296</v>
      </c>
      <c r="G8" s="140"/>
    </row>
    <row r="9" spans="1:8" ht="35.25" customHeight="1" x14ac:dyDescent="0.2">
      <c r="A9" s="31">
        <f>A8+1</f>
        <v>4</v>
      </c>
      <c r="B9" s="68" t="s">
        <v>701</v>
      </c>
      <c r="C9" s="577">
        <v>138189.37</v>
      </c>
      <c r="D9" s="578" t="s">
        <v>317</v>
      </c>
      <c r="E9" s="581">
        <f>+C11</f>
        <v>96178.37</v>
      </c>
      <c r="F9" s="579" t="s">
        <v>317</v>
      </c>
      <c r="G9" s="140"/>
    </row>
    <row r="10" spans="1:8" ht="37.5" customHeight="1" x14ac:dyDescent="0.2">
      <c r="A10" s="31">
        <f>A9+1</f>
        <v>5</v>
      </c>
      <c r="B10" s="68" t="s">
        <v>776</v>
      </c>
      <c r="C10" s="577">
        <v>366549</v>
      </c>
      <c r="D10" s="578" t="s">
        <v>317</v>
      </c>
      <c r="E10" s="582">
        <v>329276</v>
      </c>
      <c r="F10" s="579" t="s">
        <v>317</v>
      </c>
      <c r="G10" s="140"/>
    </row>
    <row r="11" spans="1:8" ht="33" customHeight="1" x14ac:dyDescent="0.2">
      <c r="A11" s="31">
        <v>6</v>
      </c>
      <c r="B11" s="68" t="s">
        <v>248</v>
      </c>
      <c r="C11" s="525">
        <f>+C9+C10-C6</f>
        <v>96178.37</v>
      </c>
      <c r="D11" s="578" t="s">
        <v>317</v>
      </c>
      <c r="E11" s="581">
        <f>+E9+E10-E6</f>
        <v>79349.37</v>
      </c>
      <c r="F11" s="579" t="s">
        <v>317</v>
      </c>
      <c r="G11" s="140"/>
    </row>
    <row r="12" spans="1:8" ht="36" customHeight="1" thickBot="1" x14ac:dyDescent="0.25">
      <c r="A12" s="32">
        <v>7</v>
      </c>
      <c r="B12" s="80" t="s">
        <v>249</v>
      </c>
      <c r="C12" s="530">
        <f>IF(C6=0,0,C6/D7)</f>
        <v>159.7185301016419</v>
      </c>
      <c r="D12" s="583" t="s">
        <v>317</v>
      </c>
      <c r="E12" s="530">
        <f>IF(E6=0,0,E6/F7)</f>
        <v>171.42397226349678</v>
      </c>
      <c r="F12" s="584" t="s">
        <v>317</v>
      </c>
      <c r="G12" s="140"/>
    </row>
    <row r="13" spans="1:8" x14ac:dyDescent="0.2">
      <c r="B13" s="21"/>
      <c r="G13" s="140"/>
    </row>
    <row r="14" spans="1:8" x14ac:dyDescent="0.2">
      <c r="A14" s="761" t="s">
        <v>82</v>
      </c>
      <c r="B14" s="762"/>
      <c r="C14" s="762"/>
      <c r="D14" s="762"/>
      <c r="E14" s="762"/>
      <c r="F14" s="763"/>
      <c r="G14" s="140"/>
    </row>
    <row r="15" spans="1:8" x14ac:dyDescent="0.2">
      <c r="A15" s="764" t="s">
        <v>381</v>
      </c>
      <c r="B15" s="765"/>
      <c r="C15" s="765"/>
      <c r="D15" s="765"/>
      <c r="E15" s="765"/>
      <c r="F15" s="766"/>
      <c r="G15" s="140"/>
    </row>
    <row r="16" spans="1:8" x14ac:dyDescent="0.2">
      <c r="A16" s="514" t="s">
        <v>1223</v>
      </c>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árok13">
    <tabColor indexed="42"/>
    <pageSetUpPr fitToPage="1"/>
  </sheetPr>
  <dimension ref="A1:H23"/>
  <sheetViews>
    <sheetView zoomScaleNormal="100" workbookViewId="0">
      <pane xSplit="2" ySplit="5" topLeftCell="C6" activePane="bottomRight" state="frozen"/>
      <selection pane="topRight" activeCell="C1" sqref="C1"/>
      <selection pane="bottomLeft" activeCell="A6" sqref="A6"/>
      <selection pane="bottomRight" activeCell="G13" sqref="G13"/>
    </sheetView>
  </sheetViews>
  <sheetFormatPr defaultRowHeight="12.75" x14ac:dyDescent="0.2"/>
  <cols>
    <col min="1" max="1" width="8.28515625" style="84" customWidth="1"/>
    <col min="2" max="2" width="77.7109375" style="84" customWidth="1"/>
    <col min="3" max="6" width="14.7109375" style="84" customWidth="1"/>
    <col min="7" max="16384" width="9.140625" style="84"/>
  </cols>
  <sheetData>
    <row r="1" spans="1:8" ht="50.1" customHeight="1" x14ac:dyDescent="0.2">
      <c r="A1" s="785" t="s">
        <v>1115</v>
      </c>
      <c r="B1" s="786"/>
      <c r="C1" s="786"/>
      <c r="D1" s="786"/>
      <c r="E1" s="786"/>
      <c r="F1" s="787"/>
      <c r="H1" s="111"/>
    </row>
    <row r="2" spans="1:8" ht="33" customHeight="1" x14ac:dyDescent="0.2">
      <c r="A2" s="790" t="s">
        <v>1214</v>
      </c>
      <c r="B2" s="791"/>
      <c r="C2" s="791"/>
      <c r="D2" s="791"/>
      <c r="E2" s="791"/>
      <c r="F2" s="792"/>
    </row>
    <row r="3" spans="1:8" ht="18.75" customHeight="1" x14ac:dyDescent="0.2">
      <c r="A3" s="776" t="s">
        <v>205</v>
      </c>
      <c r="B3" s="742" t="s">
        <v>332</v>
      </c>
      <c r="C3" s="738" t="s">
        <v>784</v>
      </c>
      <c r="D3" s="738"/>
      <c r="E3" s="738" t="s">
        <v>354</v>
      </c>
      <c r="F3" s="789"/>
    </row>
    <row r="4" spans="1:8" ht="18.75" customHeight="1" x14ac:dyDescent="0.2">
      <c r="A4" s="788"/>
      <c r="B4" s="742"/>
      <c r="C4" s="91">
        <v>2017</v>
      </c>
      <c r="D4" s="91">
        <v>2018</v>
      </c>
      <c r="E4" s="14">
        <v>2017</v>
      </c>
      <c r="F4" s="29">
        <v>2018</v>
      </c>
    </row>
    <row r="5" spans="1:8" ht="15.75" x14ac:dyDescent="0.2">
      <c r="A5" s="31"/>
      <c r="B5" s="81"/>
      <c r="C5" s="25" t="s">
        <v>286</v>
      </c>
      <c r="D5" s="25" t="s">
        <v>287</v>
      </c>
      <c r="E5" s="37" t="s">
        <v>288</v>
      </c>
      <c r="F5" s="83" t="s">
        <v>295</v>
      </c>
    </row>
    <row r="6" spans="1:8" ht="31.5" x14ac:dyDescent="0.2">
      <c r="A6" s="31">
        <v>1</v>
      </c>
      <c r="B6" s="46" t="s">
        <v>707</v>
      </c>
      <c r="C6" s="585" t="s">
        <v>317</v>
      </c>
      <c r="D6" s="585" t="s">
        <v>317</v>
      </c>
      <c r="E6" s="541">
        <v>316</v>
      </c>
      <c r="F6" s="586">
        <v>316</v>
      </c>
    </row>
    <row r="7" spans="1:8" ht="37.5" x14ac:dyDescent="0.2">
      <c r="A7" s="31">
        <f>A6+1</f>
        <v>2</v>
      </c>
      <c r="B7" s="64" t="s">
        <v>343</v>
      </c>
      <c r="C7" s="585" t="s">
        <v>317</v>
      </c>
      <c r="D7" s="585" t="s">
        <v>317</v>
      </c>
      <c r="E7" s="541">
        <v>2634</v>
      </c>
      <c r="F7" s="586">
        <v>2616</v>
      </c>
    </row>
    <row r="8" spans="1:8" ht="15.75" x14ac:dyDescent="0.2">
      <c r="A8" s="31">
        <v>3</v>
      </c>
      <c r="B8" s="79" t="s">
        <v>273</v>
      </c>
      <c r="C8" s="585" t="s">
        <v>317</v>
      </c>
      <c r="D8" s="585" t="s">
        <v>317</v>
      </c>
      <c r="E8" s="62">
        <f>E7/12</f>
        <v>219.5</v>
      </c>
      <c r="F8" s="539">
        <f>F7/12</f>
        <v>218</v>
      </c>
    </row>
    <row r="9" spans="1:8" ht="31.5" x14ac:dyDescent="0.2">
      <c r="A9" s="31">
        <f t="shared" ref="A9:A18" si="0">A8+1</f>
        <v>4</v>
      </c>
      <c r="B9" s="64" t="s">
        <v>357</v>
      </c>
      <c r="C9" s="53">
        <v>215984</v>
      </c>
      <c r="D9" s="565">
        <v>220212</v>
      </c>
      <c r="E9" s="585" t="s">
        <v>317</v>
      </c>
      <c r="F9" s="587" t="s">
        <v>317</v>
      </c>
    </row>
    <row r="10" spans="1:8" ht="31.5" x14ac:dyDescent="0.2">
      <c r="A10" s="31">
        <f t="shared" si="0"/>
        <v>5</v>
      </c>
      <c r="B10" s="64" t="s">
        <v>374</v>
      </c>
      <c r="C10" s="53">
        <v>0</v>
      </c>
      <c r="D10" s="53">
        <v>0</v>
      </c>
      <c r="E10" s="53">
        <v>0</v>
      </c>
      <c r="F10" s="588">
        <v>0</v>
      </c>
    </row>
    <row r="11" spans="1:8" ht="31.5" x14ac:dyDescent="0.2">
      <c r="A11" s="31">
        <f t="shared" si="0"/>
        <v>6</v>
      </c>
      <c r="B11" s="299" t="s">
        <v>975</v>
      </c>
      <c r="C11" s="541">
        <v>147599</v>
      </c>
      <c r="D11" s="541">
        <v>181104</v>
      </c>
      <c r="E11" s="585" t="s">
        <v>317</v>
      </c>
      <c r="F11" s="587" t="s">
        <v>317</v>
      </c>
    </row>
    <row r="12" spans="1:8" ht="15.75" x14ac:dyDescent="0.2">
      <c r="A12" s="31">
        <f t="shared" si="0"/>
        <v>7</v>
      </c>
      <c r="B12" s="64" t="s">
        <v>355</v>
      </c>
      <c r="C12" s="53">
        <v>65392.25</v>
      </c>
      <c r="D12" s="53">
        <v>56729.91</v>
      </c>
      <c r="E12" s="585" t="s">
        <v>317</v>
      </c>
      <c r="F12" s="587" t="s">
        <v>317</v>
      </c>
    </row>
    <row r="13" spans="1:8" ht="15.75" x14ac:dyDescent="0.2">
      <c r="A13" s="31">
        <f t="shared" si="0"/>
        <v>8</v>
      </c>
      <c r="B13" s="64" t="s">
        <v>375</v>
      </c>
      <c r="C13" s="62">
        <f>SUM(C9:C12)</f>
        <v>428975.25</v>
      </c>
      <c r="D13" s="62">
        <f>SUM(D9:D12)</f>
        <v>458045.91000000003</v>
      </c>
      <c r="E13" s="585" t="s">
        <v>317</v>
      </c>
      <c r="F13" s="587" t="s">
        <v>317</v>
      </c>
    </row>
    <row r="14" spans="1:8" ht="15.75" x14ac:dyDescent="0.2">
      <c r="A14" s="31">
        <f t="shared" si="0"/>
        <v>9</v>
      </c>
      <c r="B14" s="64" t="s">
        <v>376</v>
      </c>
      <c r="C14" s="62">
        <f>C15+C16</f>
        <v>400764.37</v>
      </c>
      <c r="D14" s="62">
        <f>D15+D16</f>
        <v>423056.5</v>
      </c>
      <c r="E14" s="585" t="s">
        <v>317</v>
      </c>
      <c r="F14" s="587" t="s">
        <v>317</v>
      </c>
    </row>
    <row r="15" spans="1:8" ht="15.75" x14ac:dyDescent="0.2">
      <c r="A15" s="31">
        <f t="shared" si="0"/>
        <v>10</v>
      </c>
      <c r="B15" s="47" t="s">
        <v>60</v>
      </c>
      <c r="C15" s="53">
        <v>200448.75</v>
      </c>
      <c r="D15" s="53">
        <v>185251.43</v>
      </c>
      <c r="E15" s="585" t="s">
        <v>317</v>
      </c>
      <c r="F15" s="587" t="s">
        <v>317</v>
      </c>
    </row>
    <row r="16" spans="1:8" ht="15.75" x14ac:dyDescent="0.2">
      <c r="A16" s="31">
        <f t="shared" si="0"/>
        <v>11</v>
      </c>
      <c r="B16" s="47" t="s">
        <v>61</v>
      </c>
      <c r="C16" s="53">
        <v>200315.62</v>
      </c>
      <c r="D16" s="53">
        <v>237805.07</v>
      </c>
      <c r="E16" s="585" t="s">
        <v>317</v>
      </c>
      <c r="F16" s="587" t="s">
        <v>317</v>
      </c>
    </row>
    <row r="17" spans="1:6" ht="31.5" x14ac:dyDescent="0.2">
      <c r="A17" s="31">
        <f t="shared" si="0"/>
        <v>12</v>
      </c>
      <c r="B17" s="64" t="s">
        <v>377</v>
      </c>
      <c r="C17" s="62">
        <f>+C13-C14</f>
        <v>28210.880000000005</v>
      </c>
      <c r="D17" s="62">
        <f>+D13-D14</f>
        <v>34989.410000000033</v>
      </c>
      <c r="E17" s="585" t="s">
        <v>317</v>
      </c>
      <c r="F17" s="587" t="s">
        <v>317</v>
      </c>
    </row>
    <row r="18" spans="1:6" ht="16.5" thickBot="1" x14ac:dyDescent="0.25">
      <c r="A18" s="32">
        <f t="shared" si="0"/>
        <v>13</v>
      </c>
      <c r="B18" s="89" t="s">
        <v>378</v>
      </c>
      <c r="C18" s="529">
        <f>IF(E8=0,0,C14/E8)</f>
        <v>1825.8057858769932</v>
      </c>
      <c r="D18" s="529">
        <f>IF(F8=0,0,D14/F8)</f>
        <v>1940.6261467889908</v>
      </c>
      <c r="E18" s="589" t="s">
        <v>317</v>
      </c>
      <c r="F18" s="590" t="s">
        <v>317</v>
      </c>
    </row>
    <row r="20" spans="1:6" ht="15" x14ac:dyDescent="0.2">
      <c r="A20" s="761" t="s">
        <v>356</v>
      </c>
      <c r="B20" s="762"/>
      <c r="C20" s="762"/>
      <c r="D20" s="762"/>
      <c r="E20" s="762"/>
      <c r="F20" s="763"/>
    </row>
    <row r="21" spans="1:6" ht="35.25" customHeight="1" x14ac:dyDescent="0.2">
      <c r="A21" s="782" t="s">
        <v>87</v>
      </c>
      <c r="B21" s="783"/>
      <c r="C21" s="783"/>
      <c r="D21" s="783"/>
      <c r="E21" s="783"/>
      <c r="F21" s="784"/>
    </row>
    <row r="23" spans="1:6" ht="60" customHeight="1" x14ac:dyDescent="0.2">
      <c r="A23" s="781" t="s">
        <v>1303</v>
      </c>
      <c r="B23" s="781"/>
      <c r="C23" s="781"/>
      <c r="D23" s="781"/>
      <c r="E23" s="781"/>
      <c r="F23" s="781"/>
    </row>
  </sheetData>
  <mergeCells count="9">
    <mergeCell ref="A23:F23"/>
    <mergeCell ref="A21:F21"/>
    <mergeCell ref="A1:F1"/>
    <mergeCell ref="A3:A4"/>
    <mergeCell ref="B3:B4"/>
    <mergeCell ref="C3:D3"/>
    <mergeCell ref="E3:F3"/>
    <mergeCell ref="A2:F2"/>
    <mergeCell ref="A20:F20"/>
  </mergeCells>
  <phoneticPr fontId="7" type="noConversion"/>
  <pageMargins left="0.66" right="0.45" top="0.98425196850393704" bottom="0.77" header="0.51181102362204722" footer="0.51181102362204722"/>
  <pageSetup paperSize="9" scale="8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2"/>
  </sheetPr>
  <dimension ref="A1:K29"/>
  <sheetViews>
    <sheetView zoomScaleNormal="100" workbookViewId="0">
      <pane xSplit="2" ySplit="4" topLeftCell="C5" activePane="bottomRight" state="frozen"/>
      <selection pane="topRight" activeCell="C1" sqref="C1"/>
      <selection pane="bottomLeft" activeCell="A5" sqref="A5"/>
      <selection pane="bottomRight" activeCell="E10" sqref="E10"/>
    </sheetView>
  </sheetViews>
  <sheetFormatPr defaultRowHeight="15.75" x14ac:dyDescent="0.25"/>
  <cols>
    <col min="1" max="1" width="8.140625" style="216" customWidth="1"/>
    <col min="2" max="2" width="94" style="238" customWidth="1"/>
    <col min="3" max="3" width="18.7109375" style="216" customWidth="1"/>
    <col min="4" max="4" width="18.5703125" style="216" customWidth="1"/>
    <col min="5" max="5" width="11.42578125" style="217" customWidth="1"/>
    <col min="6" max="16384" width="9.140625" style="216"/>
  </cols>
  <sheetData>
    <row r="1" spans="1:11" ht="50.1" customHeight="1" thickBot="1" x14ac:dyDescent="0.3">
      <c r="A1" s="796" t="s">
        <v>1116</v>
      </c>
      <c r="B1" s="797"/>
      <c r="C1" s="797"/>
      <c r="D1" s="798"/>
      <c r="E1" s="215"/>
    </row>
    <row r="2" spans="1:11" ht="29.25" customHeight="1" x14ac:dyDescent="0.25">
      <c r="A2" s="799" t="s">
        <v>1215</v>
      </c>
      <c r="B2" s="800"/>
      <c r="C2" s="800"/>
      <c r="D2" s="801"/>
    </row>
    <row r="3" spans="1:11" ht="33" customHeight="1" x14ac:dyDescent="0.25">
      <c r="A3" s="218" t="s">
        <v>205</v>
      </c>
      <c r="B3" s="219" t="s">
        <v>332</v>
      </c>
      <c r="C3" s="220">
        <v>2017</v>
      </c>
      <c r="D3" s="221">
        <v>2018</v>
      </c>
    </row>
    <row r="4" spans="1:11" x14ac:dyDescent="0.25">
      <c r="A4" s="222"/>
      <c r="B4" s="223"/>
      <c r="C4" s="224" t="s">
        <v>286</v>
      </c>
      <c r="D4" s="251" t="s">
        <v>287</v>
      </c>
    </row>
    <row r="5" spans="1:11" ht="18.75" x14ac:dyDescent="0.25">
      <c r="A5" s="225">
        <v>1</v>
      </c>
      <c r="B5" s="226" t="s">
        <v>279</v>
      </c>
      <c r="C5" s="591">
        <f>+C6+C9</f>
        <v>72368.149999999994</v>
      </c>
      <c r="D5" s="592">
        <f>D6+D9</f>
        <v>73941.95</v>
      </c>
    </row>
    <row r="6" spans="1:11" ht="18.75" customHeight="1" x14ac:dyDescent="0.25">
      <c r="A6" s="225">
        <f t="shared" ref="A6:A13" si="0">A5+1</f>
        <v>2</v>
      </c>
      <c r="B6" s="226" t="s">
        <v>361</v>
      </c>
      <c r="C6" s="591">
        <f>+C7+C8</f>
        <v>43083.15</v>
      </c>
      <c r="D6" s="592">
        <f>+D7+D8</f>
        <v>46405.95</v>
      </c>
    </row>
    <row r="7" spans="1:11" x14ac:dyDescent="0.25">
      <c r="A7" s="225">
        <f t="shared" si="0"/>
        <v>3</v>
      </c>
      <c r="B7" s="227" t="s">
        <v>359</v>
      </c>
      <c r="C7" s="593">
        <v>43083.15</v>
      </c>
      <c r="D7" s="594">
        <v>46405.95</v>
      </c>
    </row>
    <row r="8" spans="1:11" x14ac:dyDescent="0.25">
      <c r="A8" s="225">
        <f t="shared" si="0"/>
        <v>4</v>
      </c>
      <c r="B8" s="227" t="s">
        <v>360</v>
      </c>
      <c r="C8" s="593">
        <v>0</v>
      </c>
      <c r="D8" s="594">
        <v>0</v>
      </c>
    </row>
    <row r="9" spans="1:11" x14ac:dyDescent="0.25">
      <c r="A9" s="225">
        <f t="shared" si="0"/>
        <v>5</v>
      </c>
      <c r="B9" s="226" t="s">
        <v>250</v>
      </c>
      <c r="C9" s="595">
        <f>+C10+C11-C12</f>
        <v>29285</v>
      </c>
      <c r="D9" s="596">
        <f>+D10+D11-D12</f>
        <v>27536</v>
      </c>
    </row>
    <row r="10" spans="1:11" ht="19.5" customHeight="1" x14ac:dyDescent="0.25">
      <c r="A10" s="225">
        <f t="shared" si="0"/>
        <v>6</v>
      </c>
      <c r="B10" s="227" t="s">
        <v>190</v>
      </c>
      <c r="C10" s="593">
        <v>17794.330000000002</v>
      </c>
      <c r="D10" s="596">
        <f>+C12</f>
        <v>17323.330000000002</v>
      </c>
    </row>
    <row r="11" spans="1:11" x14ac:dyDescent="0.25">
      <c r="A11" s="225">
        <f t="shared" si="0"/>
        <v>7</v>
      </c>
      <c r="B11" s="227" t="s">
        <v>222</v>
      </c>
      <c r="C11" s="593">
        <v>28814</v>
      </c>
      <c r="D11" s="594">
        <v>15000</v>
      </c>
    </row>
    <row r="12" spans="1:11" x14ac:dyDescent="0.25">
      <c r="A12" s="225">
        <f t="shared" si="0"/>
        <v>8</v>
      </c>
      <c r="B12" s="227" t="s">
        <v>755</v>
      </c>
      <c r="C12" s="595">
        <f>C10+C11-C20</f>
        <v>17323.330000000002</v>
      </c>
      <c r="D12" s="596">
        <f>D10+D11-D20</f>
        <v>4787.3300000000017</v>
      </c>
    </row>
    <row r="13" spans="1:11" ht="30" customHeight="1" x14ac:dyDescent="0.25">
      <c r="A13" s="225">
        <f t="shared" si="0"/>
        <v>9</v>
      </c>
      <c r="B13" s="226" t="s">
        <v>756</v>
      </c>
      <c r="C13" s="597">
        <v>72368.149999999994</v>
      </c>
      <c r="D13" s="598">
        <v>73941.95</v>
      </c>
    </row>
    <row r="14" spans="1:11" x14ac:dyDescent="0.25">
      <c r="A14" s="225"/>
      <c r="B14" s="252" t="s">
        <v>303</v>
      </c>
      <c r="C14" s="599"/>
      <c r="D14" s="600"/>
      <c r="E14" s="228"/>
      <c r="F14" s="229"/>
      <c r="G14" s="229"/>
      <c r="H14" s="229"/>
      <c r="I14" s="229"/>
      <c r="J14" s="229"/>
      <c r="K14" s="229"/>
    </row>
    <row r="15" spans="1:11" ht="18.75" x14ac:dyDescent="0.25">
      <c r="A15" s="225">
        <f>A13+1</f>
        <v>10</v>
      </c>
      <c r="B15" s="253" t="s">
        <v>362</v>
      </c>
      <c r="C15" s="593">
        <v>72367.149999999994</v>
      </c>
      <c r="D15" s="594">
        <v>73941.95</v>
      </c>
    </row>
    <row r="16" spans="1:11" ht="30.75" customHeight="1" x14ac:dyDescent="0.25">
      <c r="A16" s="225">
        <f t="shared" ref="A16:A21" si="1">+A15+1</f>
        <v>11</v>
      </c>
      <c r="B16" s="226" t="s">
        <v>757</v>
      </c>
      <c r="C16" s="591">
        <f>C5-C13</f>
        <v>0</v>
      </c>
      <c r="D16" s="592">
        <f>D5-D13</f>
        <v>0</v>
      </c>
    </row>
    <row r="17" spans="1:5" ht="18.75" x14ac:dyDescent="0.25">
      <c r="A17" s="225">
        <f t="shared" si="1"/>
        <v>12</v>
      </c>
      <c r="B17" s="226" t="s">
        <v>758</v>
      </c>
      <c r="C17" s="591">
        <f>C18+C19</f>
        <v>29285</v>
      </c>
      <c r="D17" s="592">
        <f>D18+D19</f>
        <v>27536</v>
      </c>
    </row>
    <row r="18" spans="1:5" x14ac:dyDescent="0.25">
      <c r="A18" s="265">
        <f t="shared" si="1"/>
        <v>13</v>
      </c>
      <c r="B18" s="230" t="s">
        <v>880</v>
      </c>
      <c r="C18" s="601">
        <v>28952</v>
      </c>
      <c r="D18" s="602">
        <v>27474</v>
      </c>
    </row>
    <row r="19" spans="1:5" ht="18.75" x14ac:dyDescent="0.25">
      <c r="A19" s="265">
        <f>+A18+1</f>
        <v>14</v>
      </c>
      <c r="B19" s="230" t="s">
        <v>759</v>
      </c>
      <c r="C19" s="601">
        <v>333</v>
      </c>
      <c r="D19" s="602">
        <v>62</v>
      </c>
    </row>
    <row r="20" spans="1:5" x14ac:dyDescent="0.25">
      <c r="A20" s="265">
        <f>+A19+1</f>
        <v>15</v>
      </c>
      <c r="B20" s="226" t="s">
        <v>771</v>
      </c>
      <c r="C20" s="591">
        <f>(C18*1+C19*1)</f>
        <v>29285</v>
      </c>
      <c r="D20" s="592">
        <f>(D18*1+D19*1)</f>
        <v>27536</v>
      </c>
    </row>
    <row r="21" spans="1:5" ht="16.5" thickBot="1" x14ac:dyDescent="0.3">
      <c r="A21" s="266">
        <f t="shared" si="1"/>
        <v>16</v>
      </c>
      <c r="B21" s="231" t="s">
        <v>783</v>
      </c>
      <c r="C21" s="603">
        <f>IF(C18=0,0,C15/C18)</f>
        <v>2.499556161923183</v>
      </c>
      <c r="D21" s="604">
        <f>IF(D18=0,0,D15/D18)</f>
        <v>2.6913427240299921</v>
      </c>
    </row>
    <row r="22" spans="1:5" s="229" customFormat="1" x14ac:dyDescent="0.25">
      <c r="A22" s="232"/>
      <c r="B22" s="233"/>
      <c r="C22" s="234"/>
      <c r="D22" s="234"/>
      <c r="E22" s="228"/>
    </row>
    <row r="23" spans="1:5" s="236" customFormat="1" x14ac:dyDescent="0.25">
      <c r="A23" s="802" t="s">
        <v>358</v>
      </c>
      <c r="B23" s="803"/>
      <c r="C23" s="803"/>
      <c r="D23" s="804"/>
      <c r="E23" s="235"/>
    </row>
    <row r="24" spans="1:5" s="236" customFormat="1" x14ac:dyDescent="0.25">
      <c r="A24" s="805" t="s">
        <v>693</v>
      </c>
      <c r="B24" s="806"/>
      <c r="C24" s="806"/>
      <c r="D24" s="807"/>
      <c r="E24" s="235"/>
    </row>
    <row r="25" spans="1:5" s="236" customFormat="1" x14ac:dyDescent="0.25">
      <c r="A25" s="808" t="s">
        <v>879</v>
      </c>
      <c r="B25" s="809"/>
      <c r="C25" s="809"/>
      <c r="D25" s="810"/>
      <c r="E25" s="235"/>
    </row>
    <row r="26" spans="1:5" s="236" customFormat="1" x14ac:dyDescent="0.25">
      <c r="A26" s="793" t="s">
        <v>699</v>
      </c>
      <c r="B26" s="794"/>
      <c r="C26" s="794"/>
      <c r="D26" s="795"/>
      <c r="E26" s="235"/>
    </row>
    <row r="27" spans="1:5" s="236" customFormat="1" x14ac:dyDescent="0.25">
      <c r="A27" s="514" t="s">
        <v>1304</v>
      </c>
      <c r="B27" s="237"/>
      <c r="E27" s="235"/>
    </row>
    <row r="28" spans="1:5" s="236" customFormat="1" x14ac:dyDescent="0.25">
      <c r="B28" s="237"/>
      <c r="E28" s="235"/>
    </row>
    <row r="29" spans="1:5" s="236" customFormat="1" x14ac:dyDescent="0.25">
      <c r="B29" s="237"/>
      <c r="E29" s="235"/>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árok15">
    <tabColor indexed="42"/>
    <pageSetUpPr fitToPage="1"/>
  </sheetPr>
  <dimension ref="A1:I23"/>
  <sheetViews>
    <sheetView workbookViewId="0">
      <pane xSplit="2" ySplit="5" topLeftCell="C6" activePane="bottomRight" state="frozen"/>
      <selection pane="topRight" activeCell="C1" sqref="C1"/>
      <selection pane="bottomLeft" activeCell="A6" sqref="A6"/>
      <selection pane="bottomRight" activeCell="D16" sqref="D16"/>
    </sheetView>
  </sheetViews>
  <sheetFormatPr defaultRowHeight="15.75" x14ac:dyDescent="0.25"/>
  <cols>
    <col min="1" max="1" width="9.140625" style="2"/>
    <col min="2" max="2" width="88.7109375" style="8" customWidth="1"/>
    <col min="3" max="3" width="23.42578125" style="2" customWidth="1"/>
    <col min="4" max="4" width="24.42578125" style="2" customWidth="1"/>
    <col min="5" max="5" width="15.28515625" style="182" bestFit="1" customWidth="1"/>
    <col min="6" max="6" width="9.140625" style="182"/>
    <col min="7" max="16384" width="9.140625" style="2"/>
  </cols>
  <sheetData>
    <row r="1" spans="1:6" ht="50.1" customHeight="1" thickBot="1" x14ac:dyDescent="0.3">
      <c r="A1" s="811" t="s">
        <v>1178</v>
      </c>
      <c r="B1" s="812"/>
      <c r="C1" s="812"/>
      <c r="D1" s="813"/>
    </row>
    <row r="2" spans="1:6" ht="27.75" customHeight="1" x14ac:dyDescent="0.25">
      <c r="A2" s="685" t="s">
        <v>1215</v>
      </c>
      <c r="B2" s="686"/>
      <c r="C2" s="686"/>
      <c r="D2" s="687"/>
    </row>
    <row r="3" spans="1:6" ht="18.75" customHeight="1" x14ac:dyDescent="0.25">
      <c r="A3" s="703" t="s">
        <v>205</v>
      </c>
      <c r="B3" s="814" t="s">
        <v>332</v>
      </c>
      <c r="C3" s="815" t="s">
        <v>307</v>
      </c>
      <c r="D3" s="816"/>
    </row>
    <row r="4" spans="1:6" s="5" customFormat="1" ht="19.5" customHeight="1" x14ac:dyDescent="0.2">
      <c r="A4" s="703"/>
      <c r="B4" s="814"/>
      <c r="C4" s="16">
        <v>2017</v>
      </c>
      <c r="D4" s="15">
        <v>2018</v>
      </c>
      <c r="E4" s="183"/>
      <c r="F4" s="183"/>
    </row>
    <row r="5" spans="1:6" s="5" customFormat="1" x14ac:dyDescent="0.2">
      <c r="A5" s="31"/>
      <c r="B5" s="28"/>
      <c r="C5" s="16" t="s">
        <v>286</v>
      </c>
      <c r="D5" s="15" t="s">
        <v>287</v>
      </c>
      <c r="E5" s="183"/>
      <c r="F5" s="183"/>
    </row>
    <row r="6" spans="1:6" s="5" customFormat="1" x14ac:dyDescent="0.2">
      <c r="A6" s="99">
        <v>1</v>
      </c>
      <c r="B6" s="60" t="s">
        <v>214</v>
      </c>
      <c r="C6" s="605">
        <v>401877.46</v>
      </c>
      <c r="D6" s="606">
        <v>47005.38</v>
      </c>
      <c r="E6" s="183"/>
      <c r="F6" s="183"/>
    </row>
    <row r="7" spans="1:6" s="5" customFormat="1" x14ac:dyDescent="0.2">
      <c r="A7" s="99">
        <f t="shared" ref="A7:A20" si="0">A6+1</f>
        <v>2</v>
      </c>
      <c r="B7" s="46" t="s">
        <v>163</v>
      </c>
      <c r="C7" s="51">
        <f>SUM(C8:C13)</f>
        <v>838421.03</v>
      </c>
      <c r="D7" s="52">
        <f>SUM(D8:D13)</f>
        <v>447085.67000000004</v>
      </c>
      <c r="E7" s="183"/>
      <c r="F7" s="183"/>
    </row>
    <row r="8" spans="1:6" s="5" customFormat="1" ht="18.75" x14ac:dyDescent="0.2">
      <c r="A8" s="99">
        <f t="shared" si="0"/>
        <v>3</v>
      </c>
      <c r="B8" s="61" t="s">
        <v>384</v>
      </c>
      <c r="C8" s="541">
        <v>590918.63</v>
      </c>
      <c r="D8" s="586">
        <v>185496.35</v>
      </c>
      <c r="E8" s="183"/>
      <c r="F8" s="183"/>
    </row>
    <row r="9" spans="1:6" s="5" customFormat="1" x14ac:dyDescent="0.2">
      <c r="A9" s="99">
        <f t="shared" si="0"/>
        <v>4</v>
      </c>
      <c r="B9" s="61" t="s">
        <v>387</v>
      </c>
      <c r="C9" s="541">
        <v>244759.39</v>
      </c>
      <c r="D9" s="586">
        <v>261589.32</v>
      </c>
      <c r="E9" s="183"/>
      <c r="F9" s="183"/>
    </row>
    <row r="10" spans="1:6" s="5" customFormat="1" x14ac:dyDescent="0.2">
      <c r="A10" s="99">
        <f t="shared" si="0"/>
        <v>5</v>
      </c>
      <c r="B10" s="61" t="s">
        <v>924</v>
      </c>
      <c r="C10" s="541">
        <v>0</v>
      </c>
      <c r="D10" s="586">
        <v>0</v>
      </c>
      <c r="E10" s="183"/>
      <c r="F10" s="183"/>
    </row>
    <row r="11" spans="1:6" s="5" customFormat="1" x14ac:dyDescent="0.2">
      <c r="A11" s="99">
        <f t="shared" si="0"/>
        <v>6</v>
      </c>
      <c r="B11" s="61" t="s">
        <v>385</v>
      </c>
      <c r="C11" s="541">
        <v>0</v>
      </c>
      <c r="D11" s="586">
        <v>0</v>
      </c>
      <c r="E11" s="183"/>
      <c r="F11" s="183"/>
    </row>
    <row r="12" spans="1:6" s="5" customFormat="1" x14ac:dyDescent="0.2">
      <c r="A12" s="99">
        <f t="shared" si="0"/>
        <v>7</v>
      </c>
      <c r="B12" s="61" t="s">
        <v>386</v>
      </c>
      <c r="C12" s="541">
        <v>0</v>
      </c>
      <c r="D12" s="586">
        <v>0</v>
      </c>
      <c r="E12" s="183"/>
      <c r="F12" s="183"/>
    </row>
    <row r="13" spans="1:6" s="5" customFormat="1" ht="19.5" customHeight="1" x14ac:dyDescent="0.2">
      <c r="A13" s="99">
        <f t="shared" si="0"/>
        <v>8</v>
      </c>
      <c r="B13" s="61" t="s">
        <v>388</v>
      </c>
      <c r="C13" s="541">
        <v>2743.01</v>
      </c>
      <c r="D13" s="586">
        <v>0</v>
      </c>
      <c r="E13" s="183"/>
      <c r="F13" s="183"/>
    </row>
    <row r="14" spans="1:6" s="5" customFormat="1" ht="21.75" customHeight="1" x14ac:dyDescent="0.2">
      <c r="A14" s="99">
        <f t="shared" si="0"/>
        <v>9</v>
      </c>
      <c r="B14" s="46" t="s">
        <v>58</v>
      </c>
      <c r="C14" s="51">
        <f>C6+C7</f>
        <v>1240298.49</v>
      </c>
      <c r="D14" s="52">
        <f>D6+D7</f>
        <v>494091.05000000005</v>
      </c>
      <c r="E14" s="183"/>
      <c r="F14" s="183"/>
    </row>
    <row r="15" spans="1:6" s="5" customFormat="1" ht="40.5" customHeight="1" x14ac:dyDescent="0.2">
      <c r="A15" s="99">
        <f t="shared" si="0"/>
        <v>10</v>
      </c>
      <c r="B15" s="46" t="s">
        <v>263</v>
      </c>
      <c r="C15" s="605">
        <v>130000</v>
      </c>
      <c r="D15" s="606">
        <v>300000</v>
      </c>
      <c r="E15" s="183"/>
      <c r="F15" s="183"/>
    </row>
    <row r="16" spans="1:6" s="5" customFormat="1" ht="31.5" x14ac:dyDescent="0.2">
      <c r="A16" s="125" t="s">
        <v>714</v>
      </c>
      <c r="B16" s="64" t="s">
        <v>790</v>
      </c>
      <c r="C16" s="605">
        <v>0</v>
      </c>
      <c r="D16" s="606">
        <v>0</v>
      </c>
      <c r="E16" s="183"/>
      <c r="F16" s="183"/>
    </row>
    <row r="17" spans="1:9" s="5" customFormat="1" ht="28.5" customHeight="1" x14ac:dyDescent="0.2">
      <c r="A17" s="99">
        <f>A15+1</f>
        <v>11</v>
      </c>
      <c r="B17" s="46" t="s">
        <v>791</v>
      </c>
      <c r="C17" s="605">
        <v>476260.78</v>
      </c>
      <c r="D17" s="606">
        <v>130000</v>
      </c>
      <c r="E17" s="183"/>
      <c r="F17" s="183"/>
    </row>
    <row r="18" spans="1:9" s="5" customFormat="1" ht="23.25" customHeight="1" x14ac:dyDescent="0.2">
      <c r="A18" s="99">
        <f t="shared" si="0"/>
        <v>12</v>
      </c>
      <c r="B18" s="46" t="s">
        <v>262</v>
      </c>
      <c r="C18" s="605">
        <v>0</v>
      </c>
      <c r="D18" s="606">
        <v>0</v>
      </c>
      <c r="E18" s="183"/>
      <c r="F18" s="183"/>
    </row>
    <row r="19" spans="1:9" s="5" customFormat="1" ht="33" customHeight="1" x14ac:dyDescent="0.2">
      <c r="A19" s="99">
        <f t="shared" si="0"/>
        <v>13</v>
      </c>
      <c r="B19" s="46" t="s">
        <v>792</v>
      </c>
      <c r="C19" s="605">
        <v>0</v>
      </c>
      <c r="D19" s="606">
        <v>0</v>
      </c>
      <c r="E19" s="183"/>
      <c r="F19" s="183"/>
    </row>
    <row r="20" spans="1:9" s="5" customFormat="1" ht="21" customHeight="1" thickBot="1" x14ac:dyDescent="0.25">
      <c r="A20" s="100">
        <f t="shared" si="0"/>
        <v>14</v>
      </c>
      <c r="B20" s="48" t="s">
        <v>89</v>
      </c>
      <c r="C20" s="544">
        <f>SUM(C14:C19)</f>
        <v>1846559.27</v>
      </c>
      <c r="D20" s="55">
        <f>SUM(D14:D19)</f>
        <v>924091.05</v>
      </c>
      <c r="E20" s="183"/>
      <c r="F20" s="183"/>
    </row>
    <row r="21" spans="1:9" ht="9" customHeight="1" x14ac:dyDescent="0.25"/>
    <row r="22" spans="1:9" ht="18" customHeight="1" x14ac:dyDescent="0.25">
      <c r="A22" s="761" t="s">
        <v>93</v>
      </c>
      <c r="B22" s="762"/>
      <c r="C22" s="762"/>
      <c r="D22" s="763"/>
    </row>
    <row r="23" spans="1:9" x14ac:dyDescent="0.25">
      <c r="A23" s="782" t="s">
        <v>18</v>
      </c>
      <c r="B23" s="783"/>
      <c r="C23" s="783"/>
      <c r="D23" s="784"/>
      <c r="E23" s="183"/>
      <c r="F23" s="183"/>
      <c r="G23" s="134"/>
      <c r="H23" s="134"/>
      <c r="I23" s="134"/>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árok16">
    <tabColor indexed="42"/>
    <pageSetUpPr fitToPage="1"/>
  </sheetPr>
  <dimension ref="A1:J83"/>
  <sheetViews>
    <sheetView zoomScaleNormal="100" workbookViewId="0">
      <pane xSplit="2" ySplit="5" topLeftCell="C6" activePane="bottomRight" state="frozen"/>
      <selection pane="topRight" activeCell="C1" sqref="C1"/>
      <selection pane="bottomLeft" activeCell="A6" sqref="A6"/>
      <selection pane="bottomRight" activeCell="K14" sqref="K14"/>
    </sheetView>
  </sheetViews>
  <sheetFormatPr defaultRowHeight="15.75" x14ac:dyDescent="0.25"/>
  <cols>
    <col min="1" max="1" width="7.42578125" style="2" customWidth="1"/>
    <col min="2" max="2" width="51.5703125" style="8" customWidth="1"/>
    <col min="3" max="3" width="17" style="8" customWidth="1"/>
    <col min="4" max="4" width="18.140625" style="2" customWidth="1"/>
    <col min="5" max="5" width="18.5703125" style="2" customWidth="1"/>
    <col min="6" max="6" width="16.28515625" style="2" customWidth="1"/>
    <col min="7" max="7" width="15.28515625" style="2" customWidth="1"/>
    <col min="8" max="8" width="15.7109375" style="2" customWidth="1"/>
    <col min="9" max="9" width="20.140625" style="2" customWidth="1"/>
    <col min="10" max="10" width="9.85546875" style="2" customWidth="1"/>
    <col min="11" max="16384" width="9.140625" style="2"/>
  </cols>
  <sheetData>
    <row r="1" spans="1:10" ht="35.1" customHeight="1" thickBot="1" x14ac:dyDescent="0.3">
      <c r="A1" s="820" t="s">
        <v>1117</v>
      </c>
      <c r="B1" s="821"/>
      <c r="C1" s="821"/>
      <c r="D1" s="821"/>
      <c r="E1" s="821"/>
      <c r="F1" s="821"/>
      <c r="G1" s="821"/>
      <c r="H1" s="821"/>
      <c r="I1" s="822"/>
    </row>
    <row r="2" spans="1:10" ht="35.1" customHeight="1" x14ac:dyDescent="0.25">
      <c r="A2" s="713" t="s">
        <v>1214</v>
      </c>
      <c r="B2" s="714"/>
      <c r="C2" s="714"/>
      <c r="D2" s="714"/>
      <c r="E2" s="714"/>
      <c r="F2" s="714"/>
      <c r="G2" s="714"/>
      <c r="H2" s="714"/>
      <c r="I2" s="715"/>
    </row>
    <row r="3" spans="1:10" s="5" customFormat="1" ht="35.25" customHeight="1" x14ac:dyDescent="0.2">
      <c r="A3" s="777" t="s">
        <v>205</v>
      </c>
      <c r="B3" s="705" t="s">
        <v>332</v>
      </c>
      <c r="C3" s="747" t="s">
        <v>1118</v>
      </c>
      <c r="D3" s="747" t="s">
        <v>1119</v>
      </c>
      <c r="E3" s="705" t="s">
        <v>1120</v>
      </c>
      <c r="F3" s="705" t="s">
        <v>177</v>
      </c>
      <c r="G3" s="823" t="s">
        <v>229</v>
      </c>
      <c r="H3" s="823" t="s">
        <v>729</v>
      </c>
      <c r="I3" s="818" t="s">
        <v>230</v>
      </c>
    </row>
    <row r="4" spans="1:10" s="5" customFormat="1" ht="72" customHeight="1" x14ac:dyDescent="0.2">
      <c r="A4" s="703"/>
      <c r="B4" s="742"/>
      <c r="C4" s="748"/>
      <c r="D4" s="748"/>
      <c r="E4" s="742"/>
      <c r="F4" s="742"/>
      <c r="G4" s="824"/>
      <c r="H4" s="824"/>
      <c r="I4" s="819"/>
    </row>
    <row r="5" spans="1:10" s="5" customFormat="1" x14ac:dyDescent="0.2">
      <c r="A5" s="31"/>
      <c r="B5" s="85"/>
      <c r="C5" s="88" t="s">
        <v>286</v>
      </c>
      <c r="D5" s="88" t="s">
        <v>287</v>
      </c>
      <c r="E5" s="37" t="s">
        <v>288</v>
      </c>
      <c r="F5" s="37" t="s">
        <v>295</v>
      </c>
      <c r="G5" s="37" t="s">
        <v>289</v>
      </c>
      <c r="H5" s="37" t="s">
        <v>290</v>
      </c>
      <c r="I5" s="190" t="s">
        <v>715</v>
      </c>
    </row>
    <row r="6" spans="1:10" s="5" customFormat="1" x14ac:dyDescent="0.2">
      <c r="A6" s="31">
        <v>1</v>
      </c>
      <c r="B6" s="68" t="s">
        <v>380</v>
      </c>
      <c r="C6" s="53">
        <v>0</v>
      </c>
      <c r="D6" s="53">
        <v>0</v>
      </c>
      <c r="E6" s="53">
        <v>0</v>
      </c>
      <c r="F6" s="53">
        <v>0</v>
      </c>
      <c r="G6" s="53">
        <v>0</v>
      </c>
      <c r="H6" s="53">
        <v>0</v>
      </c>
      <c r="I6" s="539">
        <f t="shared" ref="I6:I17" si="0">SUM(C6:H6)</f>
        <v>0</v>
      </c>
    </row>
    <row r="7" spans="1:10" s="5" customFormat="1" x14ac:dyDescent="0.2">
      <c r="A7" s="31"/>
      <c r="B7" s="69" t="s">
        <v>303</v>
      </c>
      <c r="C7" s="53"/>
      <c r="D7" s="53"/>
      <c r="E7" s="53"/>
      <c r="F7" s="53"/>
      <c r="G7" s="53"/>
      <c r="H7" s="53"/>
      <c r="I7" s="539"/>
    </row>
    <row r="8" spans="1:10" s="5" customFormat="1" x14ac:dyDescent="0.2">
      <c r="A8" s="31">
        <v>2</v>
      </c>
      <c r="B8" s="105" t="s">
        <v>59</v>
      </c>
      <c r="C8" s="53">
        <v>0</v>
      </c>
      <c r="D8" s="53">
        <v>0</v>
      </c>
      <c r="E8" s="53">
        <v>0</v>
      </c>
      <c r="F8" s="53">
        <v>0</v>
      </c>
      <c r="G8" s="53">
        <v>0</v>
      </c>
      <c r="H8" s="53">
        <v>0</v>
      </c>
      <c r="I8" s="539">
        <f t="shared" si="0"/>
        <v>0</v>
      </c>
    </row>
    <row r="9" spans="1:10" x14ac:dyDescent="0.25">
      <c r="A9" s="31">
        <v>3</v>
      </c>
      <c r="B9" s="68" t="s">
        <v>285</v>
      </c>
      <c r="C9" s="53">
        <v>0</v>
      </c>
      <c r="D9" s="53">
        <v>0</v>
      </c>
      <c r="E9" s="53">
        <v>0</v>
      </c>
      <c r="F9" s="53">
        <v>0</v>
      </c>
      <c r="G9" s="53">
        <v>0</v>
      </c>
      <c r="H9" s="53">
        <v>0</v>
      </c>
      <c r="I9" s="539">
        <f t="shared" si="0"/>
        <v>0</v>
      </c>
    </row>
    <row r="10" spans="1:10" ht="31.5" x14ac:dyDescent="0.25">
      <c r="A10" s="31">
        <v>4</v>
      </c>
      <c r="B10" s="68" t="s">
        <v>247</v>
      </c>
      <c r="C10" s="62">
        <f>SUM(C11:C16)</f>
        <v>0</v>
      </c>
      <c r="D10" s="62">
        <f t="shared" ref="D10:I10" si="1">SUM(D11:D16)</f>
        <v>0</v>
      </c>
      <c r="E10" s="62">
        <f t="shared" si="1"/>
        <v>57106.16</v>
      </c>
      <c r="F10" s="62">
        <f t="shared" si="1"/>
        <v>42199.3</v>
      </c>
      <c r="G10" s="62">
        <f t="shared" si="1"/>
        <v>0</v>
      </c>
      <c r="H10" s="62">
        <f t="shared" si="1"/>
        <v>0</v>
      </c>
      <c r="I10" s="62">
        <f t="shared" si="1"/>
        <v>99305.46</v>
      </c>
      <c r="J10" s="513" t="s">
        <v>1027</v>
      </c>
    </row>
    <row r="11" spans="1:10" x14ac:dyDescent="0.25">
      <c r="A11" s="31">
        <v>5</v>
      </c>
      <c r="B11" s="105" t="s">
        <v>350</v>
      </c>
      <c r="C11" s="53">
        <v>0</v>
      </c>
      <c r="D11" s="53">
        <v>0</v>
      </c>
      <c r="E11" s="53">
        <v>6323.26</v>
      </c>
      <c r="F11" s="53">
        <v>0</v>
      </c>
      <c r="G11" s="53">
        <v>0</v>
      </c>
      <c r="H11" s="53">
        <v>0</v>
      </c>
      <c r="I11" s="539">
        <f t="shared" si="0"/>
        <v>6323.26</v>
      </c>
    </row>
    <row r="12" spans="1:10" x14ac:dyDescent="0.25">
      <c r="A12" s="31">
        <v>6</v>
      </c>
      <c r="B12" s="105" t="s">
        <v>1224</v>
      </c>
      <c r="C12" s="53">
        <v>0</v>
      </c>
      <c r="D12" s="53">
        <v>0</v>
      </c>
      <c r="E12" s="53">
        <v>3108</v>
      </c>
      <c r="F12" s="53">
        <v>4171.46</v>
      </c>
      <c r="G12" s="53">
        <v>0</v>
      </c>
      <c r="H12" s="53">
        <v>0</v>
      </c>
      <c r="I12" s="539">
        <f t="shared" si="0"/>
        <v>7279.46</v>
      </c>
    </row>
    <row r="13" spans="1:10" x14ac:dyDescent="0.25">
      <c r="A13" s="31">
        <v>7</v>
      </c>
      <c r="B13" s="123" t="s">
        <v>351</v>
      </c>
      <c r="C13" s="53">
        <v>0</v>
      </c>
      <c r="D13" s="53">
        <v>0</v>
      </c>
      <c r="E13" s="53">
        <v>2205.6</v>
      </c>
      <c r="F13" s="53">
        <v>12007.4</v>
      </c>
      <c r="G13" s="53">
        <v>0</v>
      </c>
      <c r="H13" s="53">
        <v>0</v>
      </c>
      <c r="I13" s="539">
        <f t="shared" si="0"/>
        <v>14213</v>
      </c>
    </row>
    <row r="14" spans="1:10" ht="31.5" x14ac:dyDescent="0.25">
      <c r="A14" s="31">
        <v>8</v>
      </c>
      <c r="B14" s="105" t="s">
        <v>352</v>
      </c>
      <c r="C14" s="53">
        <v>0</v>
      </c>
      <c r="D14" s="53">
        <v>0</v>
      </c>
      <c r="E14" s="53">
        <v>15840</v>
      </c>
      <c r="F14" s="53">
        <v>25897.439999999999</v>
      </c>
      <c r="G14" s="53">
        <v>0</v>
      </c>
      <c r="H14" s="53">
        <v>0</v>
      </c>
      <c r="I14" s="539">
        <f t="shared" si="0"/>
        <v>41737.440000000002</v>
      </c>
    </row>
    <row r="15" spans="1:10" ht="31.5" x14ac:dyDescent="0.25">
      <c r="A15" s="43">
        <v>9</v>
      </c>
      <c r="B15" s="105" t="s">
        <v>353</v>
      </c>
      <c r="C15" s="53">
        <v>0</v>
      </c>
      <c r="D15" s="53">
        <v>0</v>
      </c>
      <c r="E15" s="53">
        <v>1756.3</v>
      </c>
      <c r="F15" s="53">
        <v>0</v>
      </c>
      <c r="G15" s="53">
        <v>0</v>
      </c>
      <c r="H15" s="53">
        <v>0</v>
      </c>
      <c r="I15" s="539">
        <f t="shared" si="0"/>
        <v>1756.3</v>
      </c>
    </row>
    <row r="16" spans="1:10" x14ac:dyDescent="0.25">
      <c r="A16" s="31">
        <v>10</v>
      </c>
      <c r="B16" s="466" t="s">
        <v>1209</v>
      </c>
      <c r="C16" s="53">
        <v>0</v>
      </c>
      <c r="D16" s="53">
        <v>0</v>
      </c>
      <c r="E16" s="53">
        <v>27873</v>
      </c>
      <c r="F16" s="53">
        <v>123</v>
      </c>
      <c r="G16" s="53">
        <v>0</v>
      </c>
      <c r="H16" s="53">
        <v>0</v>
      </c>
      <c r="I16" s="539">
        <f t="shared" si="0"/>
        <v>27996</v>
      </c>
      <c r="J16" s="513" t="s">
        <v>1205</v>
      </c>
    </row>
    <row r="17" spans="1:10" x14ac:dyDescent="0.25">
      <c r="A17" s="31">
        <v>11</v>
      </c>
      <c r="B17" s="63" t="s">
        <v>180</v>
      </c>
      <c r="C17" s="53">
        <v>0</v>
      </c>
      <c r="D17" s="53">
        <v>0</v>
      </c>
      <c r="E17" s="53">
        <v>0</v>
      </c>
      <c r="F17" s="53">
        <v>0</v>
      </c>
      <c r="G17" s="53">
        <v>0</v>
      </c>
      <c r="H17" s="53">
        <v>0</v>
      </c>
      <c r="I17" s="539">
        <f t="shared" si="0"/>
        <v>0</v>
      </c>
    </row>
    <row r="18" spans="1:10" x14ac:dyDescent="0.25">
      <c r="A18" s="43">
        <v>12</v>
      </c>
      <c r="B18" s="68" t="s">
        <v>181</v>
      </c>
      <c r="C18" s="53">
        <v>16200</v>
      </c>
      <c r="D18" s="53">
        <v>0</v>
      </c>
      <c r="E18" s="53">
        <v>3300</v>
      </c>
      <c r="F18" s="53">
        <v>14394</v>
      </c>
      <c r="G18" s="53">
        <v>0</v>
      </c>
      <c r="H18" s="53">
        <v>0</v>
      </c>
      <c r="I18" s="539">
        <f t="shared" ref="I18:I23" si="2">SUM(C18:H18)</f>
        <v>33894</v>
      </c>
    </row>
    <row r="19" spans="1:10" x14ac:dyDescent="0.25">
      <c r="A19" s="31">
        <v>13</v>
      </c>
      <c r="B19" s="68" t="s">
        <v>300</v>
      </c>
      <c r="C19" s="53">
        <v>0</v>
      </c>
      <c r="D19" s="53">
        <v>0</v>
      </c>
      <c r="E19" s="53">
        <v>5742.06</v>
      </c>
      <c r="F19" s="53">
        <v>806.88</v>
      </c>
      <c r="G19" s="53">
        <v>0</v>
      </c>
      <c r="H19" s="53">
        <v>0</v>
      </c>
      <c r="I19" s="539">
        <f t="shared" si="2"/>
        <v>6548.9400000000005</v>
      </c>
    </row>
    <row r="20" spans="1:10" x14ac:dyDescent="0.25">
      <c r="A20" s="31">
        <v>14</v>
      </c>
      <c r="B20" s="68" t="s">
        <v>182</v>
      </c>
      <c r="C20" s="53">
        <v>0</v>
      </c>
      <c r="D20" s="53">
        <v>0</v>
      </c>
      <c r="E20" s="53">
        <v>0</v>
      </c>
      <c r="F20" s="53">
        <v>0</v>
      </c>
      <c r="G20" s="53">
        <v>0</v>
      </c>
      <c r="H20" s="53">
        <v>0</v>
      </c>
      <c r="I20" s="539">
        <f t="shared" si="2"/>
        <v>0</v>
      </c>
    </row>
    <row r="21" spans="1:10" x14ac:dyDescent="0.25">
      <c r="A21" s="43">
        <v>15</v>
      </c>
      <c r="B21" s="68" t="s">
        <v>308</v>
      </c>
      <c r="C21" s="53">
        <v>0</v>
      </c>
      <c r="D21" s="53">
        <v>0</v>
      </c>
      <c r="E21" s="53">
        <v>0</v>
      </c>
      <c r="F21" s="53">
        <v>0</v>
      </c>
      <c r="G21" s="53">
        <v>0</v>
      </c>
      <c r="H21" s="53">
        <v>0</v>
      </c>
      <c r="I21" s="539">
        <f t="shared" si="2"/>
        <v>0</v>
      </c>
    </row>
    <row r="22" spans="1:10" x14ac:dyDescent="0.25">
      <c r="A22" s="31">
        <v>16</v>
      </c>
      <c r="B22" s="470" t="s">
        <v>1032</v>
      </c>
      <c r="C22" s="607">
        <v>0</v>
      </c>
      <c r="D22" s="53">
        <v>0</v>
      </c>
      <c r="E22" s="53">
        <v>0</v>
      </c>
      <c r="F22" s="53">
        <v>0</v>
      </c>
      <c r="G22" s="53">
        <v>0</v>
      </c>
      <c r="H22" s="53">
        <v>0</v>
      </c>
      <c r="I22" s="539">
        <f t="shared" si="2"/>
        <v>0</v>
      </c>
    </row>
    <row r="23" spans="1:10" ht="48" thickBot="1" x14ac:dyDescent="0.3">
      <c r="A23" s="31">
        <v>17</v>
      </c>
      <c r="B23" s="471" t="s">
        <v>1206</v>
      </c>
      <c r="C23" s="608">
        <f>+C6+C9+C10+C17+C18+C19+C20+C21+C22</f>
        <v>16200</v>
      </c>
      <c r="D23" s="575">
        <f t="shared" ref="D23:H23" si="3">+D6+D9+D10+D17+D18+D19+D20+D21+D22</f>
        <v>0</v>
      </c>
      <c r="E23" s="575">
        <f t="shared" si="3"/>
        <v>66148.22</v>
      </c>
      <c r="F23" s="575">
        <f t="shared" si="3"/>
        <v>57400.18</v>
      </c>
      <c r="G23" s="575">
        <f t="shared" si="3"/>
        <v>0</v>
      </c>
      <c r="H23" s="575">
        <f t="shared" si="3"/>
        <v>0</v>
      </c>
      <c r="I23" s="576">
        <f t="shared" si="2"/>
        <v>139748.4</v>
      </c>
      <c r="J23" s="513" t="s">
        <v>1207</v>
      </c>
    </row>
    <row r="24" spans="1:10" x14ac:dyDescent="0.25">
      <c r="C24" s="181"/>
      <c r="D24" s="180"/>
      <c r="E24" s="180"/>
      <c r="F24" s="180"/>
      <c r="G24" s="180"/>
      <c r="H24" s="180"/>
    </row>
    <row r="25" spans="1:10" x14ac:dyDescent="0.25">
      <c r="A25" s="817" t="s">
        <v>1225</v>
      </c>
      <c r="B25" s="817"/>
      <c r="C25" s="817"/>
      <c r="D25" s="817"/>
      <c r="E25" s="817"/>
      <c r="F25" s="817"/>
      <c r="G25" s="817"/>
      <c r="H25" s="817"/>
      <c r="I25" s="817"/>
    </row>
    <row r="26" spans="1:10" x14ac:dyDescent="0.25">
      <c r="C26" s="180"/>
      <c r="D26" s="180"/>
      <c r="E26" s="180"/>
      <c r="F26" s="180"/>
      <c r="G26" s="180"/>
      <c r="H26" s="180"/>
    </row>
    <row r="27" spans="1:10" x14ac:dyDescent="0.25">
      <c r="C27" s="180"/>
      <c r="D27" s="180"/>
      <c r="E27" s="180"/>
      <c r="F27" s="180"/>
      <c r="G27" s="180"/>
      <c r="H27" s="180"/>
    </row>
    <row r="28" spans="1:10" x14ac:dyDescent="0.25">
      <c r="C28" s="180"/>
      <c r="D28" s="180"/>
      <c r="E28" s="180"/>
      <c r="F28" s="180"/>
      <c r="G28" s="180"/>
      <c r="H28" s="180"/>
    </row>
    <row r="29" spans="1:10" x14ac:dyDescent="0.25">
      <c r="C29" s="180"/>
      <c r="D29" s="180"/>
      <c r="E29" s="180"/>
      <c r="F29" s="180"/>
      <c r="G29" s="180"/>
      <c r="H29" s="180"/>
    </row>
    <row r="30" spans="1:10" x14ac:dyDescent="0.25">
      <c r="C30" s="180"/>
      <c r="D30" s="180"/>
      <c r="E30" s="180"/>
      <c r="F30" s="180"/>
      <c r="G30" s="180"/>
      <c r="H30" s="180"/>
    </row>
    <row r="31" spans="1:10" x14ac:dyDescent="0.25">
      <c r="C31" s="180"/>
      <c r="D31" s="180"/>
      <c r="E31" s="180"/>
      <c r="F31" s="180"/>
      <c r="G31" s="180"/>
      <c r="H31" s="180"/>
    </row>
    <row r="32" spans="1:10" x14ac:dyDescent="0.25">
      <c r="C32" s="180"/>
      <c r="D32" s="180"/>
      <c r="E32" s="180"/>
      <c r="F32" s="180"/>
      <c r="G32" s="180"/>
      <c r="H32" s="180"/>
    </row>
    <row r="33" spans="3:8" x14ac:dyDescent="0.25">
      <c r="C33" s="180"/>
      <c r="D33" s="180"/>
      <c r="E33" s="180"/>
      <c r="F33" s="180"/>
      <c r="G33" s="180"/>
      <c r="H33" s="180"/>
    </row>
    <row r="34" spans="3:8" x14ac:dyDescent="0.25">
      <c r="C34" s="180"/>
      <c r="D34" s="180"/>
      <c r="E34" s="180"/>
      <c r="F34" s="180"/>
      <c r="G34" s="180"/>
      <c r="H34" s="180"/>
    </row>
    <row r="35" spans="3:8" x14ac:dyDescent="0.25">
      <c r="C35" s="180"/>
      <c r="D35" s="180"/>
      <c r="E35" s="180"/>
      <c r="F35" s="180"/>
      <c r="G35" s="180"/>
      <c r="H35" s="180"/>
    </row>
    <row r="36" spans="3:8" x14ac:dyDescent="0.25">
      <c r="C36" s="180"/>
      <c r="D36" s="180"/>
      <c r="E36" s="180"/>
      <c r="F36" s="180"/>
      <c r="G36" s="180"/>
      <c r="H36" s="180"/>
    </row>
    <row r="37" spans="3:8" x14ac:dyDescent="0.25">
      <c r="C37" s="180"/>
      <c r="D37" s="180"/>
      <c r="E37" s="180"/>
      <c r="F37" s="180"/>
      <c r="G37" s="180"/>
      <c r="H37" s="180"/>
    </row>
    <row r="38" spans="3:8" x14ac:dyDescent="0.25">
      <c r="C38" s="180"/>
      <c r="D38" s="180"/>
      <c r="E38" s="180"/>
      <c r="F38" s="180"/>
      <c r="G38" s="180"/>
      <c r="H38" s="180"/>
    </row>
    <row r="39" spans="3:8" x14ac:dyDescent="0.25">
      <c r="C39" s="180"/>
      <c r="D39" s="180"/>
      <c r="E39" s="180"/>
      <c r="F39" s="180"/>
      <c r="G39" s="180"/>
      <c r="H39" s="180"/>
    </row>
    <row r="40" spans="3:8" x14ac:dyDescent="0.25">
      <c r="C40" s="180"/>
      <c r="D40" s="180"/>
      <c r="E40" s="180"/>
      <c r="F40" s="180"/>
      <c r="G40" s="180"/>
      <c r="H40" s="180"/>
    </row>
    <row r="41" spans="3:8" x14ac:dyDescent="0.25">
      <c r="C41" s="180"/>
      <c r="D41" s="180"/>
      <c r="E41" s="180"/>
      <c r="F41" s="180"/>
      <c r="G41" s="180"/>
      <c r="H41" s="180"/>
    </row>
    <row r="42" spans="3:8" x14ac:dyDescent="0.25">
      <c r="C42" s="180"/>
      <c r="D42" s="180"/>
      <c r="E42" s="180"/>
      <c r="F42" s="180"/>
      <c r="G42" s="180"/>
      <c r="H42" s="180"/>
    </row>
    <row r="43" spans="3:8" x14ac:dyDescent="0.25">
      <c r="C43" s="180"/>
      <c r="D43" s="180"/>
      <c r="E43" s="180"/>
      <c r="F43" s="180"/>
      <c r="G43" s="180"/>
      <c r="H43" s="180"/>
    </row>
    <row r="44" spans="3:8" x14ac:dyDescent="0.25">
      <c r="C44" s="180"/>
      <c r="D44" s="180"/>
      <c r="E44" s="180"/>
      <c r="F44" s="180"/>
      <c r="G44" s="180"/>
      <c r="H44" s="180"/>
    </row>
    <row r="45" spans="3:8" x14ac:dyDescent="0.25">
      <c r="C45" s="180"/>
      <c r="D45" s="180"/>
      <c r="E45" s="180"/>
      <c r="F45" s="180"/>
      <c r="G45" s="180"/>
      <c r="H45" s="180"/>
    </row>
    <row r="46" spans="3:8" x14ac:dyDescent="0.25">
      <c r="C46" s="180"/>
      <c r="D46" s="180"/>
      <c r="E46" s="180"/>
      <c r="F46" s="180"/>
      <c r="G46" s="180"/>
      <c r="H46" s="180"/>
    </row>
    <row r="47" spans="3:8" x14ac:dyDescent="0.25">
      <c r="C47" s="180"/>
      <c r="D47" s="180"/>
      <c r="E47" s="180"/>
      <c r="F47" s="180"/>
      <c r="G47" s="180"/>
      <c r="H47" s="180"/>
    </row>
    <row r="48" spans="3:8" x14ac:dyDescent="0.25">
      <c r="C48" s="180"/>
      <c r="D48" s="180"/>
      <c r="E48" s="180"/>
      <c r="F48" s="180"/>
      <c r="G48" s="180"/>
      <c r="H48" s="180"/>
    </row>
    <row r="49" spans="3:8" x14ac:dyDescent="0.25">
      <c r="C49" s="180"/>
      <c r="D49" s="180"/>
      <c r="E49" s="180"/>
      <c r="F49" s="180"/>
      <c r="G49" s="180"/>
      <c r="H49" s="180"/>
    </row>
    <row r="50" spans="3:8" x14ac:dyDescent="0.25">
      <c r="C50" s="180"/>
      <c r="D50" s="180"/>
      <c r="E50" s="180"/>
      <c r="F50" s="180"/>
      <c r="G50" s="180"/>
      <c r="H50" s="180"/>
    </row>
    <row r="51" spans="3:8" x14ac:dyDescent="0.25">
      <c r="C51" s="180"/>
      <c r="D51" s="180"/>
      <c r="E51" s="180"/>
      <c r="F51" s="180"/>
      <c r="G51" s="180"/>
      <c r="H51" s="180"/>
    </row>
    <row r="52" spans="3:8" x14ac:dyDescent="0.25">
      <c r="C52" s="180"/>
      <c r="D52" s="180"/>
      <c r="E52" s="180"/>
      <c r="F52" s="180"/>
      <c r="G52" s="180"/>
      <c r="H52" s="180"/>
    </row>
    <row r="53" spans="3:8" x14ac:dyDescent="0.25">
      <c r="C53" s="180"/>
      <c r="D53" s="180"/>
      <c r="E53" s="180"/>
      <c r="F53" s="180"/>
      <c r="G53" s="180"/>
      <c r="H53" s="180"/>
    </row>
    <row r="54" spans="3:8" x14ac:dyDescent="0.25">
      <c r="C54" s="180"/>
      <c r="D54" s="180"/>
      <c r="E54" s="180"/>
      <c r="F54" s="180"/>
      <c r="G54" s="180"/>
      <c r="H54" s="180"/>
    </row>
    <row r="55" spans="3:8" x14ac:dyDescent="0.25">
      <c r="C55" s="180"/>
      <c r="D55" s="180"/>
      <c r="E55" s="180"/>
      <c r="F55" s="180"/>
      <c r="G55" s="180"/>
      <c r="H55" s="180"/>
    </row>
    <row r="56" spans="3:8" x14ac:dyDescent="0.25">
      <c r="C56" s="180"/>
      <c r="D56" s="180"/>
      <c r="E56" s="180"/>
      <c r="F56" s="180"/>
      <c r="G56" s="180"/>
      <c r="H56" s="180"/>
    </row>
    <row r="57" spans="3:8" x14ac:dyDescent="0.25">
      <c r="C57" s="180"/>
      <c r="D57" s="180"/>
      <c r="E57" s="180"/>
      <c r="F57" s="180"/>
      <c r="G57" s="180"/>
      <c r="H57" s="180"/>
    </row>
    <row r="58" spans="3:8" x14ac:dyDescent="0.25">
      <c r="C58" s="180"/>
      <c r="D58" s="180"/>
      <c r="E58" s="180"/>
      <c r="F58" s="180"/>
      <c r="G58" s="180"/>
      <c r="H58" s="180"/>
    </row>
    <row r="59" spans="3:8" x14ac:dyDescent="0.25">
      <c r="C59" s="180"/>
      <c r="D59" s="180"/>
      <c r="E59" s="180"/>
      <c r="F59" s="180"/>
      <c r="G59" s="180"/>
      <c r="H59" s="180"/>
    </row>
    <row r="60" spans="3:8" x14ac:dyDescent="0.25">
      <c r="C60" s="180"/>
      <c r="D60" s="180"/>
      <c r="E60" s="180"/>
      <c r="F60" s="180"/>
      <c r="G60" s="180"/>
      <c r="H60" s="180"/>
    </row>
    <row r="61" spans="3:8" x14ac:dyDescent="0.25">
      <c r="C61" s="180"/>
      <c r="D61" s="180"/>
      <c r="E61" s="180"/>
      <c r="F61" s="180"/>
      <c r="G61" s="180"/>
      <c r="H61" s="180"/>
    </row>
    <row r="62" spans="3:8" x14ac:dyDescent="0.25">
      <c r="C62" s="180"/>
      <c r="D62" s="180"/>
      <c r="E62" s="180"/>
      <c r="F62" s="180"/>
      <c r="G62" s="180"/>
      <c r="H62" s="180"/>
    </row>
    <row r="63" spans="3:8" x14ac:dyDescent="0.25">
      <c r="C63" s="180"/>
      <c r="D63" s="180"/>
      <c r="E63" s="180"/>
      <c r="F63" s="180"/>
      <c r="G63" s="180"/>
      <c r="H63" s="180"/>
    </row>
    <row r="64" spans="3:8" x14ac:dyDescent="0.25">
      <c r="C64" s="180"/>
      <c r="D64" s="180"/>
      <c r="E64" s="180"/>
      <c r="F64" s="180"/>
      <c r="G64" s="180"/>
      <c r="H64" s="180"/>
    </row>
    <row r="65" spans="3:8" x14ac:dyDescent="0.25">
      <c r="C65" s="180"/>
      <c r="D65" s="180"/>
      <c r="E65" s="180"/>
      <c r="F65" s="180"/>
      <c r="G65" s="180"/>
      <c r="H65" s="180"/>
    </row>
    <row r="66" spans="3:8" x14ac:dyDescent="0.25">
      <c r="C66" s="180"/>
      <c r="D66" s="180"/>
      <c r="E66" s="180"/>
      <c r="F66" s="180"/>
      <c r="G66" s="180"/>
      <c r="H66" s="180"/>
    </row>
    <row r="67" spans="3:8" x14ac:dyDescent="0.25">
      <c r="C67" s="180"/>
      <c r="D67" s="180"/>
      <c r="E67" s="180"/>
      <c r="F67" s="180"/>
      <c r="G67" s="180"/>
      <c r="H67" s="180"/>
    </row>
    <row r="68" spans="3:8" x14ac:dyDescent="0.25">
      <c r="C68" s="180"/>
      <c r="D68" s="180"/>
      <c r="E68" s="180"/>
      <c r="F68" s="180"/>
      <c r="G68" s="180"/>
      <c r="H68" s="180"/>
    </row>
    <row r="69" spans="3:8" x14ac:dyDescent="0.25">
      <c r="C69" s="180"/>
      <c r="D69" s="180"/>
      <c r="E69" s="180"/>
      <c r="F69" s="180"/>
      <c r="G69" s="180"/>
      <c r="H69" s="180"/>
    </row>
    <row r="70" spans="3:8" x14ac:dyDescent="0.25">
      <c r="C70" s="180"/>
      <c r="D70" s="180"/>
      <c r="E70" s="180"/>
      <c r="F70" s="180"/>
      <c r="G70" s="180"/>
      <c r="H70" s="180"/>
    </row>
    <row r="71" spans="3:8" x14ac:dyDescent="0.25">
      <c r="C71" s="180"/>
      <c r="D71" s="180"/>
      <c r="E71" s="180"/>
      <c r="F71" s="180"/>
      <c r="G71" s="180"/>
      <c r="H71" s="180"/>
    </row>
    <row r="72" spans="3:8" x14ac:dyDescent="0.25">
      <c r="C72" s="180"/>
      <c r="D72" s="180"/>
      <c r="E72" s="180"/>
      <c r="F72" s="180"/>
      <c r="G72" s="180"/>
      <c r="H72" s="180"/>
    </row>
    <row r="73" spans="3:8" x14ac:dyDescent="0.25">
      <c r="C73" s="180"/>
      <c r="D73" s="180"/>
      <c r="E73" s="180"/>
      <c r="F73" s="180"/>
      <c r="G73" s="180"/>
      <c r="H73" s="180"/>
    </row>
    <row r="74" spans="3:8" x14ac:dyDescent="0.25">
      <c r="C74" s="180"/>
      <c r="D74" s="180"/>
      <c r="E74" s="180"/>
      <c r="F74" s="180"/>
      <c r="G74" s="180"/>
      <c r="H74" s="180"/>
    </row>
    <row r="75" spans="3:8" x14ac:dyDescent="0.25">
      <c r="C75" s="180"/>
      <c r="D75" s="180"/>
      <c r="E75" s="180"/>
      <c r="F75" s="180"/>
      <c r="G75" s="180"/>
      <c r="H75" s="180"/>
    </row>
    <row r="76" spans="3:8" x14ac:dyDescent="0.25">
      <c r="C76" s="180"/>
      <c r="D76" s="180"/>
      <c r="E76" s="180"/>
      <c r="F76" s="180"/>
      <c r="G76" s="180"/>
      <c r="H76" s="180"/>
    </row>
    <row r="77" spans="3:8" x14ac:dyDescent="0.25">
      <c r="C77" s="180"/>
      <c r="D77" s="180"/>
      <c r="E77" s="180"/>
      <c r="F77" s="180"/>
      <c r="G77" s="180"/>
      <c r="H77" s="180"/>
    </row>
    <row r="78" spans="3:8" x14ac:dyDescent="0.25">
      <c r="C78" s="180"/>
      <c r="D78" s="180"/>
      <c r="E78" s="180"/>
      <c r="F78" s="180"/>
      <c r="G78" s="180"/>
      <c r="H78" s="180"/>
    </row>
    <row r="79" spans="3:8" x14ac:dyDescent="0.25">
      <c r="C79" s="180"/>
      <c r="D79" s="180"/>
      <c r="E79" s="180"/>
      <c r="F79" s="180"/>
      <c r="G79" s="180"/>
      <c r="H79" s="180"/>
    </row>
    <row r="80" spans="3:8" x14ac:dyDescent="0.25">
      <c r="C80" s="180"/>
      <c r="D80" s="180"/>
      <c r="E80" s="180"/>
      <c r="F80" s="180"/>
      <c r="G80" s="180"/>
      <c r="H80" s="180"/>
    </row>
    <row r="81" spans="3:8" x14ac:dyDescent="0.25">
      <c r="C81" s="180"/>
      <c r="D81" s="180"/>
      <c r="E81" s="180"/>
      <c r="F81" s="180"/>
      <c r="G81" s="180"/>
      <c r="H81" s="180"/>
    </row>
    <row r="82" spans="3:8" x14ac:dyDescent="0.25">
      <c r="C82" s="180"/>
      <c r="D82" s="180"/>
      <c r="E82" s="180"/>
      <c r="F82" s="180"/>
      <c r="G82" s="180"/>
      <c r="H82" s="180"/>
    </row>
    <row r="83" spans="3:8" x14ac:dyDescent="0.25">
      <c r="C83" s="180"/>
      <c r="D83" s="180"/>
      <c r="E83" s="180"/>
      <c r="F83" s="180"/>
      <c r="G83" s="180"/>
      <c r="H83" s="180"/>
    </row>
  </sheetData>
  <mergeCells count="12">
    <mergeCell ref="A25:I25"/>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2"/>
    <pageSetUpPr fitToPage="1"/>
  </sheetPr>
  <dimension ref="A1:IV23"/>
  <sheetViews>
    <sheetView zoomScaleNormal="100" workbookViewId="0">
      <pane xSplit="2" ySplit="5" topLeftCell="C6" activePane="bottomRight" state="frozen"/>
      <selection pane="topRight" activeCell="C1" sqref="C1"/>
      <selection pane="bottomLeft" activeCell="A6" sqref="A6"/>
      <selection pane="bottomRight" activeCell="F9" sqref="F9"/>
    </sheetView>
  </sheetViews>
  <sheetFormatPr defaultRowHeight="15.75" x14ac:dyDescent="0.25"/>
  <cols>
    <col min="1" max="1" width="7.28515625" style="208" customWidth="1"/>
    <col min="2" max="2" width="38.85546875" style="213" customWidth="1"/>
    <col min="3" max="5" width="13.7109375" style="208" bestFit="1" customWidth="1"/>
    <col min="6" max="6" width="11.85546875" style="208" customWidth="1"/>
    <col min="7" max="8" width="11.85546875" style="208" bestFit="1" customWidth="1"/>
    <col min="9" max="9" width="13.42578125" style="208" customWidth="1"/>
    <col min="10" max="10" width="12.42578125" style="208" customWidth="1"/>
    <col min="11" max="11" width="14.5703125" style="208" customWidth="1"/>
    <col min="12" max="12" width="14.42578125" style="208" customWidth="1"/>
    <col min="13" max="13" width="14.85546875" style="208" customWidth="1"/>
    <col min="14" max="14" width="14.7109375" style="208" customWidth="1"/>
    <col min="15" max="15" width="14.140625" style="208" customWidth="1"/>
    <col min="16" max="16" width="14.28515625" style="208" customWidth="1"/>
    <col min="17" max="16384" width="9.140625" style="208"/>
  </cols>
  <sheetData>
    <row r="1" spans="1:256" ht="27.75" customHeight="1" thickBot="1" x14ac:dyDescent="0.3">
      <c r="A1" s="829" t="s">
        <v>1121</v>
      </c>
      <c r="B1" s="830"/>
      <c r="C1" s="830"/>
      <c r="D1" s="830"/>
      <c r="E1" s="830"/>
      <c r="F1" s="830"/>
      <c r="G1" s="830"/>
      <c r="H1" s="830"/>
      <c r="I1" s="830"/>
      <c r="J1" s="830"/>
      <c r="K1" s="830"/>
      <c r="L1" s="830"/>
      <c r="M1" s="830"/>
      <c r="N1" s="831"/>
    </row>
    <row r="2" spans="1:256" ht="28.5" customHeight="1" x14ac:dyDescent="0.25">
      <c r="A2" s="832" t="s">
        <v>1214</v>
      </c>
      <c r="B2" s="833"/>
      <c r="C2" s="833"/>
      <c r="D2" s="833"/>
      <c r="E2" s="833"/>
      <c r="F2" s="833"/>
      <c r="G2" s="833"/>
      <c r="H2" s="833"/>
      <c r="I2" s="834"/>
      <c r="J2" s="834"/>
      <c r="K2" s="833"/>
      <c r="L2" s="833"/>
      <c r="M2" s="833"/>
      <c r="N2" s="835"/>
    </row>
    <row r="3" spans="1:256" ht="51.75" customHeight="1" x14ac:dyDescent="0.25">
      <c r="A3" s="836" t="s">
        <v>205</v>
      </c>
      <c r="B3" s="837" t="s">
        <v>877</v>
      </c>
      <c r="C3" s="826" t="s">
        <v>335</v>
      </c>
      <c r="D3" s="826"/>
      <c r="E3" s="826" t="s">
        <v>336</v>
      </c>
      <c r="F3" s="826"/>
      <c r="G3" s="826" t="s">
        <v>337</v>
      </c>
      <c r="H3" s="815"/>
      <c r="I3" s="839" t="s">
        <v>777</v>
      </c>
      <c r="J3" s="839"/>
      <c r="K3" s="840" t="s">
        <v>309</v>
      </c>
      <c r="L3" s="826"/>
      <c r="M3" s="826" t="s">
        <v>329</v>
      </c>
      <c r="N3" s="827"/>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209"/>
      <c r="FQ3" s="209"/>
      <c r="FR3" s="209"/>
      <c r="FS3" s="209"/>
      <c r="FT3" s="209"/>
      <c r="FU3" s="209"/>
      <c r="FV3" s="209"/>
      <c r="FW3" s="209"/>
      <c r="FX3" s="209"/>
      <c r="FY3" s="209"/>
      <c r="FZ3" s="209"/>
      <c r="GA3" s="209"/>
      <c r="GB3" s="209"/>
      <c r="GC3" s="209"/>
      <c r="GD3" s="209"/>
      <c r="GE3" s="209"/>
      <c r="GF3" s="209"/>
      <c r="GG3" s="209"/>
      <c r="GH3" s="209"/>
      <c r="GI3" s="209"/>
      <c r="GJ3" s="209"/>
      <c r="GK3" s="209"/>
      <c r="GL3" s="209"/>
      <c r="GM3" s="209"/>
      <c r="GN3" s="209"/>
      <c r="GO3" s="209"/>
      <c r="GP3" s="209"/>
      <c r="GQ3" s="209"/>
      <c r="GR3" s="209"/>
      <c r="GS3" s="209"/>
      <c r="GT3" s="209"/>
      <c r="GU3" s="209"/>
      <c r="GV3" s="209"/>
      <c r="GW3" s="209"/>
      <c r="GX3" s="209"/>
      <c r="GY3" s="209"/>
      <c r="GZ3" s="209"/>
      <c r="HA3" s="209"/>
      <c r="HB3" s="209"/>
      <c r="HC3" s="209"/>
      <c r="HD3" s="209"/>
      <c r="HE3" s="209"/>
      <c r="HF3" s="209"/>
      <c r="HG3" s="209"/>
      <c r="HH3" s="209"/>
      <c r="HI3" s="209"/>
      <c r="HJ3" s="209"/>
      <c r="HK3" s="209"/>
      <c r="HL3" s="209"/>
      <c r="HM3" s="209"/>
      <c r="HN3" s="209"/>
      <c r="HO3" s="209"/>
      <c r="HP3" s="209"/>
      <c r="HQ3" s="209"/>
      <c r="HR3" s="209"/>
      <c r="HS3" s="209"/>
      <c r="HT3" s="209"/>
      <c r="HU3" s="209"/>
      <c r="HV3" s="209"/>
      <c r="HW3" s="209"/>
      <c r="HX3" s="209"/>
      <c r="HY3" s="209"/>
      <c r="HZ3" s="209"/>
      <c r="IA3" s="209"/>
      <c r="IB3" s="209"/>
      <c r="IC3" s="209"/>
      <c r="ID3" s="209"/>
      <c r="IE3" s="209"/>
      <c r="IF3" s="209"/>
      <c r="IG3" s="209"/>
      <c r="IH3" s="209"/>
      <c r="II3" s="209"/>
      <c r="IJ3" s="209"/>
      <c r="IK3" s="209"/>
      <c r="IL3" s="209"/>
      <c r="IM3" s="209"/>
      <c r="IN3" s="209"/>
      <c r="IO3" s="209"/>
      <c r="IP3" s="209"/>
      <c r="IQ3" s="209"/>
      <c r="IR3" s="209"/>
      <c r="IS3" s="209"/>
      <c r="IT3" s="209"/>
      <c r="IU3" s="209"/>
      <c r="IV3" s="209"/>
    </row>
    <row r="4" spans="1:256" ht="17.25" customHeight="1" x14ac:dyDescent="0.25">
      <c r="A4" s="836"/>
      <c r="B4" s="838"/>
      <c r="C4" s="380">
        <v>2017</v>
      </c>
      <c r="D4" s="380">
        <v>2018</v>
      </c>
      <c r="E4" s="456">
        <v>2017</v>
      </c>
      <c r="F4" s="456">
        <v>2018</v>
      </c>
      <c r="G4" s="456">
        <v>2017</v>
      </c>
      <c r="H4" s="456">
        <v>2018</v>
      </c>
      <c r="I4" s="456">
        <v>2017</v>
      </c>
      <c r="J4" s="456">
        <v>2018</v>
      </c>
      <c r="K4" s="456">
        <v>2017</v>
      </c>
      <c r="L4" s="456">
        <v>2018</v>
      </c>
      <c r="M4" s="456">
        <v>2017</v>
      </c>
      <c r="N4" s="456">
        <v>2018</v>
      </c>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FP4" s="209"/>
      <c r="FQ4" s="209"/>
      <c r="FR4" s="209"/>
      <c r="FS4" s="209"/>
      <c r="FT4" s="209"/>
      <c r="FU4" s="209"/>
      <c r="FV4" s="209"/>
      <c r="FW4" s="209"/>
      <c r="FX4" s="209"/>
      <c r="FY4" s="209"/>
      <c r="FZ4" s="209"/>
      <c r="GA4" s="209"/>
      <c r="GB4" s="209"/>
      <c r="GC4" s="209"/>
      <c r="GD4" s="209"/>
      <c r="GE4" s="209"/>
      <c r="GF4" s="209"/>
      <c r="GG4" s="209"/>
      <c r="GH4" s="209"/>
      <c r="GI4" s="209"/>
      <c r="GJ4" s="209"/>
      <c r="GK4" s="209"/>
      <c r="GL4" s="209"/>
      <c r="GM4" s="209"/>
      <c r="GN4" s="209"/>
      <c r="GO4" s="209"/>
      <c r="GP4" s="209"/>
      <c r="GQ4" s="209"/>
      <c r="GR4" s="209"/>
      <c r="GS4" s="209"/>
      <c r="GT4" s="209"/>
      <c r="GU4" s="209"/>
      <c r="GV4" s="209"/>
      <c r="GW4" s="209"/>
      <c r="GX4" s="209"/>
      <c r="GY4" s="209"/>
      <c r="GZ4" s="209"/>
      <c r="HA4" s="209"/>
      <c r="HB4" s="209"/>
      <c r="HC4" s="209"/>
      <c r="HD4" s="209"/>
      <c r="HE4" s="209"/>
      <c r="HF4" s="209"/>
      <c r="HG4" s="209"/>
      <c r="HH4" s="209"/>
      <c r="HI4" s="209"/>
      <c r="HJ4" s="209"/>
      <c r="HK4" s="209"/>
      <c r="HL4" s="209"/>
      <c r="HM4" s="209"/>
      <c r="HN4" s="209"/>
      <c r="HO4" s="209"/>
      <c r="HP4" s="209"/>
      <c r="HQ4" s="209"/>
      <c r="HR4" s="209"/>
      <c r="HS4" s="209"/>
      <c r="HT4" s="209"/>
      <c r="HU4" s="209"/>
      <c r="HV4" s="209"/>
      <c r="HW4" s="209"/>
      <c r="HX4" s="209"/>
      <c r="HY4" s="209"/>
      <c r="HZ4" s="209"/>
      <c r="IA4" s="209"/>
      <c r="IB4" s="209"/>
      <c r="IC4" s="209"/>
      <c r="ID4" s="209"/>
      <c r="IE4" s="209"/>
      <c r="IF4" s="209"/>
      <c r="IG4" s="209"/>
      <c r="IH4" s="209"/>
      <c r="II4" s="209"/>
      <c r="IJ4" s="209"/>
      <c r="IK4" s="209"/>
      <c r="IL4" s="209"/>
      <c r="IM4" s="209"/>
      <c r="IN4" s="209"/>
      <c r="IO4" s="209"/>
      <c r="IP4" s="209"/>
      <c r="IQ4" s="209"/>
      <c r="IR4" s="209"/>
      <c r="IS4" s="209"/>
      <c r="IT4" s="209"/>
      <c r="IU4" s="209"/>
      <c r="IV4" s="209"/>
    </row>
    <row r="5" spans="1:256" x14ac:dyDescent="0.25">
      <c r="A5" s="43"/>
      <c r="B5" s="210"/>
      <c r="C5" s="37" t="s">
        <v>286</v>
      </c>
      <c r="D5" s="37" t="s">
        <v>287</v>
      </c>
      <c r="E5" s="37" t="s">
        <v>288</v>
      </c>
      <c r="F5" s="37" t="s">
        <v>295</v>
      </c>
      <c r="G5" s="37" t="s">
        <v>289</v>
      </c>
      <c r="H5" s="239" t="s">
        <v>290</v>
      </c>
      <c r="I5" s="37" t="s">
        <v>291</v>
      </c>
      <c r="J5" s="37" t="s">
        <v>292</v>
      </c>
      <c r="K5" s="37" t="s">
        <v>293</v>
      </c>
      <c r="L5" s="37" t="s">
        <v>712</v>
      </c>
      <c r="M5" s="407" t="s">
        <v>973</v>
      </c>
      <c r="N5" s="408" t="s">
        <v>974</v>
      </c>
      <c r="O5" s="209"/>
      <c r="P5" s="209"/>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row>
    <row r="6" spans="1:256" ht="31.5" x14ac:dyDescent="0.25">
      <c r="A6" s="43">
        <v>1</v>
      </c>
      <c r="B6" s="325" t="s">
        <v>201</v>
      </c>
      <c r="C6" s="609">
        <v>1751049.64</v>
      </c>
      <c r="D6" s="610">
        <f>C17</f>
        <v>2130464.64</v>
      </c>
      <c r="E6" s="609">
        <v>401877.46</v>
      </c>
      <c r="F6" s="610">
        <f>E17</f>
        <v>47005.379999999888</v>
      </c>
      <c r="G6" s="611">
        <v>525617.68000000005</v>
      </c>
      <c r="H6" s="612">
        <f>G17</f>
        <v>475003</v>
      </c>
      <c r="I6" s="609">
        <v>0</v>
      </c>
      <c r="J6" s="610">
        <f>SUM(I17)</f>
        <v>0</v>
      </c>
      <c r="K6" s="609">
        <v>44392.43</v>
      </c>
      <c r="L6" s="610">
        <f>SUM(K17)</f>
        <v>37721.67</v>
      </c>
      <c r="M6" s="610">
        <f t="shared" ref="M6:N8" si="0">C6+E6+G6+I6+K6</f>
        <v>2722937.2100000004</v>
      </c>
      <c r="N6" s="613">
        <f t="shared" si="0"/>
        <v>2690194.69</v>
      </c>
      <c r="O6" s="209"/>
      <c r="P6" s="209"/>
    </row>
    <row r="7" spans="1:256" ht="31.5" x14ac:dyDescent="0.25">
      <c r="A7" s="43">
        <v>2</v>
      </c>
      <c r="B7" s="326" t="s">
        <v>754</v>
      </c>
      <c r="C7" s="610">
        <f t="shared" ref="C7:L7" si="1">SUM(C8:C15)</f>
        <v>405698.48</v>
      </c>
      <c r="D7" s="610">
        <f t="shared" si="1"/>
        <v>280356.2</v>
      </c>
      <c r="E7" s="610">
        <f t="shared" si="1"/>
        <v>838421.03</v>
      </c>
      <c r="F7" s="610">
        <f t="shared" si="1"/>
        <v>447085.67000000004</v>
      </c>
      <c r="G7" s="612">
        <f>SUM(G8:G15)</f>
        <v>602271.31999999995</v>
      </c>
      <c r="H7" s="612">
        <f>SUM(H8:H15)</f>
        <v>626148.4</v>
      </c>
      <c r="I7" s="610">
        <f t="shared" si="1"/>
        <v>0</v>
      </c>
      <c r="J7" s="610">
        <f t="shared" si="1"/>
        <v>0</v>
      </c>
      <c r="K7" s="610">
        <f t="shared" si="1"/>
        <v>13871</v>
      </c>
      <c r="L7" s="610">
        <f t="shared" si="1"/>
        <v>23037.75</v>
      </c>
      <c r="M7" s="610">
        <f t="shared" si="0"/>
        <v>1860261.83</v>
      </c>
      <c r="N7" s="613">
        <f t="shared" si="0"/>
        <v>1376628.02</v>
      </c>
      <c r="O7" s="209"/>
      <c r="P7" s="209"/>
    </row>
    <row r="8" spans="1:256" ht="22.5" customHeight="1" x14ac:dyDescent="0.25">
      <c r="A8" s="43">
        <v>3</v>
      </c>
      <c r="B8" s="327" t="s">
        <v>90</v>
      </c>
      <c r="C8" s="614">
        <v>405698.48</v>
      </c>
      <c r="D8" s="614">
        <v>280356.2</v>
      </c>
      <c r="E8" s="614">
        <v>590918.63</v>
      </c>
      <c r="F8" s="614">
        <v>185496.35</v>
      </c>
      <c r="G8" s="615">
        <v>0</v>
      </c>
      <c r="H8" s="615">
        <v>0</v>
      </c>
      <c r="I8" s="614">
        <v>0</v>
      </c>
      <c r="J8" s="614">
        <v>0</v>
      </c>
      <c r="K8" s="614">
        <v>0</v>
      </c>
      <c r="L8" s="614">
        <v>0</v>
      </c>
      <c r="M8" s="610">
        <f t="shared" si="0"/>
        <v>996617.11</v>
      </c>
      <c r="N8" s="613">
        <f t="shared" si="0"/>
        <v>465852.55000000005</v>
      </c>
    </row>
    <row r="9" spans="1:256" ht="21.75" customHeight="1" x14ac:dyDescent="0.25">
      <c r="A9" s="43">
        <v>4</v>
      </c>
      <c r="B9" s="327" t="s">
        <v>318</v>
      </c>
      <c r="C9" s="616" t="s">
        <v>317</v>
      </c>
      <c r="D9" s="616" t="s">
        <v>317</v>
      </c>
      <c r="E9" s="614">
        <v>244759.39</v>
      </c>
      <c r="F9" s="617">
        <v>261589.32</v>
      </c>
      <c r="G9" s="616" t="s">
        <v>317</v>
      </c>
      <c r="H9" s="616" t="s">
        <v>317</v>
      </c>
      <c r="I9" s="618" t="s">
        <v>317</v>
      </c>
      <c r="J9" s="618" t="s">
        <v>317</v>
      </c>
      <c r="K9" s="616" t="s">
        <v>317</v>
      </c>
      <c r="L9" s="616" t="s">
        <v>317</v>
      </c>
      <c r="M9" s="610">
        <f>E9</f>
        <v>244759.39</v>
      </c>
      <c r="N9" s="613">
        <f>F9</f>
        <v>261589.32</v>
      </c>
    </row>
    <row r="10" spans="1:256" ht="31.5" x14ac:dyDescent="0.25">
      <c r="A10" s="43">
        <v>5</v>
      </c>
      <c r="B10" s="327" t="s">
        <v>11</v>
      </c>
      <c r="C10" s="616" t="s">
        <v>317</v>
      </c>
      <c r="D10" s="616" t="s">
        <v>317</v>
      </c>
      <c r="E10" s="614">
        <v>0</v>
      </c>
      <c r="F10" s="614">
        <v>0</v>
      </c>
      <c r="G10" s="616" t="s">
        <v>317</v>
      </c>
      <c r="H10" s="616" t="s">
        <v>317</v>
      </c>
      <c r="I10" s="618" t="s">
        <v>317</v>
      </c>
      <c r="J10" s="618" t="s">
        <v>317</v>
      </c>
      <c r="K10" s="616" t="s">
        <v>317</v>
      </c>
      <c r="L10" s="616" t="s">
        <v>317</v>
      </c>
      <c r="M10" s="610">
        <f>E10</f>
        <v>0</v>
      </c>
      <c r="N10" s="613">
        <f>F10</f>
        <v>0</v>
      </c>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row>
    <row r="11" spans="1:256" ht="31.5" x14ac:dyDescent="0.25">
      <c r="A11" s="43">
        <v>6</v>
      </c>
      <c r="B11" s="327" t="s">
        <v>319</v>
      </c>
      <c r="C11" s="616" t="s">
        <v>317</v>
      </c>
      <c r="D11" s="616" t="s">
        <v>317</v>
      </c>
      <c r="E11" s="614">
        <v>0</v>
      </c>
      <c r="F11" s="614">
        <v>0</v>
      </c>
      <c r="G11" s="615">
        <v>0</v>
      </c>
      <c r="H11" s="615">
        <v>0</v>
      </c>
      <c r="I11" s="619">
        <v>0</v>
      </c>
      <c r="J11" s="619">
        <v>0</v>
      </c>
      <c r="K11" s="620">
        <v>0</v>
      </c>
      <c r="L11" s="609">
        <v>0</v>
      </c>
      <c r="M11" s="610">
        <f>E11+G11+I11+K11</f>
        <v>0</v>
      </c>
      <c r="N11" s="613">
        <f>F11+H11+J11+L11</f>
        <v>0</v>
      </c>
    </row>
    <row r="12" spans="1:256" ht="17.25" customHeight="1" x14ac:dyDescent="0.25">
      <c r="A12" s="43">
        <v>7</v>
      </c>
      <c r="B12" s="327" t="s">
        <v>320</v>
      </c>
      <c r="C12" s="614">
        <v>0</v>
      </c>
      <c r="D12" s="614">
        <v>0</v>
      </c>
      <c r="E12" s="614">
        <v>0</v>
      </c>
      <c r="F12" s="614">
        <v>0</v>
      </c>
      <c r="G12" s="615">
        <v>0</v>
      </c>
      <c r="H12" s="615">
        <v>0</v>
      </c>
      <c r="I12" s="619">
        <v>0</v>
      </c>
      <c r="J12" s="619">
        <v>0</v>
      </c>
      <c r="K12" s="614">
        <v>13871</v>
      </c>
      <c r="L12" s="614">
        <v>23037.75</v>
      </c>
      <c r="M12" s="610">
        <f>C12+E12+G12+I12+K12</f>
        <v>13871</v>
      </c>
      <c r="N12" s="613">
        <f>D12+F12+H12+J12+L12</f>
        <v>23037.75</v>
      </c>
    </row>
    <row r="13" spans="1:256" ht="18.75" x14ac:dyDescent="0.25">
      <c r="A13" s="43">
        <v>8</v>
      </c>
      <c r="B13" s="328" t="s">
        <v>91</v>
      </c>
      <c r="C13" s="616" t="s">
        <v>317</v>
      </c>
      <c r="D13" s="616" t="s">
        <v>317</v>
      </c>
      <c r="E13" s="616" t="s">
        <v>317</v>
      </c>
      <c r="F13" s="616" t="s">
        <v>317</v>
      </c>
      <c r="G13" s="615">
        <v>556395</v>
      </c>
      <c r="H13" s="615">
        <v>572651</v>
      </c>
      <c r="I13" s="621" t="s">
        <v>317</v>
      </c>
      <c r="J13" s="621" t="s">
        <v>317</v>
      </c>
      <c r="K13" s="621" t="s">
        <v>317</v>
      </c>
      <c r="L13" s="621" t="s">
        <v>317</v>
      </c>
      <c r="M13" s="610">
        <f>G13</f>
        <v>556395</v>
      </c>
      <c r="N13" s="613">
        <f>H13</f>
        <v>572651</v>
      </c>
    </row>
    <row r="14" spans="1:256" ht="19.5" customHeight="1" x14ac:dyDescent="0.25">
      <c r="A14" s="43">
        <v>9</v>
      </c>
      <c r="B14" s="327" t="s">
        <v>24</v>
      </c>
      <c r="C14" s="616" t="s">
        <v>317</v>
      </c>
      <c r="D14" s="616" t="s">
        <v>317</v>
      </c>
      <c r="E14" s="616" t="s">
        <v>317</v>
      </c>
      <c r="F14" s="616" t="s">
        <v>317</v>
      </c>
      <c r="G14" s="615">
        <v>46094</v>
      </c>
      <c r="H14" s="615">
        <v>53497.4</v>
      </c>
      <c r="I14" s="622" t="s">
        <v>317</v>
      </c>
      <c r="J14" s="622" t="s">
        <v>317</v>
      </c>
      <c r="K14" s="621" t="s">
        <v>317</v>
      </c>
      <c r="L14" s="621" t="s">
        <v>317</v>
      </c>
      <c r="M14" s="610">
        <f>G14</f>
        <v>46094</v>
      </c>
      <c r="N14" s="613">
        <f>H14</f>
        <v>53497.4</v>
      </c>
    </row>
    <row r="15" spans="1:256" ht="18.75" x14ac:dyDescent="0.25">
      <c r="A15" s="43">
        <v>10</v>
      </c>
      <c r="B15" s="327" t="s">
        <v>92</v>
      </c>
      <c r="C15" s="614">
        <v>0</v>
      </c>
      <c r="D15" s="614">
        <v>0</v>
      </c>
      <c r="E15" s="614">
        <v>2743.01</v>
      </c>
      <c r="F15" s="614">
        <v>0</v>
      </c>
      <c r="G15" s="615">
        <v>-217.68</v>
      </c>
      <c r="H15" s="615">
        <v>0</v>
      </c>
      <c r="I15" s="619">
        <v>0</v>
      </c>
      <c r="J15" s="619">
        <v>0</v>
      </c>
      <c r="K15" s="614">
        <v>0</v>
      </c>
      <c r="L15" s="614">
        <v>0</v>
      </c>
      <c r="M15" s="610">
        <f>C15+E15+G15+I15+K15</f>
        <v>2525.3300000000004</v>
      </c>
      <c r="N15" s="613">
        <f>D15+F15+H15+J15+L15</f>
        <v>0</v>
      </c>
    </row>
    <row r="16" spans="1:256" ht="31.5" x14ac:dyDescent="0.25">
      <c r="A16" s="43">
        <v>11</v>
      </c>
      <c r="B16" s="325" t="s">
        <v>202</v>
      </c>
      <c r="C16" s="623">
        <v>26283.48</v>
      </c>
      <c r="D16" s="609">
        <v>174863.67</v>
      </c>
      <c r="E16" s="623">
        <v>1193293.1100000001</v>
      </c>
      <c r="F16" s="609">
        <v>107708.4</v>
      </c>
      <c r="G16" s="624">
        <v>652886</v>
      </c>
      <c r="H16" s="624">
        <v>657775</v>
      </c>
      <c r="I16" s="623">
        <v>0</v>
      </c>
      <c r="J16" s="623">
        <v>0</v>
      </c>
      <c r="K16" s="623">
        <v>20541.759999999998</v>
      </c>
      <c r="L16" s="609">
        <v>32363.42</v>
      </c>
      <c r="M16" s="610">
        <f t="shared" ref="M16:N18" si="2">C16+E16+G16+I16+K16</f>
        <v>1893004.35</v>
      </c>
      <c r="N16" s="613">
        <f t="shared" si="2"/>
        <v>972710.49000000011</v>
      </c>
    </row>
    <row r="17" spans="1:14" ht="31.5" x14ac:dyDescent="0.25">
      <c r="A17" s="43">
        <v>12</v>
      </c>
      <c r="B17" s="325" t="s">
        <v>25</v>
      </c>
      <c r="C17" s="610">
        <f t="shared" ref="C17:L17" si="3">C6+C7-C16</f>
        <v>2130464.64</v>
      </c>
      <c r="D17" s="610">
        <f t="shared" si="3"/>
        <v>2235957.1700000004</v>
      </c>
      <c r="E17" s="610">
        <f t="shared" si="3"/>
        <v>47005.379999999888</v>
      </c>
      <c r="F17" s="610">
        <f t="shared" si="3"/>
        <v>386382.64999999991</v>
      </c>
      <c r="G17" s="612">
        <f t="shared" si="3"/>
        <v>475003</v>
      </c>
      <c r="H17" s="612">
        <f t="shared" si="3"/>
        <v>443376.39999999991</v>
      </c>
      <c r="I17" s="610">
        <f t="shared" si="3"/>
        <v>0</v>
      </c>
      <c r="J17" s="610">
        <f t="shared" si="3"/>
        <v>0</v>
      </c>
      <c r="K17" s="610">
        <f t="shared" si="3"/>
        <v>37721.67</v>
      </c>
      <c r="L17" s="610">
        <f t="shared" si="3"/>
        <v>28396</v>
      </c>
      <c r="M17" s="610">
        <f t="shared" si="2"/>
        <v>2690194.69</v>
      </c>
      <c r="N17" s="613">
        <f t="shared" si="2"/>
        <v>3094112.22</v>
      </c>
    </row>
    <row r="18" spans="1:14" ht="48.75" customHeight="1" thickBot="1" x14ac:dyDescent="0.3">
      <c r="A18" s="212">
        <v>13</v>
      </c>
      <c r="B18" s="329" t="s">
        <v>876</v>
      </c>
      <c r="C18" s="625">
        <v>0</v>
      </c>
      <c r="D18" s="625">
        <v>0</v>
      </c>
      <c r="E18" s="625">
        <v>0</v>
      </c>
      <c r="F18" s="625">
        <v>0</v>
      </c>
      <c r="G18" s="626">
        <v>0</v>
      </c>
      <c r="H18" s="626">
        <v>0</v>
      </c>
      <c r="I18" s="625">
        <v>0</v>
      </c>
      <c r="J18" s="625">
        <v>0</v>
      </c>
      <c r="K18" s="625">
        <v>0</v>
      </c>
      <c r="L18" s="625">
        <v>0</v>
      </c>
      <c r="M18" s="627">
        <f t="shared" si="2"/>
        <v>0</v>
      </c>
      <c r="N18" s="628">
        <f t="shared" si="2"/>
        <v>0</v>
      </c>
    </row>
    <row r="19" spans="1:14" x14ac:dyDescent="0.25">
      <c r="I19" s="214"/>
      <c r="J19" s="214"/>
    </row>
    <row r="20" spans="1:14" x14ac:dyDescent="0.25">
      <c r="A20" s="214" t="s">
        <v>93</v>
      </c>
      <c r="B20" s="214"/>
      <c r="C20" s="214"/>
      <c r="E20" s="214"/>
      <c r="F20" s="115"/>
      <c r="G20" s="214"/>
      <c r="H20" s="214"/>
      <c r="I20" s="214"/>
      <c r="J20" s="214"/>
      <c r="K20" s="214"/>
      <c r="L20" s="214"/>
      <c r="M20" s="214"/>
      <c r="N20" s="214"/>
    </row>
    <row r="21" spans="1:14" x14ac:dyDescent="0.25">
      <c r="A21" s="214" t="s">
        <v>94</v>
      </c>
      <c r="B21" s="214"/>
      <c r="C21" s="214"/>
      <c r="D21" s="214"/>
      <c r="E21" s="214"/>
      <c r="F21" s="214"/>
      <c r="G21" s="214"/>
      <c r="H21" s="214"/>
      <c r="I21" s="214"/>
      <c r="J21" s="214"/>
      <c r="K21" s="214"/>
      <c r="L21" s="214"/>
      <c r="M21" s="214"/>
      <c r="N21" s="214"/>
    </row>
    <row r="22" spans="1:14" ht="33" customHeight="1" x14ac:dyDescent="0.25">
      <c r="A22" s="828" t="s">
        <v>95</v>
      </c>
      <c r="B22" s="828"/>
      <c r="C22" s="828"/>
      <c r="D22" s="214"/>
      <c r="E22" s="214"/>
      <c r="F22" s="214"/>
      <c r="G22" s="214"/>
      <c r="H22" s="214"/>
      <c r="I22" s="214"/>
      <c r="J22" s="214"/>
      <c r="K22" s="214"/>
      <c r="L22" s="214"/>
      <c r="M22" s="214"/>
      <c r="N22" s="214"/>
    </row>
    <row r="23" spans="1:14" ht="15.75" customHeight="1" x14ac:dyDescent="0.25">
      <c r="A23" s="825" t="s">
        <v>1305</v>
      </c>
      <c r="B23" s="825"/>
      <c r="C23" s="825"/>
      <c r="D23" s="825"/>
      <c r="E23" s="825"/>
      <c r="F23" s="825"/>
      <c r="G23" s="825"/>
      <c r="H23" s="825"/>
      <c r="I23" s="825"/>
      <c r="J23" s="825"/>
      <c r="K23" s="825"/>
      <c r="L23" s="825"/>
      <c r="M23" s="825"/>
      <c r="N23" s="825"/>
    </row>
  </sheetData>
  <mergeCells count="12">
    <mergeCell ref="A23:N23"/>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tabColor indexed="33"/>
    <pageSetUpPr fitToPage="1"/>
  </sheetPr>
  <dimension ref="A1:E26"/>
  <sheetViews>
    <sheetView workbookViewId="0">
      <selection activeCell="E3" sqref="E3"/>
    </sheetView>
  </sheetViews>
  <sheetFormatPr defaultColWidth="62.140625" defaultRowHeight="12.75" x14ac:dyDescent="0.2"/>
  <cols>
    <col min="1" max="1" width="17.42578125" customWidth="1"/>
    <col min="2" max="2" width="40.140625" style="124"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5" s="133" customFormat="1" ht="48" customHeight="1" thickBot="1" x14ac:dyDescent="0.25">
      <c r="A1" s="673" t="s">
        <v>1136</v>
      </c>
      <c r="B1" s="674"/>
      <c r="C1" s="675"/>
      <c r="D1" s="406"/>
    </row>
    <row r="2" spans="1:5" ht="31.5" x14ac:dyDescent="0.2">
      <c r="A2" s="671" t="s">
        <v>704</v>
      </c>
      <c r="B2" s="672"/>
      <c r="C2" s="512" t="s">
        <v>1203</v>
      </c>
    </row>
    <row r="3" spans="1:5" ht="31.5" x14ac:dyDescent="0.2">
      <c r="A3" s="319" t="s">
        <v>311</v>
      </c>
      <c r="B3" s="257" t="s">
        <v>763</v>
      </c>
      <c r="C3" s="405" t="s">
        <v>399</v>
      </c>
    </row>
    <row r="4" spans="1:5" ht="31.5" x14ac:dyDescent="0.2">
      <c r="A4" s="317" t="s">
        <v>206</v>
      </c>
      <c r="B4" s="257" t="s">
        <v>1137</v>
      </c>
      <c r="C4" s="405" t="s">
        <v>399</v>
      </c>
    </row>
    <row r="5" spans="1:5" ht="47.25" x14ac:dyDescent="0.2">
      <c r="A5" s="496" t="s">
        <v>207</v>
      </c>
      <c r="B5" s="497" t="s">
        <v>764</v>
      </c>
      <c r="C5" s="495" t="s">
        <v>1199</v>
      </c>
      <c r="D5" s="240"/>
    </row>
    <row r="6" spans="1:5" ht="31.5" x14ac:dyDescent="0.2">
      <c r="A6" s="496" t="s">
        <v>208</v>
      </c>
      <c r="B6" s="497" t="s">
        <v>765</v>
      </c>
      <c r="C6" s="495" t="s">
        <v>1190</v>
      </c>
      <c r="D6" s="300"/>
    </row>
    <row r="7" spans="1:5" ht="15.75" x14ac:dyDescent="0.2">
      <c r="A7" s="498" t="s">
        <v>209</v>
      </c>
      <c r="B7" s="499" t="s">
        <v>766</v>
      </c>
      <c r="C7" s="468" t="s">
        <v>1191</v>
      </c>
      <c r="D7" s="240"/>
    </row>
    <row r="8" spans="1:5" ht="15.75" x14ac:dyDescent="0.2">
      <c r="A8" s="317" t="s">
        <v>210</v>
      </c>
      <c r="B8" s="257" t="s">
        <v>767</v>
      </c>
      <c r="C8" s="405" t="s">
        <v>399</v>
      </c>
    </row>
    <row r="9" spans="1:5" ht="15.75" x14ac:dyDescent="0.2">
      <c r="A9" s="317" t="s">
        <v>848</v>
      </c>
      <c r="B9" s="259" t="s">
        <v>849</v>
      </c>
      <c r="C9" s="405" t="s">
        <v>399</v>
      </c>
      <c r="E9" s="354"/>
    </row>
    <row r="10" spans="1:5" ht="15.75" x14ac:dyDescent="0.2">
      <c r="A10" s="241" t="s">
        <v>211</v>
      </c>
      <c r="B10" s="258" t="s">
        <v>705</v>
      </c>
      <c r="C10" s="405" t="s">
        <v>399</v>
      </c>
      <c r="E10" s="354"/>
    </row>
    <row r="11" spans="1:5" ht="15.75" x14ac:dyDescent="0.2">
      <c r="A11" s="317" t="s">
        <v>189</v>
      </c>
      <c r="B11" s="257" t="s">
        <v>369</v>
      </c>
      <c r="C11" s="405" t="s">
        <v>399</v>
      </c>
    </row>
    <row r="12" spans="1:5" ht="15.75" x14ac:dyDescent="0.2">
      <c r="A12" s="319" t="s">
        <v>0</v>
      </c>
      <c r="B12" s="257" t="s">
        <v>370</v>
      </c>
      <c r="C12" s="405" t="s">
        <v>399</v>
      </c>
    </row>
    <row r="13" spans="1:5" ht="15.75" x14ac:dyDescent="0.2">
      <c r="A13" s="241" t="s">
        <v>1</v>
      </c>
      <c r="B13" s="257" t="s">
        <v>371</v>
      </c>
      <c r="C13" s="405" t="s">
        <v>399</v>
      </c>
    </row>
    <row r="14" spans="1:5" ht="31.5" x14ac:dyDescent="0.2">
      <c r="A14" s="319" t="s">
        <v>2</v>
      </c>
      <c r="B14" s="257" t="s">
        <v>372</v>
      </c>
      <c r="C14" s="405" t="s">
        <v>399</v>
      </c>
    </row>
    <row r="15" spans="1:5" ht="31.5" x14ac:dyDescent="0.2">
      <c r="A15" s="319" t="s">
        <v>3</v>
      </c>
      <c r="B15" s="257" t="s">
        <v>687</v>
      </c>
      <c r="C15" s="495" t="s">
        <v>1210</v>
      </c>
    </row>
    <row r="16" spans="1:5" ht="34.5" customHeight="1" x14ac:dyDescent="0.2">
      <c r="A16" s="319" t="s">
        <v>4</v>
      </c>
      <c r="B16" s="257" t="s">
        <v>83</v>
      </c>
      <c r="C16" s="405" t="s">
        <v>399</v>
      </c>
      <c r="E16" s="240"/>
    </row>
    <row r="17" spans="1:4" ht="15.75" x14ac:dyDescent="0.2">
      <c r="A17" s="319" t="s">
        <v>5</v>
      </c>
      <c r="B17" s="257" t="s">
        <v>84</v>
      </c>
      <c r="C17" s="405" t="s">
        <v>399</v>
      </c>
    </row>
    <row r="18" spans="1:4" ht="15.75" x14ac:dyDescent="0.2">
      <c r="A18" s="319" t="s">
        <v>70</v>
      </c>
      <c r="B18" s="257" t="s">
        <v>85</v>
      </c>
      <c r="C18" s="405" t="s">
        <v>399</v>
      </c>
    </row>
    <row r="19" spans="1:4" ht="31.5" x14ac:dyDescent="0.2">
      <c r="A19" s="319" t="s">
        <v>6</v>
      </c>
      <c r="B19" s="257" t="s">
        <v>86</v>
      </c>
      <c r="C19" s="405" t="s">
        <v>399</v>
      </c>
    </row>
    <row r="20" spans="1:4" ht="31.5" x14ac:dyDescent="0.2">
      <c r="A20" s="496" t="s">
        <v>7</v>
      </c>
      <c r="B20" s="497" t="s">
        <v>688</v>
      </c>
      <c r="C20" s="495" t="s">
        <v>1192</v>
      </c>
    </row>
    <row r="21" spans="1:4" ht="15.75" x14ac:dyDescent="0.2">
      <c r="A21" s="319" t="s">
        <v>8</v>
      </c>
      <c r="B21" s="257" t="s">
        <v>689</v>
      </c>
      <c r="C21" s="405" t="s">
        <v>399</v>
      </c>
    </row>
    <row r="22" spans="1:4" ht="31.5" x14ac:dyDescent="0.2">
      <c r="A22" s="319" t="s">
        <v>9</v>
      </c>
      <c r="B22" s="257" t="s">
        <v>690</v>
      </c>
      <c r="C22" s="405" t="s">
        <v>399</v>
      </c>
      <c r="D22" s="185"/>
    </row>
    <row r="23" spans="1:4" ht="36.75" customHeight="1" x14ac:dyDescent="0.2">
      <c r="A23" s="319" t="s">
        <v>534</v>
      </c>
      <c r="B23" s="257" t="s">
        <v>1138</v>
      </c>
      <c r="C23" s="405" t="s">
        <v>399</v>
      </c>
      <c r="D23" s="185"/>
    </row>
    <row r="24" spans="1:4" ht="39" customHeight="1" x14ac:dyDescent="0.2">
      <c r="A24" s="319" t="s">
        <v>535</v>
      </c>
      <c r="B24" s="257" t="s">
        <v>1139</v>
      </c>
      <c r="C24" s="405" t="s">
        <v>399</v>
      </c>
      <c r="D24" s="185"/>
    </row>
    <row r="25" spans="1:4" x14ac:dyDescent="0.2">
      <c r="D25" s="185"/>
    </row>
    <row r="26" spans="1:4" x14ac:dyDescent="0.2">
      <c r="D26" s="185"/>
    </row>
  </sheetData>
  <mergeCells count="2">
    <mergeCell ref="A2:B2"/>
    <mergeCell ref="A1:C1"/>
  </mergeCells>
  <phoneticPr fontId="7"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árok20">
    <tabColor indexed="42"/>
    <pageSetUpPr fitToPage="1"/>
  </sheetPr>
  <dimension ref="A1:D22"/>
  <sheetViews>
    <sheetView zoomScaleNormal="100" workbookViewId="0">
      <pane xSplit="2" ySplit="4" topLeftCell="C11" activePane="bottomRight" state="frozen"/>
      <selection pane="topRight" activeCell="C1" sqref="C1"/>
      <selection pane="bottomLeft" activeCell="A5" sqref="A5"/>
      <selection pane="bottomRight" activeCell="C14" sqref="C14"/>
    </sheetView>
  </sheetViews>
  <sheetFormatPr defaultRowHeight="15.75" x14ac:dyDescent="0.2"/>
  <cols>
    <col min="1" max="1" width="10.5703125" style="12" customWidth="1"/>
    <col min="2" max="2" width="43.140625" style="70" customWidth="1"/>
    <col min="3" max="3" width="28.42578125" style="11" customWidth="1"/>
    <col min="4" max="4" width="52.7109375" style="11" customWidth="1"/>
    <col min="5" max="16384" width="9.140625" style="11"/>
  </cols>
  <sheetData>
    <row r="1" spans="1:4" ht="50.1" customHeight="1" thickBot="1" x14ac:dyDescent="0.25">
      <c r="A1" s="688" t="s">
        <v>1122</v>
      </c>
      <c r="B1" s="689"/>
      <c r="C1" s="689"/>
      <c r="D1" s="690"/>
    </row>
    <row r="2" spans="1:4" ht="35.1" customHeight="1" x14ac:dyDescent="0.2">
      <c r="A2" s="685" t="s">
        <v>1220</v>
      </c>
      <c r="B2" s="686"/>
      <c r="C2" s="686"/>
      <c r="D2" s="687"/>
    </row>
    <row r="3" spans="1:4" ht="31.5" x14ac:dyDescent="0.2">
      <c r="A3" s="103" t="s">
        <v>205</v>
      </c>
      <c r="B3" s="91" t="s">
        <v>296</v>
      </c>
      <c r="C3" s="91" t="s">
        <v>1123</v>
      </c>
      <c r="D3" s="35" t="s">
        <v>772</v>
      </c>
    </row>
    <row r="4" spans="1:4" s="13" customFormat="1" ht="18" customHeight="1" x14ac:dyDescent="0.2">
      <c r="A4" s="99"/>
      <c r="B4" s="102" t="s">
        <v>286</v>
      </c>
      <c r="C4" s="82" t="s">
        <v>287</v>
      </c>
      <c r="D4" s="83" t="s">
        <v>288</v>
      </c>
    </row>
    <row r="5" spans="1:4" s="13" customFormat="1" ht="31.5" x14ac:dyDescent="0.2">
      <c r="A5" s="99">
        <v>1</v>
      </c>
      <c r="B5" s="68" t="s">
        <v>26</v>
      </c>
      <c r="C5" s="516">
        <f>SUM(C6:C19)</f>
        <v>9818407.1500000004</v>
      </c>
      <c r="D5" s="67"/>
    </row>
    <row r="6" spans="1:4" x14ac:dyDescent="0.2">
      <c r="A6" s="99">
        <v>2</v>
      </c>
      <c r="B6" s="61" t="s">
        <v>191</v>
      </c>
      <c r="C6" s="515">
        <v>0</v>
      </c>
      <c r="D6" s="118" t="s">
        <v>1226</v>
      </c>
    </row>
    <row r="7" spans="1:4" ht="47.25" x14ac:dyDescent="0.2">
      <c r="A7" s="99">
        <v>3</v>
      </c>
      <c r="B7" s="61" t="s">
        <v>192</v>
      </c>
      <c r="C7" s="515">
        <v>2681235.46</v>
      </c>
      <c r="D7" s="118" t="s">
        <v>1235</v>
      </c>
    </row>
    <row r="8" spans="1:4" x14ac:dyDescent="0.2">
      <c r="A8" s="99">
        <v>4</v>
      </c>
      <c r="B8" s="105" t="s">
        <v>193</v>
      </c>
      <c r="C8" s="515">
        <v>0</v>
      </c>
      <c r="D8" s="118" t="s">
        <v>1227</v>
      </c>
    </row>
    <row r="9" spans="1:4" ht="110.25" x14ac:dyDescent="0.2">
      <c r="A9" s="99">
        <v>5</v>
      </c>
      <c r="B9" s="105" t="s">
        <v>165</v>
      </c>
      <c r="C9" s="515">
        <v>6605260.6600000001</v>
      </c>
      <c r="D9" s="118" t="s">
        <v>1234</v>
      </c>
    </row>
    <row r="10" spans="1:4" x14ac:dyDescent="0.2">
      <c r="A10" s="99">
        <v>6</v>
      </c>
      <c r="B10" s="105" t="s">
        <v>276</v>
      </c>
      <c r="C10" s="515">
        <v>99372.49</v>
      </c>
      <c r="D10" s="118" t="s">
        <v>1228</v>
      </c>
    </row>
    <row r="11" spans="1:4" x14ac:dyDescent="0.2">
      <c r="A11" s="99">
        <v>7</v>
      </c>
      <c r="B11" s="105" t="s">
        <v>277</v>
      </c>
      <c r="C11" s="515">
        <v>7376.74</v>
      </c>
      <c r="D11" s="118" t="s">
        <v>1229</v>
      </c>
    </row>
    <row r="12" spans="1:4" ht="31.5" x14ac:dyDescent="0.2">
      <c r="A12" s="99">
        <v>8</v>
      </c>
      <c r="B12" s="105" t="s">
        <v>397</v>
      </c>
      <c r="C12" s="515">
        <v>0</v>
      </c>
      <c r="D12" s="118" t="s">
        <v>1227</v>
      </c>
    </row>
    <row r="13" spans="1:4" ht="31.5" x14ac:dyDescent="0.2">
      <c r="A13" s="99">
        <v>9</v>
      </c>
      <c r="B13" s="105" t="s">
        <v>166</v>
      </c>
      <c r="C13" s="515">
        <v>199589.52</v>
      </c>
      <c r="D13" s="118" t="s">
        <v>1230</v>
      </c>
    </row>
    <row r="14" spans="1:4" x14ac:dyDescent="0.2">
      <c r="A14" s="99">
        <v>10</v>
      </c>
      <c r="B14" s="105" t="s">
        <v>167</v>
      </c>
      <c r="C14" s="515">
        <v>0</v>
      </c>
      <c r="D14" s="118" t="s">
        <v>1227</v>
      </c>
    </row>
    <row r="15" spans="1:4" x14ac:dyDescent="0.2">
      <c r="A15" s="99">
        <v>11</v>
      </c>
      <c r="B15" s="105" t="s">
        <v>168</v>
      </c>
      <c r="C15" s="515">
        <v>181622.32</v>
      </c>
      <c r="D15" s="118" t="s">
        <v>1231</v>
      </c>
    </row>
    <row r="16" spans="1:4" x14ac:dyDescent="0.2">
      <c r="A16" s="99">
        <v>12</v>
      </c>
      <c r="B16" s="105" t="s">
        <v>169</v>
      </c>
      <c r="C16" s="515">
        <v>37647.949999999997</v>
      </c>
      <c r="D16" s="118" t="s">
        <v>1232</v>
      </c>
    </row>
    <row r="17" spans="1:4" x14ac:dyDescent="0.2">
      <c r="A17" s="99">
        <v>13</v>
      </c>
      <c r="B17" s="105" t="s">
        <v>170</v>
      </c>
      <c r="C17" s="515">
        <v>0</v>
      </c>
      <c r="D17" s="118" t="s">
        <v>1227</v>
      </c>
    </row>
    <row r="18" spans="1:4" x14ac:dyDescent="0.2">
      <c r="A18" s="99">
        <v>14</v>
      </c>
      <c r="B18" s="105" t="s">
        <v>171</v>
      </c>
      <c r="C18" s="515">
        <v>0</v>
      </c>
      <c r="D18" s="118" t="s">
        <v>1227</v>
      </c>
    </row>
    <row r="19" spans="1:4" ht="47.25" x14ac:dyDescent="0.2">
      <c r="A19" s="99">
        <v>15</v>
      </c>
      <c r="B19" s="105" t="s">
        <v>176</v>
      </c>
      <c r="C19" s="515">
        <v>6302.01</v>
      </c>
      <c r="D19" s="118" t="s">
        <v>1236</v>
      </c>
    </row>
    <row r="20" spans="1:4" ht="63" x14ac:dyDescent="0.2">
      <c r="A20" s="99">
        <v>16</v>
      </c>
      <c r="B20" s="68" t="s">
        <v>310</v>
      </c>
      <c r="C20" s="515">
        <v>0</v>
      </c>
      <c r="D20" s="118" t="s">
        <v>1233</v>
      </c>
    </row>
    <row r="21" spans="1:4" x14ac:dyDescent="0.2">
      <c r="A21" s="99">
        <v>17</v>
      </c>
      <c r="B21" s="104" t="s">
        <v>722</v>
      </c>
      <c r="C21" s="517">
        <v>0</v>
      </c>
      <c r="D21" s="118" t="s">
        <v>1227</v>
      </c>
    </row>
    <row r="22" spans="1:4" ht="32.25" thickBot="1" x14ac:dyDescent="0.25">
      <c r="A22" s="100">
        <v>18</v>
      </c>
      <c r="B22" s="80" t="s">
        <v>56</v>
      </c>
      <c r="C22" s="383">
        <f>+C5+C20+C21</f>
        <v>9818407.1500000004</v>
      </c>
      <c r="D22" s="77"/>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7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K26"/>
  <sheetViews>
    <sheetView zoomScaleNormal="100" workbookViewId="0">
      <pane xSplit="2" ySplit="5" topLeftCell="C6" activePane="bottomRight" state="frozen"/>
      <selection pane="topRight" activeCell="C1" sqref="C1"/>
      <selection pane="bottomLeft" activeCell="A6" sqref="A6"/>
      <selection pane="bottomRight" activeCell="I15" sqref="I15"/>
    </sheetView>
  </sheetViews>
  <sheetFormatPr defaultRowHeight="15.75" x14ac:dyDescent="0.2"/>
  <cols>
    <col min="1" max="1" width="7.7109375" style="20" customWidth="1"/>
    <col min="2" max="2" width="47.5703125" style="21" customWidth="1"/>
    <col min="3" max="3" width="17.85546875" style="22" customWidth="1"/>
    <col min="4" max="4" width="16.85546875" style="22" customWidth="1"/>
    <col min="5" max="5" width="17.140625" style="22" customWidth="1"/>
    <col min="6" max="6" width="18.140625" style="22" customWidth="1"/>
    <col min="7" max="7" width="17.42578125" style="22" customWidth="1"/>
    <col min="8" max="8" width="17" style="22" customWidth="1"/>
    <col min="9" max="16384" width="9.140625" style="22"/>
  </cols>
  <sheetData>
    <row r="1" spans="1:11" s="26" customFormat="1" ht="69" customHeight="1" thickBot="1" x14ac:dyDescent="0.25">
      <c r="A1" s="841" t="s">
        <v>1124</v>
      </c>
      <c r="B1" s="842"/>
      <c r="C1" s="842"/>
      <c r="D1" s="842"/>
      <c r="E1" s="842"/>
      <c r="F1" s="842"/>
      <c r="G1" s="842"/>
      <c r="H1" s="843"/>
      <c r="I1" s="243"/>
    </row>
    <row r="2" spans="1:11" s="26" customFormat="1" ht="35.1" customHeight="1" x14ac:dyDescent="0.2">
      <c r="A2" s="713" t="s">
        <v>1220</v>
      </c>
      <c r="B2" s="714"/>
      <c r="C2" s="714"/>
      <c r="D2" s="714"/>
      <c r="E2" s="714"/>
      <c r="F2" s="714"/>
      <c r="G2" s="714"/>
      <c r="H2" s="715"/>
    </row>
    <row r="3" spans="1:11" ht="27" customHeight="1" x14ac:dyDescent="0.2">
      <c r="A3" s="777" t="s">
        <v>205</v>
      </c>
      <c r="B3" s="705" t="s">
        <v>332</v>
      </c>
      <c r="C3" s="732" t="s">
        <v>304</v>
      </c>
      <c r="D3" s="732"/>
      <c r="E3" s="732" t="s">
        <v>305</v>
      </c>
      <c r="F3" s="732"/>
      <c r="G3" s="844" t="s">
        <v>227</v>
      </c>
      <c r="H3" s="845"/>
    </row>
    <row r="4" spans="1:11" ht="33" customHeight="1" x14ac:dyDescent="0.2">
      <c r="A4" s="703"/>
      <c r="B4" s="742"/>
      <c r="C4" s="14" t="s">
        <v>75</v>
      </c>
      <c r="D4" s="14" t="s">
        <v>194</v>
      </c>
      <c r="E4" s="14" t="s">
        <v>75</v>
      </c>
      <c r="F4" s="14" t="s">
        <v>194</v>
      </c>
      <c r="G4" s="14" t="s">
        <v>75</v>
      </c>
      <c r="H4" s="29" t="s">
        <v>194</v>
      </c>
      <c r="I4" s="453">
        <v>43199</v>
      </c>
    </row>
    <row r="5" spans="1:11" ht="21.6" customHeight="1" x14ac:dyDescent="0.2">
      <c r="A5" s="30"/>
      <c r="B5" s="17"/>
      <c r="C5" s="44" t="s">
        <v>286</v>
      </c>
      <c r="D5" s="44" t="s">
        <v>287</v>
      </c>
      <c r="E5" s="44" t="s">
        <v>288</v>
      </c>
      <c r="F5" s="44" t="s">
        <v>295</v>
      </c>
      <c r="G5" s="44" t="s">
        <v>33</v>
      </c>
      <c r="H5" s="244" t="s">
        <v>34</v>
      </c>
      <c r="I5" s="451" t="s">
        <v>1028</v>
      </c>
      <c r="J5" s="452"/>
    </row>
    <row r="6" spans="1:11" x14ac:dyDescent="0.2">
      <c r="A6" s="245">
        <v>1</v>
      </c>
      <c r="B6" s="191" t="s">
        <v>1017</v>
      </c>
      <c r="C6" s="192">
        <f>C7</f>
        <v>0</v>
      </c>
      <c r="D6" s="192">
        <f>D8</f>
        <v>0</v>
      </c>
      <c r="E6" s="192">
        <f>E7</f>
        <v>0</v>
      </c>
      <c r="F6" s="192">
        <f>F8</f>
        <v>0</v>
      </c>
      <c r="G6" s="192">
        <f>C6+E6</f>
        <v>0</v>
      </c>
      <c r="H6" s="246">
        <f>D6+F6</f>
        <v>0</v>
      </c>
      <c r="I6" s="446"/>
      <c r="J6" s="446"/>
      <c r="K6" s="446"/>
    </row>
    <row r="7" spans="1:11" ht="19.5" customHeight="1" x14ac:dyDescent="0.2">
      <c r="A7" s="245">
        <v>2</v>
      </c>
      <c r="B7" s="274" t="s">
        <v>1018</v>
      </c>
      <c r="C7" s="193">
        <v>0</v>
      </c>
      <c r="D7" s="275" t="s">
        <v>788</v>
      </c>
      <c r="E7" s="193">
        <v>0</v>
      </c>
      <c r="F7" s="275" t="s">
        <v>788</v>
      </c>
      <c r="G7" s="192">
        <f t="shared" ref="G7:G26" si="0">C7+E7</f>
        <v>0</v>
      </c>
      <c r="H7" s="277" t="s">
        <v>788</v>
      </c>
      <c r="I7" s="446"/>
      <c r="J7" s="446"/>
      <c r="K7" s="446"/>
    </row>
    <row r="8" spans="1:11" ht="19.5" customHeight="1" x14ac:dyDescent="0.2">
      <c r="A8" s="245">
        <f t="shared" ref="A8:A17" si="1">A7+1</f>
        <v>3</v>
      </c>
      <c r="B8" s="274" t="s">
        <v>864</v>
      </c>
      <c r="C8" s="275" t="s">
        <v>788</v>
      </c>
      <c r="D8" s="193">
        <v>0</v>
      </c>
      <c r="E8" s="275" t="s">
        <v>788</v>
      </c>
      <c r="F8" s="193">
        <v>0</v>
      </c>
      <c r="G8" s="276" t="s">
        <v>788</v>
      </c>
      <c r="H8" s="246">
        <f t="shared" ref="H8:H26" si="2">D8+F8</f>
        <v>0</v>
      </c>
      <c r="I8" s="446"/>
      <c r="J8" s="446"/>
      <c r="K8" s="446"/>
    </row>
    <row r="9" spans="1:11" ht="19.5" customHeight="1" x14ac:dyDescent="0.2">
      <c r="A9" s="245">
        <f t="shared" si="1"/>
        <v>4</v>
      </c>
      <c r="B9" s="191" t="s">
        <v>865</v>
      </c>
      <c r="C9" s="192">
        <f>SUM(C10:C11)</f>
        <v>0</v>
      </c>
      <c r="D9" s="192">
        <f>SUM(D10:D11)</f>
        <v>0</v>
      </c>
      <c r="E9" s="192">
        <f>SUM(E10:E11)</f>
        <v>0</v>
      </c>
      <c r="F9" s="192">
        <f>SUM(F10:F11)</f>
        <v>0</v>
      </c>
      <c r="G9" s="192">
        <f>C9+E9</f>
        <v>0</v>
      </c>
      <c r="H9" s="246">
        <f t="shared" si="2"/>
        <v>0</v>
      </c>
      <c r="I9" s="446"/>
      <c r="J9" s="446"/>
      <c r="K9" s="446"/>
    </row>
    <row r="10" spans="1:11" ht="19.5" customHeight="1" x14ac:dyDescent="0.2">
      <c r="A10" s="245">
        <f t="shared" si="1"/>
        <v>5</v>
      </c>
      <c r="B10" s="274" t="s">
        <v>866</v>
      </c>
      <c r="C10" s="193">
        <v>0</v>
      </c>
      <c r="D10" s="275" t="s">
        <v>788</v>
      </c>
      <c r="E10" s="193">
        <v>0</v>
      </c>
      <c r="F10" s="275" t="s">
        <v>788</v>
      </c>
      <c r="G10" s="192">
        <f>C10+E10</f>
        <v>0</v>
      </c>
      <c r="H10" s="277" t="s">
        <v>788</v>
      </c>
      <c r="I10" s="446"/>
      <c r="J10" s="446"/>
      <c r="K10" s="446"/>
    </row>
    <row r="11" spans="1:11" ht="19.5" customHeight="1" x14ac:dyDescent="0.2">
      <c r="A11" s="245">
        <f t="shared" si="1"/>
        <v>6</v>
      </c>
      <c r="B11" s="274" t="s">
        <v>867</v>
      </c>
      <c r="C11" s="275" t="s">
        <v>788</v>
      </c>
      <c r="D11" s="193">
        <v>0</v>
      </c>
      <c r="E11" s="275" t="s">
        <v>788</v>
      </c>
      <c r="F11" s="193">
        <v>0</v>
      </c>
      <c r="G11" s="276" t="s">
        <v>788</v>
      </c>
      <c r="H11" s="246">
        <f t="shared" si="2"/>
        <v>0</v>
      </c>
      <c r="I11" s="446"/>
      <c r="J11" s="446"/>
      <c r="K11" s="446"/>
    </row>
    <row r="12" spans="1:11" x14ac:dyDescent="0.2">
      <c r="A12" s="245">
        <v>7</v>
      </c>
      <c r="B12" s="447" t="s">
        <v>1019</v>
      </c>
      <c r="C12" s="192">
        <f>SUM(C13:C14)</f>
        <v>0</v>
      </c>
      <c r="D12" s="192">
        <f t="shared" ref="D12:F12" si="3">SUM(D13:D14)</f>
        <v>0</v>
      </c>
      <c r="E12" s="192">
        <f t="shared" si="3"/>
        <v>0</v>
      </c>
      <c r="F12" s="192">
        <f t="shared" si="3"/>
        <v>0</v>
      </c>
      <c r="G12" s="192">
        <f>C12+E12</f>
        <v>0</v>
      </c>
      <c r="H12" s="246">
        <f>D12+F12</f>
        <v>0</v>
      </c>
      <c r="I12" s="448" t="s">
        <v>1020</v>
      </c>
      <c r="J12" s="446"/>
      <c r="K12" s="446"/>
    </row>
    <row r="13" spans="1:11" ht="26.25" customHeight="1" x14ac:dyDescent="0.2">
      <c r="A13" s="245">
        <v>8</v>
      </c>
      <c r="B13" s="449" t="s">
        <v>1029</v>
      </c>
      <c r="C13" s="275">
        <v>0</v>
      </c>
      <c r="D13" s="275" t="s">
        <v>788</v>
      </c>
      <c r="E13" s="275">
        <v>0</v>
      </c>
      <c r="F13" s="275" t="s">
        <v>788</v>
      </c>
      <c r="G13" s="192">
        <f>C13+E13</f>
        <v>0</v>
      </c>
      <c r="H13" s="277" t="s">
        <v>788</v>
      </c>
      <c r="I13" s="448" t="s">
        <v>1020</v>
      </c>
      <c r="J13" s="446"/>
      <c r="K13" s="446"/>
    </row>
    <row r="14" spans="1:11" ht="24" customHeight="1" x14ac:dyDescent="0.2">
      <c r="A14" s="245">
        <v>9</v>
      </c>
      <c r="B14" s="449" t="s">
        <v>1030</v>
      </c>
      <c r="C14" s="275" t="s">
        <v>788</v>
      </c>
      <c r="D14" s="193">
        <v>0</v>
      </c>
      <c r="E14" s="275" t="s">
        <v>788</v>
      </c>
      <c r="F14" s="193">
        <v>0</v>
      </c>
      <c r="G14" s="276" t="s">
        <v>788</v>
      </c>
      <c r="H14" s="246">
        <f>D14+F14</f>
        <v>0</v>
      </c>
      <c r="I14" s="448" t="s">
        <v>1020</v>
      </c>
      <c r="J14" s="446"/>
      <c r="K14" s="446"/>
    </row>
    <row r="15" spans="1:11" ht="34.5" customHeight="1" x14ac:dyDescent="0.2">
      <c r="A15" s="245">
        <v>10</v>
      </c>
      <c r="B15" s="191" t="s">
        <v>1021</v>
      </c>
      <c r="C15" s="192">
        <f>C6+C9+C12</f>
        <v>0</v>
      </c>
      <c r="D15" s="192">
        <f>D6+D9+D12</f>
        <v>0</v>
      </c>
      <c r="E15" s="192">
        <f>E6+E9+E12</f>
        <v>0</v>
      </c>
      <c r="F15" s="192">
        <f>F6+F9+F12</f>
        <v>0</v>
      </c>
      <c r="G15" s="192">
        <f t="shared" ref="G15:H15" si="4">G6+G9</f>
        <v>0</v>
      </c>
      <c r="H15" s="246">
        <f t="shared" si="4"/>
        <v>0</v>
      </c>
      <c r="I15" s="448"/>
      <c r="J15" s="446"/>
      <c r="K15" s="446"/>
    </row>
    <row r="16" spans="1:11" ht="35.25" customHeight="1" x14ac:dyDescent="0.2">
      <c r="A16" s="245">
        <v>11</v>
      </c>
      <c r="B16" s="191" t="s">
        <v>1022</v>
      </c>
      <c r="C16" s="192">
        <f>C17+SUM(C20:C25)</f>
        <v>0</v>
      </c>
      <c r="D16" s="192">
        <f t="shared" ref="D16:F16" si="5">D17+SUM(D20:D25)</f>
        <v>0</v>
      </c>
      <c r="E16" s="192">
        <f t="shared" si="5"/>
        <v>0</v>
      </c>
      <c r="F16" s="192">
        <f t="shared" si="5"/>
        <v>0</v>
      </c>
      <c r="G16" s="192">
        <f>C16+E16</f>
        <v>0</v>
      </c>
      <c r="H16" s="246">
        <f t="shared" si="2"/>
        <v>0</v>
      </c>
      <c r="I16" s="448" t="s">
        <v>1027</v>
      </c>
      <c r="J16" s="446"/>
      <c r="K16" s="446"/>
    </row>
    <row r="17" spans="1:11" x14ac:dyDescent="0.2">
      <c r="A17" s="245">
        <f t="shared" si="1"/>
        <v>12</v>
      </c>
      <c r="B17" s="191" t="s">
        <v>1023</v>
      </c>
      <c r="C17" s="192">
        <f>SUM(C18:C19)</f>
        <v>0</v>
      </c>
      <c r="D17" s="192">
        <f t="shared" ref="D17:F17" si="6">SUM(D18:D19)</f>
        <v>0</v>
      </c>
      <c r="E17" s="192">
        <f t="shared" si="6"/>
        <v>0</v>
      </c>
      <c r="F17" s="192">
        <f t="shared" si="6"/>
        <v>0</v>
      </c>
      <c r="G17" s="192">
        <f>C17+E17</f>
        <v>0</v>
      </c>
      <c r="H17" s="246">
        <f t="shared" si="2"/>
        <v>0</v>
      </c>
      <c r="I17" s="448" t="s">
        <v>1020</v>
      </c>
      <c r="J17" s="446"/>
      <c r="K17" s="446"/>
    </row>
    <row r="18" spans="1:11" x14ac:dyDescent="0.2">
      <c r="A18" s="245">
        <v>13</v>
      </c>
      <c r="B18" s="195" t="s">
        <v>1024</v>
      </c>
      <c r="C18" s="275">
        <v>0</v>
      </c>
      <c r="D18" s="275" t="s">
        <v>788</v>
      </c>
      <c r="E18" s="275">
        <v>0</v>
      </c>
      <c r="F18" s="275" t="s">
        <v>788</v>
      </c>
      <c r="G18" s="192">
        <f>C18+E18</f>
        <v>0</v>
      </c>
      <c r="H18" s="277" t="s">
        <v>788</v>
      </c>
      <c r="I18" s="448" t="s">
        <v>1020</v>
      </c>
      <c r="J18" s="446"/>
      <c r="K18" s="446"/>
    </row>
    <row r="19" spans="1:11" x14ac:dyDescent="0.2">
      <c r="A19" s="245">
        <v>14</v>
      </c>
      <c r="B19" s="195" t="s">
        <v>1025</v>
      </c>
      <c r="C19" s="275" t="s">
        <v>788</v>
      </c>
      <c r="D19" s="193">
        <v>0</v>
      </c>
      <c r="E19" s="275" t="s">
        <v>788</v>
      </c>
      <c r="F19" s="193">
        <v>0</v>
      </c>
      <c r="G19" s="276" t="s">
        <v>788</v>
      </c>
      <c r="H19" s="246">
        <f>D19+F19</f>
        <v>0</v>
      </c>
      <c r="I19" s="448" t="s">
        <v>1020</v>
      </c>
      <c r="J19" s="446"/>
      <c r="K19" s="446"/>
    </row>
    <row r="20" spans="1:11" x14ac:dyDescent="0.2">
      <c r="A20" s="245">
        <v>15</v>
      </c>
      <c r="B20" s="195" t="s">
        <v>1237</v>
      </c>
      <c r="C20" s="194"/>
      <c r="D20" s="194"/>
      <c r="E20" s="194"/>
      <c r="F20" s="194"/>
      <c r="G20" s="192">
        <f t="shared" ref="G20:H25" si="7">C20+E20</f>
        <v>0</v>
      </c>
      <c r="H20" s="246">
        <f t="shared" si="7"/>
        <v>0</v>
      </c>
      <c r="I20" s="446"/>
      <c r="J20" s="446"/>
      <c r="K20" s="446"/>
    </row>
    <row r="21" spans="1:11" x14ac:dyDescent="0.2">
      <c r="A21" s="450" t="s">
        <v>281</v>
      </c>
      <c r="B21" s="195" t="s">
        <v>1237</v>
      </c>
      <c r="C21" s="194"/>
      <c r="D21" s="194"/>
      <c r="E21" s="194"/>
      <c r="F21" s="194"/>
      <c r="G21" s="192">
        <f t="shared" si="7"/>
        <v>0</v>
      </c>
      <c r="H21" s="246">
        <f t="shared" si="7"/>
        <v>0</v>
      </c>
      <c r="I21" s="446"/>
      <c r="J21" s="446"/>
      <c r="K21" s="446"/>
    </row>
    <row r="22" spans="1:11" x14ac:dyDescent="0.2">
      <c r="A22" s="450"/>
      <c r="B22" s="195"/>
      <c r="C22" s="194"/>
      <c r="D22" s="194"/>
      <c r="E22" s="194"/>
      <c r="F22" s="194"/>
      <c r="G22" s="192">
        <f t="shared" si="7"/>
        <v>0</v>
      </c>
      <c r="H22" s="246">
        <f t="shared" si="7"/>
        <v>0</v>
      </c>
      <c r="I22" s="446"/>
      <c r="J22" s="446"/>
      <c r="K22" s="446"/>
    </row>
    <row r="23" spans="1:11" x14ac:dyDescent="0.2">
      <c r="A23" s="450"/>
      <c r="B23" s="195"/>
      <c r="C23" s="194"/>
      <c r="D23" s="194"/>
      <c r="E23" s="194"/>
      <c r="F23" s="194"/>
      <c r="G23" s="192">
        <f t="shared" si="7"/>
        <v>0</v>
      </c>
      <c r="H23" s="246">
        <f t="shared" si="7"/>
        <v>0</v>
      </c>
      <c r="I23" s="446"/>
      <c r="J23" s="446"/>
      <c r="K23" s="446"/>
    </row>
    <row r="24" spans="1:11" x14ac:dyDescent="0.2">
      <c r="A24" s="450"/>
      <c r="B24" s="195"/>
      <c r="C24" s="194"/>
      <c r="D24" s="194"/>
      <c r="E24" s="194"/>
      <c r="F24" s="194"/>
      <c r="G24" s="192">
        <f t="shared" si="7"/>
        <v>0</v>
      </c>
      <c r="H24" s="246">
        <f t="shared" si="7"/>
        <v>0</v>
      </c>
      <c r="I24" s="446"/>
      <c r="J24" s="446"/>
      <c r="K24" s="446"/>
    </row>
    <row r="25" spans="1:11" x14ac:dyDescent="0.2">
      <c r="A25" s="450"/>
      <c r="B25" s="195"/>
      <c r="C25" s="194"/>
      <c r="D25" s="194"/>
      <c r="E25" s="194"/>
      <c r="F25" s="194"/>
      <c r="G25" s="192">
        <f t="shared" si="7"/>
        <v>0</v>
      </c>
      <c r="H25" s="246">
        <f t="shared" si="7"/>
        <v>0</v>
      </c>
      <c r="I25" s="446"/>
      <c r="J25" s="446"/>
      <c r="K25" s="446"/>
    </row>
    <row r="26" spans="1:11" ht="16.5" thickBot="1" x14ac:dyDescent="0.25">
      <c r="A26" s="247">
        <v>16</v>
      </c>
      <c r="B26" s="269" t="s">
        <v>1026</v>
      </c>
      <c r="C26" s="248">
        <f>C15+C16</f>
        <v>0</v>
      </c>
      <c r="D26" s="248">
        <f>D15+D16</f>
        <v>0</v>
      </c>
      <c r="E26" s="248">
        <f>E15+E16</f>
        <v>0</v>
      </c>
      <c r="F26" s="248">
        <f>F15+F16</f>
        <v>0</v>
      </c>
      <c r="G26" s="249">
        <f t="shared" si="0"/>
        <v>0</v>
      </c>
      <c r="H26" s="250">
        <f t="shared" si="2"/>
        <v>0</v>
      </c>
      <c r="I26" s="448" t="s">
        <v>1027</v>
      </c>
      <c r="J26" s="446"/>
      <c r="K26" s="446"/>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H16" sqref="H16"/>
    </sheetView>
  </sheetViews>
  <sheetFormatPr defaultRowHeight="15.75" x14ac:dyDescent="0.25"/>
  <cols>
    <col min="1" max="1" width="9.5703125" style="3" customWidth="1"/>
    <col min="2" max="2" width="58.42578125" style="1" customWidth="1"/>
    <col min="3" max="3" width="22.140625" style="19" customWidth="1"/>
    <col min="4" max="4" width="21.140625" style="19" customWidth="1"/>
    <col min="5" max="5" width="24.140625" style="19" customWidth="1"/>
    <col min="6" max="16384" width="9.140625" style="1"/>
  </cols>
  <sheetData>
    <row r="1" spans="1:9" ht="80.25" customHeight="1" thickBot="1" x14ac:dyDescent="0.3">
      <c r="A1" s="846" t="s">
        <v>1125</v>
      </c>
      <c r="B1" s="847"/>
      <c r="C1" s="847"/>
      <c r="D1" s="847"/>
      <c r="E1" s="848"/>
      <c r="F1" s="7"/>
      <c r="G1" s="7"/>
    </row>
    <row r="2" spans="1:9" ht="35.1" customHeight="1" x14ac:dyDescent="0.25">
      <c r="A2" s="685" t="s">
        <v>1217</v>
      </c>
      <c r="B2" s="686"/>
      <c r="C2" s="686"/>
      <c r="D2" s="686"/>
      <c r="E2" s="687"/>
      <c r="F2" s="7"/>
      <c r="G2" s="7"/>
    </row>
    <row r="3" spans="1:9" s="10" customFormat="1" ht="46.9" customHeight="1" x14ac:dyDescent="0.25">
      <c r="A3" s="311" t="s">
        <v>205</v>
      </c>
      <c r="B3" s="313" t="s">
        <v>332</v>
      </c>
      <c r="C3" s="313" t="s">
        <v>304</v>
      </c>
      <c r="D3" s="313" t="s">
        <v>305</v>
      </c>
      <c r="E3" s="314" t="s">
        <v>213</v>
      </c>
    </row>
    <row r="4" spans="1:9" s="10" customFormat="1" ht="16.5" customHeight="1" x14ac:dyDescent="0.25">
      <c r="A4" s="311"/>
      <c r="B4" s="313"/>
      <c r="C4" s="313" t="s">
        <v>286</v>
      </c>
      <c r="D4" s="313" t="s">
        <v>287</v>
      </c>
      <c r="E4" s="314" t="s">
        <v>30</v>
      </c>
    </row>
    <row r="5" spans="1:9" s="10" customFormat="1" ht="17.45" customHeight="1" x14ac:dyDescent="0.25">
      <c r="A5" s="311"/>
      <c r="B5" s="137" t="s">
        <v>373</v>
      </c>
      <c r="C5" s="66"/>
      <c r="D5" s="66"/>
      <c r="E5" s="126"/>
    </row>
    <row r="6" spans="1:9" s="10" customFormat="1" ht="17.45" customHeight="1" x14ac:dyDescent="0.25">
      <c r="A6" s="125">
        <v>1</v>
      </c>
      <c r="B6" s="101" t="s">
        <v>404</v>
      </c>
      <c r="C6" s="51">
        <f>SUM(C7:C10)</f>
        <v>598731.19999999995</v>
      </c>
      <c r="D6" s="51">
        <f>SUM(D7:D10)</f>
        <v>0</v>
      </c>
      <c r="E6" s="52">
        <f>C6+D6</f>
        <v>598731.19999999995</v>
      </c>
    </row>
    <row r="7" spans="1:9" s="19" customFormat="1" x14ac:dyDescent="0.2">
      <c r="A7" s="31">
        <f>A6+1</f>
        <v>2</v>
      </c>
      <c r="B7" s="123" t="s">
        <v>136</v>
      </c>
      <c r="C7" s="53">
        <v>598731.19999999995</v>
      </c>
      <c r="D7" s="541">
        <v>0</v>
      </c>
      <c r="E7" s="52">
        <f>C7+D7</f>
        <v>598731.19999999995</v>
      </c>
    </row>
    <row r="8" spans="1:9" s="19" customFormat="1" x14ac:dyDescent="0.2">
      <c r="A8" s="31">
        <f>A7+1</f>
        <v>3</v>
      </c>
      <c r="B8" s="123" t="s">
        <v>401</v>
      </c>
      <c r="C8" s="53">
        <v>0</v>
      </c>
      <c r="D8" s="53">
        <v>0</v>
      </c>
      <c r="E8" s="52">
        <f t="shared" ref="E8:E16" si="0">C8+D8</f>
        <v>0</v>
      </c>
      <c r="G8" s="316"/>
    </row>
    <row r="9" spans="1:9" s="19" customFormat="1" x14ac:dyDescent="0.2">
      <c r="A9" s="31">
        <f>A8+1</f>
        <v>4</v>
      </c>
      <c r="B9" s="123"/>
      <c r="C9" s="53">
        <v>0</v>
      </c>
      <c r="D9" s="53">
        <v>0</v>
      </c>
      <c r="E9" s="52">
        <f t="shared" si="0"/>
        <v>0</v>
      </c>
    </row>
    <row r="10" spans="1:9" s="19" customFormat="1" x14ac:dyDescent="0.2">
      <c r="A10" s="31">
        <f>A9+1</f>
        <v>5</v>
      </c>
      <c r="B10" s="123"/>
      <c r="C10" s="53">
        <v>0</v>
      </c>
      <c r="D10" s="53">
        <v>0</v>
      </c>
      <c r="E10" s="52">
        <f t="shared" si="0"/>
        <v>0</v>
      </c>
    </row>
    <row r="11" spans="1:9" s="19" customFormat="1" x14ac:dyDescent="0.2">
      <c r="A11" s="43"/>
      <c r="B11" s="137" t="s">
        <v>721</v>
      </c>
      <c r="C11" s="66"/>
      <c r="D11" s="66"/>
      <c r="E11" s="126"/>
    </row>
    <row r="12" spans="1:9" x14ac:dyDescent="0.25">
      <c r="A12" s="43">
        <v>6</v>
      </c>
      <c r="B12" s="123" t="s">
        <v>16</v>
      </c>
      <c r="C12" s="629">
        <v>1650</v>
      </c>
      <c r="D12" s="629">
        <v>0</v>
      </c>
      <c r="E12" s="52">
        <f t="shared" si="0"/>
        <v>1650</v>
      </c>
    </row>
    <row r="13" spans="1:9" x14ac:dyDescent="0.25">
      <c r="A13" s="43">
        <v>7</v>
      </c>
      <c r="B13" s="123" t="s">
        <v>17</v>
      </c>
      <c r="C13" s="53">
        <v>33920</v>
      </c>
      <c r="D13" s="53">
        <v>0</v>
      </c>
      <c r="E13" s="52">
        <f t="shared" si="0"/>
        <v>33920</v>
      </c>
    </row>
    <row r="14" spans="1:9" s="45" customFormat="1" x14ac:dyDescent="0.25">
      <c r="A14" s="43"/>
      <c r="B14" s="79"/>
      <c r="C14" s="630"/>
      <c r="D14" s="630"/>
      <c r="E14" s="126"/>
    </row>
    <row r="15" spans="1:9" x14ac:dyDescent="0.25">
      <c r="A15" s="43">
        <v>8</v>
      </c>
      <c r="B15" s="79" t="s">
        <v>405</v>
      </c>
      <c r="C15" s="631">
        <f>SUM(C16:C17)</f>
        <v>0</v>
      </c>
      <c r="D15" s="631">
        <f>SUM(D16:D17)</f>
        <v>0</v>
      </c>
      <c r="E15" s="52">
        <f t="shared" si="0"/>
        <v>0</v>
      </c>
    </row>
    <row r="16" spans="1:9" ht="31.5" x14ac:dyDescent="0.25">
      <c r="A16" s="43" t="s">
        <v>403</v>
      </c>
      <c r="B16" s="286" t="s">
        <v>812</v>
      </c>
      <c r="C16" s="629">
        <v>0</v>
      </c>
      <c r="D16" s="629">
        <v>0</v>
      </c>
      <c r="E16" s="52">
        <f t="shared" si="0"/>
        <v>0</v>
      </c>
      <c r="I16" s="315"/>
    </row>
    <row r="17" spans="1:5" x14ac:dyDescent="0.25">
      <c r="A17" s="43"/>
      <c r="B17" s="79"/>
      <c r="C17" s="630"/>
      <c r="D17" s="630"/>
      <c r="E17" s="126"/>
    </row>
    <row r="18" spans="1:5" ht="16.5" thickBot="1" x14ac:dyDescent="0.3">
      <c r="A18" s="129">
        <v>9</v>
      </c>
      <c r="B18" s="130" t="s">
        <v>691</v>
      </c>
      <c r="C18" s="529">
        <f>C6+C12+C13+C15</f>
        <v>634301.19999999995</v>
      </c>
      <c r="D18" s="529">
        <f>D6+D12+D13+D15</f>
        <v>0</v>
      </c>
      <c r="E18" s="545">
        <f>E6+E12+E13+E15</f>
        <v>634301.19999999995</v>
      </c>
    </row>
    <row r="19" spans="1:5" x14ac:dyDescent="0.25">
      <c r="E19" s="22"/>
    </row>
    <row r="21" spans="1:5" x14ac:dyDescent="0.25">
      <c r="B21" s="188"/>
      <c r="C21" s="3"/>
    </row>
    <row r="22" spans="1:5" x14ac:dyDescent="0.25">
      <c r="B22" s="3"/>
      <c r="C22" s="3"/>
    </row>
    <row r="23" spans="1:5" x14ac:dyDescent="0.25">
      <c r="B23" s="3"/>
      <c r="C23" s="3"/>
    </row>
    <row r="24" spans="1:5" x14ac:dyDescent="0.25">
      <c r="D24" s="316"/>
    </row>
  </sheetData>
  <protectedRanges>
    <protectedRange sqref="C8:D10" name="Rozsah2_1"/>
    <protectedRange sqref="C11:D11" name="Rozsah2_2"/>
  </protectedRanges>
  <mergeCells count="2">
    <mergeCell ref="A1:E1"/>
    <mergeCell ref="A2:E2"/>
  </mergeCells>
  <phoneticPr fontId="7"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2"/>
    <pageSetUpPr fitToPage="1"/>
  </sheetPr>
  <dimension ref="A1:G29"/>
  <sheetViews>
    <sheetView zoomScaleNormal="100" workbookViewId="0">
      <pane xSplit="2" ySplit="5" topLeftCell="C6" activePane="bottomRight" state="frozen"/>
      <selection pane="topRight" activeCell="C1" sqref="C1"/>
      <selection pane="bottomLeft" activeCell="A6" sqref="A6"/>
      <selection pane="bottomRight" activeCell="G12" sqref="G12"/>
    </sheetView>
  </sheetViews>
  <sheetFormatPr defaultRowHeight="15.75" x14ac:dyDescent="0.2"/>
  <cols>
    <col min="1" max="1" width="9.140625" style="19"/>
    <col min="2" max="2" width="75.42578125" style="71" customWidth="1"/>
    <col min="3" max="6" width="17.28515625" style="19" customWidth="1"/>
    <col min="7" max="7" width="66.42578125" style="19" customWidth="1"/>
    <col min="8" max="16384" width="9.140625" style="19"/>
  </cols>
  <sheetData>
    <row r="1" spans="1:7" ht="35.1" customHeight="1" thickBot="1" x14ac:dyDescent="0.25">
      <c r="A1" s="682" t="s">
        <v>1126</v>
      </c>
      <c r="B1" s="856"/>
      <c r="C1" s="856"/>
      <c r="D1" s="856"/>
      <c r="E1" s="856"/>
      <c r="F1" s="857"/>
    </row>
    <row r="2" spans="1:7" ht="35.1" customHeight="1" x14ac:dyDescent="0.2">
      <c r="A2" s="713" t="s">
        <v>1216</v>
      </c>
      <c r="B2" s="778"/>
      <c r="C2" s="779" t="s">
        <v>878</v>
      </c>
      <c r="D2" s="779"/>
      <c r="E2" s="779"/>
      <c r="F2" s="780"/>
    </row>
    <row r="3" spans="1:7" ht="22.9" customHeight="1" x14ac:dyDescent="0.2">
      <c r="A3" s="703" t="s">
        <v>205</v>
      </c>
      <c r="B3" s="742" t="s">
        <v>332</v>
      </c>
      <c r="C3" s="738">
        <v>2017</v>
      </c>
      <c r="D3" s="738"/>
      <c r="E3" s="738">
        <v>2018</v>
      </c>
      <c r="F3" s="789"/>
    </row>
    <row r="4" spans="1:7" ht="75" customHeight="1" x14ac:dyDescent="0.2">
      <c r="A4" s="703"/>
      <c r="B4" s="742"/>
      <c r="C4" s="458" t="s">
        <v>38</v>
      </c>
      <c r="D4" s="458" t="s">
        <v>195</v>
      </c>
      <c r="E4" s="458" t="s">
        <v>38</v>
      </c>
      <c r="F4" s="459" t="s">
        <v>196</v>
      </c>
    </row>
    <row r="5" spans="1:7" x14ac:dyDescent="0.2">
      <c r="A5" s="31"/>
      <c r="B5" s="90"/>
      <c r="C5" s="41" t="s">
        <v>286</v>
      </c>
      <c r="D5" s="41" t="s">
        <v>287</v>
      </c>
      <c r="E5" s="41" t="s">
        <v>288</v>
      </c>
      <c r="F5" s="42" t="s">
        <v>295</v>
      </c>
    </row>
    <row r="6" spans="1:7" ht="31.5" x14ac:dyDescent="0.2">
      <c r="A6" s="31">
        <v>1</v>
      </c>
      <c r="B6" s="63" t="s">
        <v>1200</v>
      </c>
      <c r="C6" s="632">
        <f t="shared" ref="C6:F6" si="0">C7+C10+C16+C19+C13+C22</f>
        <v>54480</v>
      </c>
      <c r="D6" s="632">
        <f t="shared" si="0"/>
        <v>279</v>
      </c>
      <c r="E6" s="632">
        <f t="shared" si="0"/>
        <v>68295</v>
      </c>
      <c r="F6" s="633">
        <f t="shared" si="0"/>
        <v>361</v>
      </c>
      <c r="G6" s="352"/>
    </row>
    <row r="7" spans="1:7" x14ac:dyDescent="0.2">
      <c r="A7" s="31">
        <v>2</v>
      </c>
      <c r="B7" s="63" t="s">
        <v>119</v>
      </c>
      <c r="C7" s="632">
        <f>SUM(C8:C9)</f>
        <v>7350</v>
      </c>
      <c r="D7" s="632">
        <f t="shared" ref="D7:F7" si="1">SUM(D8:D9)</f>
        <v>40</v>
      </c>
      <c r="E7" s="632">
        <f t="shared" si="1"/>
        <v>9150</v>
      </c>
      <c r="F7" s="633">
        <f t="shared" si="1"/>
        <v>47</v>
      </c>
      <c r="G7" s="352"/>
    </row>
    <row r="8" spans="1:7" x14ac:dyDescent="0.2">
      <c r="A8" s="31">
        <v>3</v>
      </c>
      <c r="B8" s="27" t="s">
        <v>57</v>
      </c>
      <c r="C8" s="634">
        <v>7350</v>
      </c>
      <c r="D8" s="634">
        <v>40</v>
      </c>
      <c r="E8" s="634">
        <v>9150</v>
      </c>
      <c r="F8" s="635">
        <v>47</v>
      </c>
      <c r="G8" s="352"/>
    </row>
    <row r="9" spans="1:7" ht="18.75" x14ac:dyDescent="0.2">
      <c r="A9" s="31">
        <v>4</v>
      </c>
      <c r="B9" s="27" t="s">
        <v>139</v>
      </c>
      <c r="C9" s="634">
        <v>0</v>
      </c>
      <c r="D9" s="634">
        <v>0</v>
      </c>
      <c r="E9" s="634">
        <v>0</v>
      </c>
      <c r="F9" s="635">
        <v>0</v>
      </c>
      <c r="G9" s="352"/>
    </row>
    <row r="10" spans="1:7" ht="21" customHeight="1" x14ac:dyDescent="0.2">
      <c r="A10" s="31">
        <v>5</v>
      </c>
      <c r="B10" s="63" t="s">
        <v>901</v>
      </c>
      <c r="C10" s="632">
        <f>SUM(C11:C12)</f>
        <v>31030</v>
      </c>
      <c r="D10" s="632">
        <f t="shared" ref="D10:F10" si="2">SUM(D11:D12)</f>
        <v>170</v>
      </c>
      <c r="E10" s="632">
        <f t="shared" si="2"/>
        <v>37635</v>
      </c>
      <c r="F10" s="633">
        <f t="shared" si="2"/>
        <v>188</v>
      </c>
      <c r="G10" s="352"/>
    </row>
    <row r="11" spans="1:7" x14ac:dyDescent="0.2">
      <c r="A11" s="31">
        <v>6</v>
      </c>
      <c r="B11" s="27" t="s">
        <v>57</v>
      </c>
      <c r="C11" s="634">
        <v>31030</v>
      </c>
      <c r="D11" s="634">
        <v>170</v>
      </c>
      <c r="E11" s="634">
        <v>37635</v>
      </c>
      <c r="F11" s="635">
        <v>188</v>
      </c>
      <c r="G11" s="352"/>
    </row>
    <row r="12" spans="1:7" ht="18.75" x14ac:dyDescent="0.2">
      <c r="A12" s="31">
        <v>7</v>
      </c>
      <c r="B12" s="27" t="s">
        <v>139</v>
      </c>
      <c r="C12" s="634">
        <v>0</v>
      </c>
      <c r="D12" s="634">
        <v>0</v>
      </c>
      <c r="E12" s="634">
        <v>0</v>
      </c>
      <c r="F12" s="635">
        <v>0</v>
      </c>
      <c r="G12" s="352"/>
    </row>
    <row r="13" spans="1:7" x14ac:dyDescent="0.2">
      <c r="A13" s="31">
        <v>8</v>
      </c>
      <c r="B13" s="312" t="s">
        <v>902</v>
      </c>
      <c r="C13" s="632">
        <f>C14+C15</f>
        <v>120</v>
      </c>
      <c r="D13" s="632">
        <f t="shared" ref="D13:F13" si="3">D14+D15</f>
        <v>2</v>
      </c>
      <c r="E13" s="632">
        <f t="shared" si="3"/>
        <v>3330</v>
      </c>
      <c r="F13" s="633">
        <f t="shared" si="3"/>
        <v>13</v>
      </c>
      <c r="G13" s="352"/>
    </row>
    <row r="14" spans="1:7" x14ac:dyDescent="0.2">
      <c r="A14" s="31">
        <v>9</v>
      </c>
      <c r="B14" s="27" t="s">
        <v>57</v>
      </c>
      <c r="C14" s="634">
        <v>120</v>
      </c>
      <c r="D14" s="634">
        <v>2</v>
      </c>
      <c r="E14" s="634">
        <v>3330</v>
      </c>
      <c r="F14" s="635">
        <v>13</v>
      </c>
      <c r="G14" s="352"/>
    </row>
    <row r="15" spans="1:7" ht="18.75" x14ac:dyDescent="0.2">
      <c r="A15" s="31">
        <v>10</v>
      </c>
      <c r="B15" s="27" t="s">
        <v>965</v>
      </c>
      <c r="C15" s="634">
        <v>0</v>
      </c>
      <c r="D15" s="634">
        <v>0</v>
      </c>
      <c r="E15" s="634">
        <v>0</v>
      </c>
      <c r="F15" s="635">
        <v>0</v>
      </c>
      <c r="G15" s="352"/>
    </row>
    <row r="16" spans="1:7" x14ac:dyDescent="0.2">
      <c r="A16" s="31">
        <v>11</v>
      </c>
      <c r="B16" s="63" t="s">
        <v>903</v>
      </c>
      <c r="C16" s="632">
        <f>SUM(C17:C18)</f>
        <v>8180</v>
      </c>
      <c r="D16" s="632">
        <f t="shared" ref="D16:F16" si="4">SUM(D17:D18)</f>
        <v>55</v>
      </c>
      <c r="E16" s="632">
        <f t="shared" si="4"/>
        <v>11730</v>
      </c>
      <c r="F16" s="633">
        <f t="shared" si="4"/>
        <v>104</v>
      </c>
    </row>
    <row r="17" spans="1:6" x14ac:dyDescent="0.2">
      <c r="A17" s="31">
        <v>12</v>
      </c>
      <c r="B17" s="27" t="s">
        <v>57</v>
      </c>
      <c r="C17" s="634">
        <v>8180</v>
      </c>
      <c r="D17" s="634">
        <v>55</v>
      </c>
      <c r="E17" s="634">
        <v>11730</v>
      </c>
      <c r="F17" s="635">
        <v>104</v>
      </c>
    </row>
    <row r="18" spans="1:6" ht="18.75" x14ac:dyDescent="0.2">
      <c r="A18" s="31">
        <v>13</v>
      </c>
      <c r="B18" s="27" t="s">
        <v>139</v>
      </c>
      <c r="C18" s="634">
        <v>0</v>
      </c>
      <c r="D18" s="634">
        <v>0</v>
      </c>
      <c r="E18" s="634">
        <v>0</v>
      </c>
      <c r="F18" s="635">
        <v>0</v>
      </c>
    </row>
    <row r="19" spans="1:6" x14ac:dyDescent="0.2">
      <c r="A19" s="31">
        <v>14</v>
      </c>
      <c r="B19" s="63" t="s">
        <v>904</v>
      </c>
      <c r="C19" s="632">
        <f>SUM(C20:C21)</f>
        <v>7800</v>
      </c>
      <c r="D19" s="632">
        <f t="shared" ref="D19:F19" si="5">SUM(D20:D21)</f>
        <v>12</v>
      </c>
      <c r="E19" s="632">
        <f t="shared" si="5"/>
        <v>6450</v>
      </c>
      <c r="F19" s="633">
        <f t="shared" si="5"/>
        <v>9</v>
      </c>
    </row>
    <row r="20" spans="1:6" x14ac:dyDescent="0.2">
      <c r="A20" s="31">
        <v>15</v>
      </c>
      <c r="B20" s="27" t="s">
        <v>57</v>
      </c>
      <c r="C20" s="634">
        <v>7800</v>
      </c>
      <c r="D20" s="634">
        <v>12</v>
      </c>
      <c r="E20" s="634">
        <v>6450</v>
      </c>
      <c r="F20" s="635">
        <v>9</v>
      </c>
    </row>
    <row r="21" spans="1:6" ht="18.75" x14ac:dyDescent="0.2">
      <c r="A21" s="31">
        <v>16</v>
      </c>
      <c r="B21" s="112" t="s">
        <v>139</v>
      </c>
      <c r="C21" s="636">
        <v>0</v>
      </c>
      <c r="D21" s="636">
        <v>0</v>
      </c>
      <c r="E21" s="636">
        <v>0</v>
      </c>
      <c r="F21" s="637">
        <v>0</v>
      </c>
    </row>
    <row r="22" spans="1:6" x14ac:dyDescent="0.2">
      <c r="A22" s="454">
        <v>17</v>
      </c>
      <c r="B22" s="465" t="s">
        <v>1148</v>
      </c>
      <c r="C22" s="632">
        <f>C23+C24</f>
        <v>0</v>
      </c>
      <c r="D22" s="632">
        <f t="shared" ref="D22:F22" si="6">D23+D24</f>
        <v>0</v>
      </c>
      <c r="E22" s="632">
        <f t="shared" si="6"/>
        <v>0</v>
      </c>
      <c r="F22" s="633">
        <f t="shared" si="6"/>
        <v>0</v>
      </c>
    </row>
    <row r="23" spans="1:6" x14ac:dyDescent="0.2">
      <c r="A23" s="454">
        <v>18</v>
      </c>
      <c r="B23" s="466" t="s">
        <v>57</v>
      </c>
      <c r="C23" s="636">
        <v>0</v>
      </c>
      <c r="D23" s="636">
        <v>0</v>
      </c>
      <c r="E23" s="636">
        <v>0</v>
      </c>
      <c r="F23" s="637">
        <v>0</v>
      </c>
    </row>
    <row r="24" spans="1:6" ht="18.75" x14ac:dyDescent="0.2">
      <c r="A24" s="454">
        <v>19</v>
      </c>
      <c r="B24" s="467" t="s">
        <v>1146</v>
      </c>
      <c r="C24" s="636">
        <v>0</v>
      </c>
      <c r="D24" s="636">
        <v>0</v>
      </c>
      <c r="E24" s="636">
        <v>0</v>
      </c>
      <c r="F24" s="637">
        <v>0</v>
      </c>
    </row>
    <row r="25" spans="1:6" ht="19.5" thickBot="1" x14ac:dyDescent="0.25">
      <c r="A25" s="32">
        <v>20</v>
      </c>
      <c r="B25" s="113" t="s">
        <v>780</v>
      </c>
      <c r="C25" s="638" t="s">
        <v>317</v>
      </c>
      <c r="D25" s="639">
        <v>261</v>
      </c>
      <c r="E25" s="638" t="s">
        <v>317</v>
      </c>
      <c r="F25" s="640">
        <v>327</v>
      </c>
    </row>
    <row r="26" spans="1:6" s="114" customFormat="1" x14ac:dyDescent="0.2">
      <c r="A26" s="330"/>
      <c r="B26" s="331"/>
      <c r="C26" s="332"/>
      <c r="D26" s="333"/>
      <c r="E26" s="332"/>
      <c r="F26" s="333"/>
    </row>
    <row r="27" spans="1:6" x14ac:dyDescent="0.2">
      <c r="A27" s="850" t="s">
        <v>709</v>
      </c>
      <c r="B27" s="851"/>
      <c r="C27" s="851"/>
      <c r="D27" s="851"/>
      <c r="E27" s="851"/>
      <c r="F27" s="852"/>
    </row>
    <row r="28" spans="1:6" x14ac:dyDescent="0.2">
      <c r="A28" s="853" t="s">
        <v>710</v>
      </c>
      <c r="B28" s="854"/>
      <c r="C28" s="854"/>
      <c r="D28" s="854"/>
      <c r="E28" s="854"/>
      <c r="F28" s="855"/>
    </row>
    <row r="29" spans="1:6" x14ac:dyDescent="0.2">
      <c r="A29" s="849" t="s">
        <v>897</v>
      </c>
      <c r="B29" s="849"/>
      <c r="C29" s="849"/>
      <c r="D29" s="849"/>
      <c r="E29" s="849"/>
      <c r="F29" s="849"/>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E7" sqref="E7:F7"/>
    </sheetView>
  </sheetViews>
  <sheetFormatPr defaultRowHeight="18.75" x14ac:dyDescent="0.25"/>
  <cols>
    <col min="1" max="1" width="9.140625" style="216"/>
    <col min="2" max="2" width="67" style="238" customWidth="1"/>
    <col min="3" max="3" width="20.28515625" style="273" customWidth="1"/>
    <col min="4" max="4" width="23.5703125" style="273" customWidth="1"/>
    <col min="5" max="5" width="22.140625" style="273" customWidth="1"/>
    <col min="6" max="6" width="23.85546875" style="216" customWidth="1"/>
    <col min="7" max="7" width="16.140625" style="216" customWidth="1"/>
    <col min="8" max="16384" width="9.140625" style="216"/>
  </cols>
  <sheetData>
    <row r="1" spans="1:8" ht="50.1" customHeight="1" thickBot="1" x14ac:dyDescent="0.3">
      <c r="A1" s="796" t="s">
        <v>1127</v>
      </c>
      <c r="B1" s="858"/>
      <c r="C1" s="858"/>
      <c r="D1" s="859"/>
      <c r="E1" s="859"/>
      <c r="F1" s="860"/>
    </row>
    <row r="2" spans="1:8" ht="35.1" customHeight="1" thickBot="1" x14ac:dyDescent="0.3">
      <c r="A2" s="861" t="s">
        <v>1216</v>
      </c>
      <c r="B2" s="862"/>
      <c r="C2" s="862"/>
      <c r="D2" s="863"/>
      <c r="E2" s="863"/>
      <c r="F2" s="864"/>
    </row>
    <row r="3" spans="1:8" ht="33" customHeight="1" x14ac:dyDescent="0.25">
      <c r="A3" s="703" t="s">
        <v>205</v>
      </c>
      <c r="B3" s="868" t="s">
        <v>332</v>
      </c>
      <c r="C3" s="865">
        <v>2017</v>
      </c>
      <c r="D3" s="865"/>
      <c r="E3" s="865">
        <v>2018</v>
      </c>
      <c r="F3" s="866"/>
    </row>
    <row r="4" spans="1:8" ht="71.25" customHeight="1" x14ac:dyDescent="0.25">
      <c r="A4" s="703"/>
      <c r="B4" s="869"/>
      <c r="C4" s="397" t="s">
        <v>955</v>
      </c>
      <c r="D4" s="397" t="s">
        <v>956</v>
      </c>
      <c r="E4" s="397" t="s">
        <v>955</v>
      </c>
      <c r="F4" s="400" t="s">
        <v>956</v>
      </c>
    </row>
    <row r="5" spans="1:8" ht="18.75" customHeight="1" x14ac:dyDescent="0.25">
      <c r="A5" s="218"/>
      <c r="B5" s="219"/>
      <c r="C5" s="220" t="s">
        <v>286</v>
      </c>
      <c r="D5" s="220" t="s">
        <v>287</v>
      </c>
      <c r="E5" s="398" t="s">
        <v>288</v>
      </c>
      <c r="F5" s="401" t="s">
        <v>295</v>
      </c>
    </row>
    <row r="6" spans="1:8" s="270" customFormat="1" ht="34.5" customHeight="1" x14ac:dyDescent="0.2">
      <c r="A6" s="225">
        <v>1</v>
      </c>
      <c r="B6" s="399" t="s">
        <v>785</v>
      </c>
      <c r="C6" s="593">
        <v>0</v>
      </c>
      <c r="D6" s="593">
        <v>0</v>
      </c>
      <c r="E6" s="591">
        <f>C9</f>
        <v>0</v>
      </c>
      <c r="F6" s="641">
        <f>D9</f>
        <v>0</v>
      </c>
      <c r="G6" s="336"/>
      <c r="H6" s="337"/>
    </row>
    <row r="7" spans="1:8" ht="36" customHeight="1" x14ac:dyDescent="0.25">
      <c r="A7" s="225">
        <v>2</v>
      </c>
      <c r="B7" s="399" t="s">
        <v>949</v>
      </c>
      <c r="C7" s="593">
        <v>38100</v>
      </c>
      <c r="D7" s="593">
        <v>151746</v>
      </c>
      <c r="E7" s="593">
        <v>69525</v>
      </c>
      <c r="F7" s="642">
        <v>173850</v>
      </c>
    </row>
    <row r="8" spans="1:8" ht="35.25" customHeight="1" x14ac:dyDescent="0.25">
      <c r="A8" s="225">
        <v>3</v>
      </c>
      <c r="B8" s="399" t="s">
        <v>786</v>
      </c>
      <c r="C8" s="593">
        <v>38100</v>
      </c>
      <c r="D8" s="593">
        <v>151746</v>
      </c>
      <c r="E8" s="593">
        <v>69525</v>
      </c>
      <c r="F8" s="642">
        <v>173850</v>
      </c>
    </row>
    <row r="9" spans="1:8" ht="39.75" customHeight="1" x14ac:dyDescent="0.25">
      <c r="A9" s="225">
        <v>4</v>
      </c>
      <c r="B9" s="399" t="s">
        <v>950</v>
      </c>
      <c r="C9" s="591">
        <f>C6+C7-C8</f>
        <v>0</v>
      </c>
      <c r="D9" s="591">
        <f>D6+D7-D8</f>
        <v>0</v>
      </c>
      <c r="E9" s="591">
        <f>E6+E7-E8</f>
        <v>0</v>
      </c>
      <c r="F9" s="641">
        <f>F6+F7-F8</f>
        <v>0</v>
      </c>
    </row>
    <row r="10" spans="1:8" ht="36" customHeight="1" thickBot="1" x14ac:dyDescent="0.3">
      <c r="A10" s="402">
        <v>5</v>
      </c>
      <c r="B10" s="403" t="s">
        <v>951</v>
      </c>
      <c r="C10" s="643">
        <v>38</v>
      </c>
      <c r="D10" s="643">
        <v>370</v>
      </c>
      <c r="E10" s="643">
        <v>70</v>
      </c>
      <c r="F10" s="644">
        <v>351</v>
      </c>
    </row>
    <row r="11" spans="1:8" ht="21" customHeight="1" x14ac:dyDescent="0.25">
      <c r="A11" s="271"/>
      <c r="B11" s="272"/>
      <c r="C11" s="216"/>
      <c r="D11" s="216"/>
      <c r="E11" s="216"/>
      <c r="G11" s="270"/>
    </row>
    <row r="12" spans="1:8" ht="21" customHeight="1" x14ac:dyDescent="0.25">
      <c r="A12" s="867" t="s">
        <v>952</v>
      </c>
      <c r="B12" s="867"/>
      <c r="C12" s="867"/>
      <c r="D12" s="867"/>
      <c r="E12" s="867"/>
      <c r="F12" s="867"/>
    </row>
    <row r="13" spans="1:8" ht="18" x14ac:dyDescent="0.25">
      <c r="A13" s="338" t="s">
        <v>953</v>
      </c>
      <c r="B13" s="339"/>
      <c r="C13" s="334"/>
      <c r="D13" s="334"/>
      <c r="E13" s="334"/>
      <c r="F13" s="335"/>
    </row>
    <row r="14" spans="1:8" ht="18" x14ac:dyDescent="0.25">
      <c r="A14" s="338" t="s">
        <v>954</v>
      </c>
      <c r="B14" s="339"/>
      <c r="C14" s="334"/>
      <c r="D14" s="334"/>
      <c r="E14" s="334"/>
      <c r="F14" s="335"/>
    </row>
    <row r="16" spans="1:8" x14ac:dyDescent="0.25">
      <c r="C16" s="273" t="s">
        <v>158</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árok25">
    <tabColor indexed="42"/>
    <pageSetUpPr fitToPage="1"/>
  </sheetPr>
  <dimension ref="A1:M11"/>
  <sheetViews>
    <sheetView zoomScaleNormal="100" workbookViewId="0">
      <pane xSplit="1" ySplit="5" topLeftCell="B6" activePane="bottomRight" state="frozen"/>
      <selection pane="topRight" activeCell="B1" sqref="B1"/>
      <selection pane="bottomLeft" activeCell="A6" sqref="A6"/>
      <selection pane="bottomRight" activeCell="C13" sqref="C13"/>
    </sheetView>
  </sheetViews>
  <sheetFormatPr defaultRowHeight="15.75" x14ac:dyDescent="0.2"/>
  <cols>
    <col min="1" max="1" width="8.85546875" style="74" customWidth="1"/>
    <col min="2" max="2" width="20.5703125" style="74" customWidth="1"/>
    <col min="3" max="3" width="18.28515625" style="74" customWidth="1"/>
    <col min="4" max="4" width="15.85546875" style="74" customWidth="1"/>
    <col min="5" max="5" width="15.7109375" style="74" customWidth="1"/>
    <col min="6" max="6" width="14.5703125" style="74" customWidth="1"/>
    <col min="7" max="7" width="18.7109375" style="74" customWidth="1"/>
    <col min="8" max="8" width="20.28515625" style="74" customWidth="1"/>
    <col min="9" max="9" width="18" style="74" customWidth="1"/>
    <col min="10" max="10" width="14.28515625" style="74" customWidth="1"/>
    <col min="11" max="11" width="16.85546875" style="74" customWidth="1"/>
    <col min="12" max="12" width="13.140625" style="74" customWidth="1"/>
    <col min="13" max="13" width="17.7109375" style="74" customWidth="1"/>
    <col min="14" max="16384" width="9.140625" style="74"/>
  </cols>
  <sheetData>
    <row r="1" spans="1:13" s="72" customFormat="1" ht="35.1" customHeight="1" thickBot="1" x14ac:dyDescent="0.25">
      <c r="A1" s="874" t="s">
        <v>1128</v>
      </c>
      <c r="B1" s="875"/>
      <c r="C1" s="875"/>
      <c r="D1" s="875"/>
      <c r="E1" s="875"/>
      <c r="F1" s="875"/>
      <c r="G1" s="875"/>
      <c r="H1" s="875"/>
      <c r="I1" s="875"/>
      <c r="J1" s="875"/>
      <c r="K1" s="875"/>
      <c r="L1" s="875"/>
      <c r="M1" s="876"/>
    </row>
    <row r="2" spans="1:13" s="72" customFormat="1" ht="42.75" customHeight="1" x14ac:dyDescent="0.2">
      <c r="A2" s="713" t="s">
        <v>1214</v>
      </c>
      <c r="B2" s="714"/>
      <c r="C2" s="714"/>
      <c r="D2" s="714"/>
      <c r="E2" s="714"/>
      <c r="F2" s="714"/>
      <c r="G2" s="714"/>
      <c r="H2" s="714"/>
      <c r="I2" s="714"/>
      <c r="J2" s="714"/>
      <c r="K2" s="714"/>
      <c r="L2" s="714"/>
      <c r="M2" s="715"/>
    </row>
    <row r="3" spans="1:13" s="72" customFormat="1" ht="45.75" customHeight="1" x14ac:dyDescent="0.2">
      <c r="A3" s="870" t="s">
        <v>205</v>
      </c>
      <c r="B3" s="872" t="s">
        <v>966</v>
      </c>
      <c r="C3" s="872"/>
      <c r="D3" s="872"/>
      <c r="E3" s="872"/>
      <c r="F3" s="872"/>
      <c r="G3" s="872"/>
      <c r="H3" s="872" t="s">
        <v>1129</v>
      </c>
      <c r="I3" s="872"/>
      <c r="J3" s="872"/>
      <c r="K3" s="872"/>
      <c r="L3" s="872"/>
      <c r="M3" s="873"/>
    </row>
    <row r="4" spans="1:13" s="73" customFormat="1" ht="171.75" customHeight="1" x14ac:dyDescent="0.2">
      <c r="A4" s="871"/>
      <c r="B4" s="267" t="s">
        <v>781</v>
      </c>
      <c r="C4" s="267" t="s">
        <v>782</v>
      </c>
      <c r="D4" s="267" t="s">
        <v>228</v>
      </c>
      <c r="E4" s="267" t="s">
        <v>80</v>
      </c>
      <c r="F4" s="267" t="s">
        <v>81</v>
      </c>
      <c r="G4" s="267" t="s">
        <v>203</v>
      </c>
      <c r="H4" s="267" t="s">
        <v>781</v>
      </c>
      <c r="I4" s="267" t="s">
        <v>782</v>
      </c>
      <c r="J4" s="267" t="s">
        <v>228</v>
      </c>
      <c r="K4" s="267" t="s">
        <v>80</v>
      </c>
      <c r="L4" s="93" t="s">
        <v>81</v>
      </c>
      <c r="M4" s="95" t="s">
        <v>203</v>
      </c>
    </row>
    <row r="5" spans="1:13" x14ac:dyDescent="0.2">
      <c r="A5" s="96"/>
      <c r="B5" s="94" t="s">
        <v>286</v>
      </c>
      <c r="C5" s="94" t="s">
        <v>287</v>
      </c>
      <c r="D5" s="94" t="s">
        <v>288</v>
      </c>
      <c r="E5" s="94" t="s">
        <v>295</v>
      </c>
      <c r="F5" s="94" t="s">
        <v>289</v>
      </c>
      <c r="G5" s="94" t="s">
        <v>711</v>
      </c>
      <c r="H5" s="94" t="s">
        <v>291</v>
      </c>
      <c r="I5" s="94" t="s">
        <v>292</v>
      </c>
      <c r="J5" s="94" t="s">
        <v>293</v>
      </c>
      <c r="K5" s="94" t="s">
        <v>712</v>
      </c>
      <c r="L5" s="189" t="s">
        <v>713</v>
      </c>
      <c r="M5" s="97" t="s">
        <v>900</v>
      </c>
    </row>
    <row r="6" spans="1:13" ht="36" customHeight="1" thickBot="1" x14ac:dyDescent="0.25">
      <c r="A6" s="98">
        <v>1</v>
      </c>
      <c r="B6" s="645">
        <v>11978832.6</v>
      </c>
      <c r="C6" s="645">
        <v>6920253.0300000003</v>
      </c>
      <c r="D6" s="645">
        <v>206879.5</v>
      </c>
      <c r="E6" s="645">
        <v>285011.14</v>
      </c>
      <c r="F6" s="645">
        <v>440257.83</v>
      </c>
      <c r="G6" s="646">
        <f>SUM(B6:F6)</f>
        <v>19831234.099999998</v>
      </c>
      <c r="H6" s="645">
        <f>B6+'T11-Zdroje KV'!D15-'T5 - Analýza nákladov'!E91</f>
        <v>11819257.639999999</v>
      </c>
      <c r="I6" s="645">
        <f>C6+'T11-Zdroje KV'!D16-'T5 - Analýza nákladov'!E93</f>
        <v>6337720.5600000005</v>
      </c>
      <c r="J6" s="645">
        <v>451735.11</v>
      </c>
      <c r="K6" s="645">
        <v>716510.44</v>
      </c>
      <c r="L6" s="645">
        <v>372960.49</v>
      </c>
      <c r="M6" s="647">
        <f>SUM(H6:L6)</f>
        <v>19698184.239999998</v>
      </c>
    </row>
    <row r="9" spans="1:13" ht="15.75" customHeight="1" x14ac:dyDescent="0.2">
      <c r="B9" s="364" t="s">
        <v>875</v>
      </c>
      <c r="C9" s="364"/>
    </row>
    <row r="11" spans="1:13" x14ac:dyDescent="0.2">
      <c r="B11" s="364" t="s">
        <v>728</v>
      </c>
      <c r="C11" s="364"/>
    </row>
  </sheetData>
  <mergeCells count="5">
    <mergeCell ref="A3:A4"/>
    <mergeCell ref="B3:G3"/>
    <mergeCell ref="H3:M3"/>
    <mergeCell ref="A1:M1"/>
    <mergeCell ref="A2:M2"/>
  </mergeCells>
  <phoneticPr fontId="25" type="noConversion"/>
  <pageMargins left="0.4" right="0.27" top="0.98425196850393704" bottom="0.98425196850393704" header="0.51181102362204722" footer="0.51181102362204722"/>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I45"/>
  <sheetViews>
    <sheetView zoomScaleNormal="100" workbookViewId="0">
      <pane xSplit="3" ySplit="3" topLeftCell="D22" activePane="bottomRight" state="frozen"/>
      <selection pane="topRight" activeCell="D1" sqref="D1"/>
      <selection pane="bottomLeft" activeCell="A4" sqref="A4"/>
      <selection pane="bottomRight" activeCell="D30" sqref="D30"/>
    </sheetView>
  </sheetViews>
  <sheetFormatPr defaultRowHeight="15.75" x14ac:dyDescent="0.2"/>
  <cols>
    <col min="1" max="1" width="7.28515625" style="141" customWidth="1"/>
    <col min="2" max="2" width="39.85546875" style="141" customWidth="1"/>
    <col min="3" max="3" width="9.42578125" style="141" customWidth="1"/>
    <col min="4" max="4" width="18.42578125" style="141" customWidth="1"/>
    <col min="5" max="5" width="16.7109375" style="141" customWidth="1"/>
    <col min="6" max="6" width="15.42578125" style="141" customWidth="1"/>
    <col min="7" max="7" width="12.140625" style="141" bestFit="1" customWidth="1"/>
    <col min="8" max="16384" width="9.140625" style="141"/>
  </cols>
  <sheetData>
    <row r="1" spans="1:7" ht="66.75" customHeight="1" thickBot="1" x14ac:dyDescent="0.25">
      <c r="A1" s="883" t="s">
        <v>1130</v>
      </c>
      <c r="B1" s="884"/>
      <c r="C1" s="884"/>
      <c r="D1" s="884"/>
      <c r="E1" s="884"/>
      <c r="F1" s="885"/>
    </row>
    <row r="2" spans="1:7" ht="36.75" customHeight="1" thickBot="1" x14ac:dyDescent="0.25">
      <c r="A2" s="886" t="s">
        <v>1221</v>
      </c>
      <c r="B2" s="887"/>
      <c r="C2" s="887"/>
      <c r="D2" s="887"/>
      <c r="E2" s="887"/>
      <c r="F2" s="888"/>
    </row>
    <row r="3" spans="1:7" s="142" customFormat="1" ht="69" customHeight="1" thickBot="1" x14ac:dyDescent="0.25">
      <c r="A3" s="504" t="s">
        <v>537</v>
      </c>
      <c r="B3" s="504" t="s">
        <v>406</v>
      </c>
      <c r="C3" s="507" t="s">
        <v>205</v>
      </c>
      <c r="D3" s="507" t="s">
        <v>1131</v>
      </c>
      <c r="E3" s="508" t="s">
        <v>1132</v>
      </c>
      <c r="F3" s="509" t="s">
        <v>1107</v>
      </c>
      <c r="G3" s="141"/>
    </row>
    <row r="4" spans="1:7" s="142" customFormat="1" x14ac:dyDescent="0.2">
      <c r="A4" s="500"/>
      <c r="B4" s="510"/>
      <c r="C4" s="502"/>
      <c r="D4" s="502" t="s">
        <v>286</v>
      </c>
      <c r="E4" s="502" t="s">
        <v>287</v>
      </c>
      <c r="F4" s="503" t="s">
        <v>288</v>
      </c>
      <c r="G4" s="141"/>
    </row>
    <row r="5" spans="1:7" customFormat="1" x14ac:dyDescent="0.25">
      <c r="A5" s="173">
        <v>601</v>
      </c>
      <c r="B5" s="166" t="s">
        <v>611</v>
      </c>
      <c r="C5" s="167" t="s">
        <v>612</v>
      </c>
      <c r="D5" s="648">
        <v>0</v>
      </c>
      <c r="E5" s="649">
        <v>0</v>
      </c>
      <c r="F5" s="650">
        <f>E5-D5</f>
        <v>0</v>
      </c>
      <c r="G5" s="141"/>
    </row>
    <row r="6" spans="1:7" customFormat="1" x14ac:dyDescent="0.25">
      <c r="A6" s="174">
        <v>602</v>
      </c>
      <c r="B6" s="168" t="s">
        <v>613</v>
      </c>
      <c r="C6" s="169" t="s">
        <v>614</v>
      </c>
      <c r="D6" s="651">
        <v>259067.15</v>
      </c>
      <c r="E6" s="652">
        <v>266615.95</v>
      </c>
      <c r="F6" s="650">
        <f t="shared" ref="F6:F39" si="0">E6-D6</f>
        <v>7548.8000000000175</v>
      </c>
      <c r="G6" s="141"/>
    </row>
    <row r="7" spans="1:7" customFormat="1" x14ac:dyDescent="0.25">
      <c r="A7" s="174">
        <v>604</v>
      </c>
      <c r="B7" s="170" t="s">
        <v>615</v>
      </c>
      <c r="C7" s="169" t="s">
        <v>616</v>
      </c>
      <c r="D7" s="651">
        <v>0</v>
      </c>
      <c r="E7" s="652">
        <v>0</v>
      </c>
      <c r="F7" s="650">
        <f t="shared" si="0"/>
        <v>0</v>
      </c>
      <c r="G7" s="141"/>
    </row>
    <row r="8" spans="1:7" customFormat="1" x14ac:dyDescent="0.25">
      <c r="A8" s="174">
        <v>611</v>
      </c>
      <c r="B8" s="168" t="s">
        <v>617</v>
      </c>
      <c r="C8" s="169" t="s">
        <v>618</v>
      </c>
      <c r="D8" s="651">
        <v>0</v>
      </c>
      <c r="E8" s="652">
        <v>0</v>
      </c>
      <c r="F8" s="650">
        <f t="shared" si="0"/>
        <v>0</v>
      </c>
      <c r="G8" s="141"/>
    </row>
    <row r="9" spans="1:7" customFormat="1" x14ac:dyDescent="0.25">
      <c r="A9" s="174">
        <v>612</v>
      </c>
      <c r="B9" s="168" t="s">
        <v>619</v>
      </c>
      <c r="C9" s="169" t="s">
        <v>620</v>
      </c>
      <c r="D9" s="651">
        <v>0</v>
      </c>
      <c r="E9" s="652">
        <v>0</v>
      </c>
      <c r="F9" s="650">
        <f t="shared" si="0"/>
        <v>0</v>
      </c>
      <c r="G9" s="141"/>
    </row>
    <row r="10" spans="1:7" customFormat="1" x14ac:dyDescent="0.25">
      <c r="A10" s="174">
        <v>613</v>
      </c>
      <c r="B10" s="168" t="s">
        <v>621</v>
      </c>
      <c r="C10" s="169" t="s">
        <v>622</v>
      </c>
      <c r="D10" s="651">
        <v>0</v>
      </c>
      <c r="E10" s="652">
        <v>0</v>
      </c>
      <c r="F10" s="650">
        <f t="shared" si="0"/>
        <v>0</v>
      </c>
      <c r="G10" s="141"/>
    </row>
    <row r="11" spans="1:7" customFormat="1" x14ac:dyDescent="0.25">
      <c r="A11" s="174">
        <v>614</v>
      </c>
      <c r="B11" s="168" t="s">
        <v>623</v>
      </c>
      <c r="C11" s="169" t="s">
        <v>624</v>
      </c>
      <c r="D11" s="651">
        <v>0</v>
      </c>
      <c r="E11" s="652">
        <v>0</v>
      </c>
      <c r="F11" s="650">
        <f t="shared" si="0"/>
        <v>0</v>
      </c>
      <c r="G11" s="141"/>
    </row>
    <row r="12" spans="1:7" customFormat="1" x14ac:dyDescent="0.25">
      <c r="A12" s="174">
        <v>621</v>
      </c>
      <c r="B12" s="168" t="s">
        <v>625</v>
      </c>
      <c r="C12" s="169" t="s">
        <v>626</v>
      </c>
      <c r="D12" s="651">
        <v>0</v>
      </c>
      <c r="E12" s="652">
        <v>0</v>
      </c>
      <c r="F12" s="650">
        <f t="shared" si="0"/>
        <v>0</v>
      </c>
      <c r="G12" s="141"/>
    </row>
    <row r="13" spans="1:7" customFormat="1" x14ac:dyDescent="0.25">
      <c r="A13" s="174">
        <v>622</v>
      </c>
      <c r="B13" s="168" t="s">
        <v>627</v>
      </c>
      <c r="C13" s="169" t="s">
        <v>628</v>
      </c>
      <c r="D13" s="651">
        <v>0</v>
      </c>
      <c r="E13" s="652">
        <v>0</v>
      </c>
      <c r="F13" s="650">
        <f t="shared" si="0"/>
        <v>0</v>
      </c>
      <c r="G13" s="141"/>
    </row>
    <row r="14" spans="1:7" customFormat="1" x14ac:dyDescent="0.25">
      <c r="A14" s="174">
        <v>623</v>
      </c>
      <c r="B14" s="168" t="s">
        <v>629</v>
      </c>
      <c r="C14" s="169" t="s">
        <v>630</v>
      </c>
      <c r="D14" s="651">
        <v>0</v>
      </c>
      <c r="E14" s="652">
        <v>0</v>
      </c>
      <c r="F14" s="650">
        <f t="shared" si="0"/>
        <v>0</v>
      </c>
    </row>
    <row r="15" spans="1:7" customFormat="1" x14ac:dyDescent="0.25">
      <c r="A15" s="174">
        <v>624</v>
      </c>
      <c r="B15" s="168" t="s">
        <v>631</v>
      </c>
      <c r="C15" s="169" t="s">
        <v>632</v>
      </c>
      <c r="D15" s="651">
        <v>0</v>
      </c>
      <c r="E15" s="652">
        <v>0</v>
      </c>
      <c r="F15" s="650">
        <f t="shared" si="0"/>
        <v>0</v>
      </c>
    </row>
    <row r="16" spans="1:7" customFormat="1" x14ac:dyDescent="0.25">
      <c r="A16" s="174">
        <v>641</v>
      </c>
      <c r="B16" s="168" t="s">
        <v>568</v>
      </c>
      <c r="C16" s="169" t="s">
        <v>633</v>
      </c>
      <c r="D16" s="651">
        <v>0</v>
      </c>
      <c r="E16" s="652">
        <v>0</v>
      </c>
      <c r="F16" s="650">
        <f t="shared" si="0"/>
        <v>0</v>
      </c>
    </row>
    <row r="17" spans="1:6" customFormat="1" x14ac:dyDescent="0.25">
      <c r="A17" s="174">
        <v>642</v>
      </c>
      <c r="B17" s="168" t="s">
        <v>570</v>
      </c>
      <c r="C17" s="169" t="s">
        <v>634</v>
      </c>
      <c r="D17" s="651">
        <v>0</v>
      </c>
      <c r="E17" s="652">
        <v>0</v>
      </c>
      <c r="F17" s="650">
        <f t="shared" si="0"/>
        <v>0</v>
      </c>
    </row>
    <row r="18" spans="1:6" customFormat="1" x14ac:dyDescent="0.25">
      <c r="A18" s="174">
        <v>643</v>
      </c>
      <c r="B18" s="168" t="s">
        <v>635</v>
      </c>
      <c r="C18" s="169" t="s">
        <v>636</v>
      </c>
      <c r="D18" s="651">
        <v>0</v>
      </c>
      <c r="E18" s="652">
        <v>0</v>
      </c>
      <c r="F18" s="650">
        <f t="shared" si="0"/>
        <v>0</v>
      </c>
    </row>
    <row r="19" spans="1:6" customFormat="1" x14ac:dyDescent="0.25">
      <c r="A19" s="174">
        <v>644</v>
      </c>
      <c r="B19" s="168" t="s">
        <v>574</v>
      </c>
      <c r="C19" s="169" t="s">
        <v>637</v>
      </c>
      <c r="D19" s="651">
        <v>0</v>
      </c>
      <c r="E19" s="652">
        <v>0</v>
      </c>
      <c r="F19" s="650">
        <f t="shared" si="0"/>
        <v>0</v>
      </c>
    </row>
    <row r="20" spans="1:6" customFormat="1" x14ac:dyDescent="0.25">
      <c r="A20" s="174">
        <v>645</v>
      </c>
      <c r="B20" s="168" t="s">
        <v>638</v>
      </c>
      <c r="C20" s="169" t="s">
        <v>639</v>
      </c>
      <c r="D20" s="651">
        <v>0</v>
      </c>
      <c r="E20" s="652">
        <v>0</v>
      </c>
      <c r="F20" s="650">
        <f t="shared" si="0"/>
        <v>0</v>
      </c>
    </row>
    <row r="21" spans="1:6" customFormat="1" x14ac:dyDescent="0.25">
      <c r="A21" s="174">
        <v>646</v>
      </c>
      <c r="B21" s="168" t="s">
        <v>640</v>
      </c>
      <c r="C21" s="169" t="s">
        <v>641</v>
      </c>
      <c r="D21" s="651">
        <v>0</v>
      </c>
      <c r="E21" s="652">
        <v>0</v>
      </c>
      <c r="F21" s="650">
        <f t="shared" si="0"/>
        <v>0</v>
      </c>
    </row>
    <row r="22" spans="1:6" customFormat="1" x14ac:dyDescent="0.25">
      <c r="A22" s="174">
        <v>647</v>
      </c>
      <c r="B22" s="168" t="s">
        <v>642</v>
      </c>
      <c r="C22" s="169" t="s">
        <v>643</v>
      </c>
      <c r="D22" s="651">
        <v>0</v>
      </c>
      <c r="E22" s="652">
        <v>0</v>
      </c>
      <c r="F22" s="650">
        <f t="shared" si="0"/>
        <v>0</v>
      </c>
    </row>
    <row r="23" spans="1:6" customFormat="1" x14ac:dyDescent="0.25">
      <c r="A23" s="174">
        <v>648</v>
      </c>
      <c r="B23" s="168" t="s">
        <v>1016</v>
      </c>
      <c r="C23" s="169" t="s">
        <v>644</v>
      </c>
      <c r="D23" s="651">
        <v>46094</v>
      </c>
      <c r="E23" s="652">
        <v>53497.4</v>
      </c>
      <c r="F23" s="650">
        <f t="shared" si="0"/>
        <v>7403.4000000000015</v>
      </c>
    </row>
    <row r="24" spans="1:6" customFormat="1" x14ac:dyDescent="0.25">
      <c r="A24" s="174">
        <v>649</v>
      </c>
      <c r="B24" s="168" t="s">
        <v>645</v>
      </c>
      <c r="C24" s="169" t="s">
        <v>646</v>
      </c>
      <c r="D24" s="651">
        <v>0</v>
      </c>
      <c r="E24" s="652">
        <v>0</v>
      </c>
      <c r="F24" s="650">
        <f t="shared" si="0"/>
        <v>0</v>
      </c>
    </row>
    <row r="25" spans="1:6" customFormat="1" x14ac:dyDescent="0.25">
      <c r="A25" s="174">
        <v>651</v>
      </c>
      <c r="B25" s="168" t="s">
        <v>647</v>
      </c>
      <c r="C25" s="169" t="s">
        <v>648</v>
      </c>
      <c r="D25" s="651">
        <v>0</v>
      </c>
      <c r="E25" s="652">
        <v>0</v>
      </c>
      <c r="F25" s="650">
        <f t="shared" si="0"/>
        <v>0</v>
      </c>
    </row>
    <row r="26" spans="1:6" customFormat="1" x14ac:dyDescent="0.25">
      <c r="A26" s="174">
        <v>652</v>
      </c>
      <c r="B26" s="168" t="s">
        <v>649</v>
      </c>
      <c r="C26" s="169" t="s">
        <v>650</v>
      </c>
      <c r="D26" s="651">
        <v>0</v>
      </c>
      <c r="E26" s="652">
        <v>0</v>
      </c>
      <c r="F26" s="650">
        <f t="shared" si="0"/>
        <v>0</v>
      </c>
    </row>
    <row r="27" spans="1:6" customFormat="1" x14ac:dyDescent="0.25">
      <c r="A27" s="174">
        <v>653</v>
      </c>
      <c r="B27" s="168" t="s">
        <v>651</v>
      </c>
      <c r="C27" s="169" t="s">
        <v>652</v>
      </c>
      <c r="D27" s="651">
        <v>0</v>
      </c>
      <c r="E27" s="652">
        <v>0</v>
      </c>
      <c r="F27" s="650">
        <f t="shared" si="0"/>
        <v>0</v>
      </c>
    </row>
    <row r="28" spans="1:6" customFormat="1" x14ac:dyDescent="0.25">
      <c r="A28" s="174">
        <v>654</v>
      </c>
      <c r="B28" s="168" t="s">
        <v>653</v>
      </c>
      <c r="C28" s="169" t="s">
        <v>654</v>
      </c>
      <c r="D28" s="651">
        <v>0</v>
      </c>
      <c r="E28" s="652">
        <v>0</v>
      </c>
      <c r="F28" s="650">
        <f t="shared" si="0"/>
        <v>0</v>
      </c>
    </row>
    <row r="29" spans="1:6" customFormat="1" x14ac:dyDescent="0.25">
      <c r="A29" s="174">
        <v>655</v>
      </c>
      <c r="B29" s="168" t="s">
        <v>655</v>
      </c>
      <c r="C29" s="169" t="s">
        <v>656</v>
      </c>
      <c r="D29" s="651">
        <v>0</v>
      </c>
      <c r="E29" s="652">
        <v>0</v>
      </c>
      <c r="F29" s="650">
        <f t="shared" si="0"/>
        <v>0</v>
      </c>
    </row>
    <row r="30" spans="1:6" customFormat="1" x14ac:dyDescent="0.25">
      <c r="A30" s="175">
        <v>656</v>
      </c>
      <c r="B30" s="168" t="s">
        <v>657</v>
      </c>
      <c r="C30" s="169" t="s">
        <v>658</v>
      </c>
      <c r="D30" s="651">
        <v>54480</v>
      </c>
      <c r="E30" s="652">
        <v>68295</v>
      </c>
      <c r="F30" s="650">
        <f t="shared" si="0"/>
        <v>13815</v>
      </c>
    </row>
    <row r="31" spans="1:6" customFormat="1" x14ac:dyDescent="0.25">
      <c r="A31" s="175">
        <v>657</v>
      </c>
      <c r="B31" s="168" t="s">
        <v>659</v>
      </c>
      <c r="C31" s="169" t="s">
        <v>660</v>
      </c>
      <c r="D31" s="651">
        <v>0</v>
      </c>
      <c r="E31" s="652">
        <v>0</v>
      </c>
      <c r="F31" s="650">
        <f t="shared" si="0"/>
        <v>0</v>
      </c>
    </row>
    <row r="32" spans="1:6" customFormat="1" x14ac:dyDescent="0.25">
      <c r="A32" s="175">
        <v>658</v>
      </c>
      <c r="B32" s="168" t="s">
        <v>661</v>
      </c>
      <c r="C32" s="169" t="s">
        <v>662</v>
      </c>
      <c r="D32" s="651">
        <v>0</v>
      </c>
      <c r="E32" s="652">
        <v>0</v>
      </c>
      <c r="F32" s="650">
        <f t="shared" si="0"/>
        <v>0</v>
      </c>
    </row>
    <row r="33" spans="1:9" customFormat="1" x14ac:dyDescent="0.25">
      <c r="A33" s="175">
        <v>661</v>
      </c>
      <c r="B33" s="168" t="s">
        <v>663</v>
      </c>
      <c r="C33" s="169" t="s">
        <v>664</v>
      </c>
      <c r="D33" s="651">
        <v>0</v>
      </c>
      <c r="E33" s="652">
        <v>0</v>
      </c>
      <c r="F33" s="650">
        <f t="shared" si="0"/>
        <v>0</v>
      </c>
    </row>
    <row r="34" spans="1:9" customFormat="1" x14ac:dyDescent="0.25">
      <c r="A34" s="175">
        <v>662</v>
      </c>
      <c r="B34" s="168" t="s">
        <v>665</v>
      </c>
      <c r="C34" s="169" t="s">
        <v>666</v>
      </c>
      <c r="D34" s="651">
        <v>0</v>
      </c>
      <c r="E34" s="652">
        <v>0</v>
      </c>
      <c r="F34" s="650">
        <f t="shared" si="0"/>
        <v>0</v>
      </c>
    </row>
    <row r="35" spans="1:9" customFormat="1" x14ac:dyDescent="0.25">
      <c r="A35" s="175">
        <v>663</v>
      </c>
      <c r="B35" s="168" t="s">
        <v>667</v>
      </c>
      <c r="C35" s="169" t="s">
        <v>668</v>
      </c>
      <c r="D35" s="651">
        <v>0</v>
      </c>
      <c r="E35" s="652">
        <v>0</v>
      </c>
      <c r="F35" s="650">
        <f t="shared" si="0"/>
        <v>0</v>
      </c>
    </row>
    <row r="36" spans="1:9" customFormat="1" x14ac:dyDescent="0.25">
      <c r="A36" s="175">
        <v>664</v>
      </c>
      <c r="B36" s="168" t="s">
        <v>669</v>
      </c>
      <c r="C36" s="169" t="s">
        <v>670</v>
      </c>
      <c r="D36" s="651">
        <v>0</v>
      </c>
      <c r="E36" s="653">
        <v>0</v>
      </c>
      <c r="F36" s="650">
        <f t="shared" si="0"/>
        <v>0</v>
      </c>
      <c r="G36" s="141"/>
    </row>
    <row r="37" spans="1:9" customFormat="1" x14ac:dyDescent="0.25">
      <c r="A37" s="175">
        <v>665</v>
      </c>
      <c r="B37" s="168" t="s">
        <v>671</v>
      </c>
      <c r="C37" s="169" t="s">
        <v>672</v>
      </c>
      <c r="D37" s="651">
        <v>0</v>
      </c>
      <c r="E37" s="653">
        <v>0</v>
      </c>
      <c r="F37" s="650">
        <f t="shared" si="0"/>
        <v>0</v>
      </c>
      <c r="G37" s="141"/>
    </row>
    <row r="38" spans="1:9" x14ac:dyDescent="0.25">
      <c r="A38" s="175">
        <v>667</v>
      </c>
      <c r="B38" s="168" t="s">
        <v>673</v>
      </c>
      <c r="C38" s="169" t="s">
        <v>674</v>
      </c>
      <c r="D38" s="651">
        <v>0</v>
      </c>
      <c r="E38" s="653">
        <v>0</v>
      </c>
      <c r="F38" s="650">
        <f t="shared" si="0"/>
        <v>0</v>
      </c>
    </row>
    <row r="39" spans="1:9" x14ac:dyDescent="0.25">
      <c r="A39" s="175">
        <v>691</v>
      </c>
      <c r="B39" s="168" t="s">
        <v>675</v>
      </c>
      <c r="C39" s="169" t="s">
        <v>676</v>
      </c>
      <c r="D39" s="651">
        <v>187518.93</v>
      </c>
      <c r="E39" s="653">
        <v>215841.83</v>
      </c>
      <c r="F39" s="650">
        <f t="shared" si="0"/>
        <v>28322.899999999994</v>
      </c>
    </row>
    <row r="40" spans="1:9" x14ac:dyDescent="0.2">
      <c r="A40" s="877" t="s">
        <v>677</v>
      </c>
      <c r="B40" s="878"/>
      <c r="C40" s="171" t="s">
        <v>678</v>
      </c>
      <c r="D40" s="654">
        <f>SUM(D5:D39)</f>
        <v>547160.08000000007</v>
      </c>
      <c r="E40" s="655">
        <f>SUM(E5:E39)</f>
        <v>604250.18000000005</v>
      </c>
      <c r="F40" s="650">
        <f>SUM(F5:F39)</f>
        <v>57090.100000000013</v>
      </c>
    </row>
    <row r="41" spans="1:9" x14ac:dyDescent="0.2">
      <c r="A41" s="879" t="s">
        <v>679</v>
      </c>
      <c r="B41" s="880"/>
      <c r="C41" s="172" t="s">
        <v>680</v>
      </c>
      <c r="D41" s="51">
        <f>D40-T23_Náklady_soc_oblasť!D42</f>
        <v>0</v>
      </c>
      <c r="E41" s="656">
        <f>E40-T23_Náklady_soc_oblasť!E42</f>
        <v>0</v>
      </c>
      <c r="F41" s="650">
        <f>F40-T23_Náklady_soc_oblasť!F42</f>
        <v>0</v>
      </c>
    </row>
    <row r="42" spans="1:9" x14ac:dyDescent="0.25">
      <c r="A42" s="175">
        <v>591</v>
      </c>
      <c r="B42" s="168" t="s">
        <v>681</v>
      </c>
      <c r="C42" s="169" t="s">
        <v>682</v>
      </c>
      <c r="D42" s="651">
        <v>0</v>
      </c>
      <c r="E42" s="652">
        <v>0</v>
      </c>
      <c r="F42" s="650">
        <f>E42-D42</f>
        <v>0</v>
      </c>
    </row>
    <row r="43" spans="1:9" x14ac:dyDescent="0.25">
      <c r="A43" s="175">
        <v>595</v>
      </c>
      <c r="B43" s="168" t="s">
        <v>683</v>
      </c>
      <c r="C43" s="169" t="s">
        <v>684</v>
      </c>
      <c r="D43" s="651">
        <v>0</v>
      </c>
      <c r="E43" s="652">
        <v>0</v>
      </c>
      <c r="F43" s="650">
        <f>E43-D43</f>
        <v>0</v>
      </c>
    </row>
    <row r="44" spans="1:9" ht="16.5" thickBot="1" x14ac:dyDescent="0.25">
      <c r="A44" s="881" t="s">
        <v>685</v>
      </c>
      <c r="B44" s="882"/>
      <c r="C44" s="309" t="s">
        <v>686</v>
      </c>
      <c r="D44" s="657">
        <f>D41-D42-D43</f>
        <v>0</v>
      </c>
      <c r="E44" s="657">
        <f>E41-E42-E43</f>
        <v>0</v>
      </c>
      <c r="F44" s="658">
        <f>E44-D44</f>
        <v>0</v>
      </c>
    </row>
    <row r="45" spans="1:9" ht="106.5" customHeight="1" x14ac:dyDescent="0.2">
      <c r="A45" s="817" t="s">
        <v>1240</v>
      </c>
      <c r="B45" s="817"/>
      <c r="C45" s="817"/>
      <c r="D45" s="817"/>
      <c r="E45" s="817"/>
      <c r="F45" s="817"/>
      <c r="I45" s="518"/>
    </row>
  </sheetData>
  <mergeCells count="6">
    <mergeCell ref="A45:F4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F43"/>
  <sheetViews>
    <sheetView workbookViewId="0">
      <pane xSplit="3" ySplit="3" topLeftCell="D19" activePane="bottomRight" state="frozen"/>
      <selection pane="topRight" activeCell="D1" sqref="D1"/>
      <selection pane="bottomLeft" activeCell="A4" sqref="A4"/>
      <selection pane="bottomRight" activeCell="D28" sqref="D28"/>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s>
  <sheetData>
    <row r="1" spans="1:6" ht="61.5" customHeight="1" thickBot="1" x14ac:dyDescent="0.25">
      <c r="A1" s="892" t="s">
        <v>1133</v>
      </c>
      <c r="B1" s="893"/>
      <c r="C1" s="893"/>
      <c r="D1" s="893"/>
      <c r="E1" s="893"/>
      <c r="F1" s="894"/>
    </row>
    <row r="2" spans="1:6" ht="47.25" customHeight="1" thickBot="1" x14ac:dyDescent="0.25">
      <c r="A2" s="889" t="s">
        <v>1216</v>
      </c>
      <c r="B2" s="890"/>
      <c r="C2" s="890"/>
      <c r="D2" s="890"/>
      <c r="E2" s="890"/>
      <c r="F2" s="891"/>
    </row>
    <row r="3" spans="1:6" ht="64.5" customHeight="1" thickBot="1" x14ac:dyDescent="0.25">
      <c r="A3" s="504" t="s">
        <v>537</v>
      </c>
      <c r="B3" s="505" t="s">
        <v>406</v>
      </c>
      <c r="C3" s="506" t="s">
        <v>205</v>
      </c>
      <c r="D3" s="507" t="s">
        <v>967</v>
      </c>
      <c r="E3" s="508" t="s">
        <v>1134</v>
      </c>
      <c r="F3" s="509" t="s">
        <v>1135</v>
      </c>
    </row>
    <row r="4" spans="1:6" ht="15.75" x14ac:dyDescent="0.2">
      <c r="A4" s="500"/>
      <c r="B4" s="501"/>
      <c r="C4" s="501"/>
      <c r="D4" s="502" t="s">
        <v>286</v>
      </c>
      <c r="E4" s="502" t="s">
        <v>287</v>
      </c>
      <c r="F4" s="503" t="s">
        <v>288</v>
      </c>
    </row>
    <row r="5" spans="1:6" ht="15.75" x14ac:dyDescent="0.25">
      <c r="A5" s="262">
        <v>501</v>
      </c>
      <c r="B5" s="156" t="s">
        <v>538</v>
      </c>
      <c r="C5" s="155" t="s">
        <v>539</v>
      </c>
      <c r="D5" s="648">
        <v>86572.73</v>
      </c>
      <c r="E5" s="649">
        <v>88700.11</v>
      </c>
      <c r="F5" s="650">
        <f>E5-D5</f>
        <v>2127.3800000000047</v>
      </c>
    </row>
    <row r="6" spans="1:6" ht="15.75" x14ac:dyDescent="0.25">
      <c r="A6" s="261">
        <v>502</v>
      </c>
      <c r="B6" s="157" t="s">
        <v>540</v>
      </c>
      <c r="C6" s="153" t="s">
        <v>541</v>
      </c>
      <c r="D6" s="651">
        <v>46110.59</v>
      </c>
      <c r="E6" s="652">
        <v>53047.13</v>
      </c>
      <c r="F6" s="659">
        <f t="shared" ref="F6:F41" si="0">E6-D6</f>
        <v>6936.5400000000009</v>
      </c>
    </row>
    <row r="7" spans="1:6" ht="15.75" x14ac:dyDescent="0.25">
      <c r="A7" s="261">
        <v>504</v>
      </c>
      <c r="B7" s="157" t="s">
        <v>542</v>
      </c>
      <c r="C7" s="153" t="s">
        <v>543</v>
      </c>
      <c r="D7" s="651">
        <v>0</v>
      </c>
      <c r="E7" s="652">
        <v>0</v>
      </c>
      <c r="F7" s="659">
        <f t="shared" si="0"/>
        <v>0</v>
      </c>
    </row>
    <row r="8" spans="1:6" ht="15.75" x14ac:dyDescent="0.25">
      <c r="A8" s="261">
        <v>511</v>
      </c>
      <c r="B8" s="157" t="s">
        <v>544</v>
      </c>
      <c r="C8" s="153" t="s">
        <v>545</v>
      </c>
      <c r="D8" s="651">
        <v>14570.04</v>
      </c>
      <c r="E8" s="652">
        <v>37332.25</v>
      </c>
      <c r="F8" s="659">
        <f t="shared" si="0"/>
        <v>22762.21</v>
      </c>
    </row>
    <row r="9" spans="1:6" ht="15.75" x14ac:dyDescent="0.25">
      <c r="A9" s="261">
        <v>512</v>
      </c>
      <c r="B9" s="157" t="s">
        <v>546</v>
      </c>
      <c r="C9" s="153" t="s">
        <v>547</v>
      </c>
      <c r="D9" s="651">
        <v>0.39</v>
      </c>
      <c r="E9" s="652">
        <v>114.63</v>
      </c>
      <c r="F9" s="659">
        <f t="shared" si="0"/>
        <v>114.24</v>
      </c>
    </row>
    <row r="10" spans="1:6" ht="15.75" x14ac:dyDescent="0.25">
      <c r="A10" s="261">
        <v>513</v>
      </c>
      <c r="B10" s="157" t="s">
        <v>548</v>
      </c>
      <c r="C10" s="153" t="s">
        <v>549</v>
      </c>
      <c r="D10" s="651">
        <v>81.63</v>
      </c>
      <c r="E10" s="652">
        <v>415.13</v>
      </c>
      <c r="F10" s="659">
        <f t="shared" si="0"/>
        <v>333.5</v>
      </c>
    </row>
    <row r="11" spans="1:6" ht="15.75" x14ac:dyDescent="0.25">
      <c r="A11" s="261">
        <v>518</v>
      </c>
      <c r="B11" s="157" t="s">
        <v>550</v>
      </c>
      <c r="C11" s="153" t="s">
        <v>551</v>
      </c>
      <c r="D11" s="651">
        <v>65279.9</v>
      </c>
      <c r="E11" s="652">
        <v>75353.440000000002</v>
      </c>
      <c r="F11" s="659">
        <f t="shared" si="0"/>
        <v>10073.540000000001</v>
      </c>
    </row>
    <row r="12" spans="1:6" ht="15.75" x14ac:dyDescent="0.25">
      <c r="A12" s="261">
        <v>521</v>
      </c>
      <c r="B12" s="157" t="s">
        <v>552</v>
      </c>
      <c r="C12" s="153" t="s">
        <v>553</v>
      </c>
      <c r="D12" s="651">
        <v>160844.41</v>
      </c>
      <c r="E12" s="652">
        <v>152010.70000000001</v>
      </c>
      <c r="F12" s="659">
        <f t="shared" si="0"/>
        <v>-8833.7099999999919</v>
      </c>
    </row>
    <row r="13" spans="1:6" ht="15.75" x14ac:dyDescent="0.25">
      <c r="A13" s="261">
        <v>524</v>
      </c>
      <c r="B13" s="157" t="s">
        <v>554</v>
      </c>
      <c r="C13" s="153" t="s">
        <v>555</v>
      </c>
      <c r="D13" s="651">
        <v>54999.32</v>
      </c>
      <c r="E13" s="652">
        <v>52988.05</v>
      </c>
      <c r="F13" s="659">
        <f t="shared" si="0"/>
        <v>-2011.2699999999968</v>
      </c>
    </row>
    <row r="14" spans="1:6" ht="15.75" x14ac:dyDescent="0.25">
      <c r="A14" s="261">
        <v>525</v>
      </c>
      <c r="B14" s="157" t="s">
        <v>556</v>
      </c>
      <c r="C14" s="153" t="s">
        <v>557</v>
      </c>
      <c r="D14" s="651">
        <v>1195.1199999999999</v>
      </c>
      <c r="E14" s="652">
        <v>1590</v>
      </c>
      <c r="F14" s="659">
        <f t="shared" si="0"/>
        <v>394.88000000000011</v>
      </c>
    </row>
    <row r="15" spans="1:6" ht="15.75" x14ac:dyDescent="0.25">
      <c r="A15" s="261">
        <v>527</v>
      </c>
      <c r="B15" s="157" t="s">
        <v>558</v>
      </c>
      <c r="C15" s="153" t="s">
        <v>559</v>
      </c>
      <c r="D15" s="651">
        <v>7437.21</v>
      </c>
      <c r="E15" s="652">
        <v>7088.93</v>
      </c>
      <c r="F15" s="659">
        <f t="shared" si="0"/>
        <v>-348.27999999999975</v>
      </c>
    </row>
    <row r="16" spans="1:6" ht="15.75" x14ac:dyDescent="0.25">
      <c r="A16" s="261">
        <v>528</v>
      </c>
      <c r="B16" s="157" t="s">
        <v>560</v>
      </c>
      <c r="C16" s="153" t="s">
        <v>561</v>
      </c>
      <c r="D16" s="651">
        <v>0</v>
      </c>
      <c r="E16" s="652">
        <v>0</v>
      </c>
      <c r="F16" s="659">
        <f t="shared" si="0"/>
        <v>0</v>
      </c>
    </row>
    <row r="17" spans="1:6" ht="15.75" x14ac:dyDescent="0.25">
      <c r="A17" s="261">
        <v>531</v>
      </c>
      <c r="B17" s="157" t="s">
        <v>562</v>
      </c>
      <c r="C17" s="153" t="s">
        <v>563</v>
      </c>
      <c r="D17" s="651">
        <v>0</v>
      </c>
      <c r="E17" s="652">
        <v>0</v>
      </c>
      <c r="F17" s="659">
        <f t="shared" si="0"/>
        <v>0</v>
      </c>
    </row>
    <row r="18" spans="1:6" ht="15.75" x14ac:dyDescent="0.25">
      <c r="A18" s="261">
        <v>532</v>
      </c>
      <c r="B18" s="157" t="s">
        <v>564</v>
      </c>
      <c r="C18" s="153" t="s">
        <v>565</v>
      </c>
      <c r="D18" s="651">
        <v>1547.57</v>
      </c>
      <c r="E18" s="652">
        <v>0</v>
      </c>
      <c r="F18" s="659">
        <f t="shared" si="0"/>
        <v>-1547.57</v>
      </c>
    </row>
    <row r="19" spans="1:6" ht="15.75" x14ac:dyDescent="0.25">
      <c r="A19" s="261">
        <v>538</v>
      </c>
      <c r="B19" s="157" t="s">
        <v>566</v>
      </c>
      <c r="C19" s="153" t="s">
        <v>567</v>
      </c>
      <c r="D19" s="651">
        <v>3397.68</v>
      </c>
      <c r="E19" s="652">
        <v>3640.86</v>
      </c>
      <c r="F19" s="659">
        <f t="shared" si="0"/>
        <v>243.18000000000029</v>
      </c>
    </row>
    <row r="20" spans="1:6" ht="15.75" x14ac:dyDescent="0.25">
      <c r="A20" s="261">
        <v>541</v>
      </c>
      <c r="B20" s="157" t="s">
        <v>568</v>
      </c>
      <c r="C20" s="153" t="s">
        <v>569</v>
      </c>
      <c r="D20" s="651">
        <v>0</v>
      </c>
      <c r="E20" s="652">
        <v>0</v>
      </c>
      <c r="F20" s="659">
        <f t="shared" si="0"/>
        <v>0</v>
      </c>
    </row>
    <row r="21" spans="1:6" ht="15.75" x14ac:dyDescent="0.25">
      <c r="A21" s="261">
        <v>542</v>
      </c>
      <c r="B21" s="157" t="s">
        <v>570</v>
      </c>
      <c r="C21" s="153" t="s">
        <v>571</v>
      </c>
      <c r="D21" s="651">
        <v>0</v>
      </c>
      <c r="E21" s="652">
        <v>0</v>
      </c>
      <c r="F21" s="659">
        <f t="shared" si="0"/>
        <v>0</v>
      </c>
    </row>
    <row r="22" spans="1:6" ht="15.75" x14ac:dyDescent="0.25">
      <c r="A22" s="261">
        <v>543</v>
      </c>
      <c r="B22" s="157" t="s">
        <v>572</v>
      </c>
      <c r="C22" s="153" t="s">
        <v>573</v>
      </c>
      <c r="D22" s="651">
        <v>0</v>
      </c>
      <c r="E22" s="652">
        <v>0</v>
      </c>
      <c r="F22" s="659">
        <f t="shared" si="0"/>
        <v>0</v>
      </c>
    </row>
    <row r="23" spans="1:6" ht="15.75" x14ac:dyDescent="0.25">
      <c r="A23" s="261">
        <v>544</v>
      </c>
      <c r="B23" s="157" t="s">
        <v>574</v>
      </c>
      <c r="C23" s="153" t="s">
        <v>575</v>
      </c>
      <c r="D23" s="651">
        <v>0</v>
      </c>
      <c r="E23" s="652">
        <v>0</v>
      </c>
      <c r="F23" s="659">
        <f t="shared" si="0"/>
        <v>0</v>
      </c>
    </row>
    <row r="24" spans="1:6" ht="15.75" x14ac:dyDescent="0.25">
      <c r="A24" s="261">
        <v>545</v>
      </c>
      <c r="B24" s="157" t="s">
        <v>576</v>
      </c>
      <c r="C24" s="153" t="s">
        <v>577</v>
      </c>
      <c r="D24" s="651">
        <v>0</v>
      </c>
      <c r="E24" s="652">
        <v>0</v>
      </c>
      <c r="F24" s="659">
        <f t="shared" si="0"/>
        <v>0</v>
      </c>
    </row>
    <row r="25" spans="1:6" ht="15.75" x14ac:dyDescent="0.25">
      <c r="A25" s="261">
        <v>546</v>
      </c>
      <c r="B25" s="157" t="s">
        <v>578</v>
      </c>
      <c r="C25" s="153" t="s">
        <v>579</v>
      </c>
      <c r="D25" s="651">
        <v>0</v>
      </c>
      <c r="E25" s="652">
        <v>0</v>
      </c>
      <c r="F25" s="659">
        <f t="shared" si="0"/>
        <v>0</v>
      </c>
    </row>
    <row r="26" spans="1:6" ht="15.75" x14ac:dyDescent="0.25">
      <c r="A26" s="261">
        <v>547</v>
      </c>
      <c r="B26" s="157" t="s">
        <v>580</v>
      </c>
      <c r="C26" s="153" t="s">
        <v>581</v>
      </c>
      <c r="D26" s="651">
        <v>0</v>
      </c>
      <c r="E26" s="652">
        <v>0</v>
      </c>
      <c r="F26" s="659">
        <f t="shared" si="0"/>
        <v>0</v>
      </c>
    </row>
    <row r="27" spans="1:6" ht="15.75" x14ac:dyDescent="0.25">
      <c r="A27" s="261">
        <v>548</v>
      </c>
      <c r="B27" s="157" t="s">
        <v>582</v>
      </c>
      <c r="C27" s="153" t="s">
        <v>583</v>
      </c>
      <c r="D27" s="651">
        <v>0</v>
      </c>
      <c r="E27" s="652">
        <v>0</v>
      </c>
      <c r="F27" s="659">
        <f t="shared" si="0"/>
        <v>0</v>
      </c>
    </row>
    <row r="28" spans="1:6" ht="15.75" x14ac:dyDescent="0.25">
      <c r="A28" s="261">
        <v>549</v>
      </c>
      <c r="B28" s="157" t="s">
        <v>584</v>
      </c>
      <c r="C28" s="153" t="s">
        <v>585</v>
      </c>
      <c r="D28" s="651">
        <v>59029.49</v>
      </c>
      <c r="E28" s="652">
        <v>76241.289999999994</v>
      </c>
      <c r="F28" s="659">
        <f t="shared" si="0"/>
        <v>17211.799999999996</v>
      </c>
    </row>
    <row r="29" spans="1:6" ht="15.75" x14ac:dyDescent="0.25">
      <c r="A29" s="261">
        <v>551</v>
      </c>
      <c r="B29" s="157" t="s">
        <v>586</v>
      </c>
      <c r="C29" s="153" t="s">
        <v>587</v>
      </c>
      <c r="D29" s="651">
        <v>0</v>
      </c>
      <c r="E29" s="652">
        <v>2230.2600000000002</v>
      </c>
      <c r="F29" s="659">
        <f t="shared" si="0"/>
        <v>2230.2600000000002</v>
      </c>
    </row>
    <row r="30" spans="1:6" ht="15.75" x14ac:dyDescent="0.25">
      <c r="A30" s="263">
        <v>552</v>
      </c>
      <c r="B30" s="157" t="s">
        <v>718</v>
      </c>
      <c r="C30" s="153" t="s">
        <v>588</v>
      </c>
      <c r="D30" s="651">
        <v>0</v>
      </c>
      <c r="E30" s="652">
        <v>0</v>
      </c>
      <c r="F30" s="659">
        <f t="shared" si="0"/>
        <v>0</v>
      </c>
    </row>
    <row r="31" spans="1:6" ht="15.75" x14ac:dyDescent="0.25">
      <c r="A31" s="263">
        <v>553</v>
      </c>
      <c r="B31" s="157" t="s">
        <v>589</v>
      </c>
      <c r="C31" s="153" t="s">
        <v>590</v>
      </c>
      <c r="D31" s="651">
        <v>0</v>
      </c>
      <c r="E31" s="652">
        <v>0</v>
      </c>
      <c r="F31" s="659">
        <f t="shared" si="0"/>
        <v>0</v>
      </c>
    </row>
    <row r="32" spans="1:6" ht="15.75" x14ac:dyDescent="0.25">
      <c r="A32" s="263">
        <v>554</v>
      </c>
      <c r="B32" s="157" t="s">
        <v>591</v>
      </c>
      <c r="C32" s="153" t="s">
        <v>592</v>
      </c>
      <c r="D32" s="651">
        <v>0</v>
      </c>
      <c r="E32" s="652">
        <v>0</v>
      </c>
      <c r="F32" s="659">
        <f t="shared" si="0"/>
        <v>0</v>
      </c>
    </row>
    <row r="33" spans="1:6" ht="15.75" x14ac:dyDescent="0.25">
      <c r="A33" s="263">
        <v>555</v>
      </c>
      <c r="B33" s="157" t="s">
        <v>593</v>
      </c>
      <c r="C33" s="153" t="s">
        <v>594</v>
      </c>
      <c r="D33" s="651">
        <v>0</v>
      </c>
      <c r="E33" s="652">
        <v>0</v>
      </c>
      <c r="F33" s="659">
        <f t="shared" si="0"/>
        <v>0</v>
      </c>
    </row>
    <row r="34" spans="1:6" ht="15.75" x14ac:dyDescent="0.25">
      <c r="A34" s="263">
        <v>556</v>
      </c>
      <c r="B34" s="157" t="s">
        <v>595</v>
      </c>
      <c r="C34" s="153" t="s">
        <v>596</v>
      </c>
      <c r="D34" s="651">
        <v>46094</v>
      </c>
      <c r="E34" s="652">
        <v>53497.4</v>
      </c>
      <c r="F34" s="659">
        <f t="shared" si="0"/>
        <v>7403.4000000000015</v>
      </c>
    </row>
    <row r="35" spans="1:6" ht="15.75" x14ac:dyDescent="0.25">
      <c r="A35" s="263">
        <v>557</v>
      </c>
      <c r="B35" s="157" t="s">
        <v>597</v>
      </c>
      <c r="C35" s="153" t="s">
        <v>598</v>
      </c>
      <c r="D35" s="651">
        <v>0</v>
      </c>
      <c r="E35" s="652">
        <v>0</v>
      </c>
      <c r="F35" s="659">
        <f t="shared" si="0"/>
        <v>0</v>
      </c>
    </row>
    <row r="36" spans="1:6" ht="15.75" x14ac:dyDescent="0.25">
      <c r="A36" s="263">
        <v>558</v>
      </c>
      <c r="B36" s="157" t="s">
        <v>599</v>
      </c>
      <c r="C36" s="153" t="s">
        <v>600</v>
      </c>
      <c r="D36" s="651">
        <v>0</v>
      </c>
      <c r="E36" s="652">
        <v>0</v>
      </c>
      <c r="F36" s="659">
        <f t="shared" si="0"/>
        <v>0</v>
      </c>
    </row>
    <row r="37" spans="1:6" ht="20.25" customHeight="1" x14ac:dyDescent="0.25">
      <c r="A37" s="263">
        <v>561</v>
      </c>
      <c r="B37" s="157" t="s">
        <v>602</v>
      </c>
      <c r="C37" s="153" t="s">
        <v>601</v>
      </c>
      <c r="D37" s="651">
        <v>0</v>
      </c>
      <c r="E37" s="652">
        <v>0</v>
      </c>
      <c r="F37" s="659">
        <f t="shared" si="0"/>
        <v>0</v>
      </c>
    </row>
    <row r="38" spans="1:6" ht="15.75" x14ac:dyDescent="0.25">
      <c r="A38" s="263">
        <v>562</v>
      </c>
      <c r="B38" s="157" t="s">
        <v>604</v>
      </c>
      <c r="C38" s="153" t="s">
        <v>603</v>
      </c>
      <c r="D38" s="651">
        <v>0</v>
      </c>
      <c r="E38" s="652">
        <v>0</v>
      </c>
      <c r="F38" s="659">
        <f t="shared" si="0"/>
        <v>0</v>
      </c>
    </row>
    <row r="39" spans="1:6" ht="15.75" x14ac:dyDescent="0.25">
      <c r="A39" s="263">
        <v>563</v>
      </c>
      <c r="B39" s="157" t="s">
        <v>606</v>
      </c>
      <c r="C39" s="153" t="s">
        <v>605</v>
      </c>
      <c r="D39" s="651">
        <v>0</v>
      </c>
      <c r="E39" s="652">
        <v>0</v>
      </c>
      <c r="F39" s="659">
        <f t="shared" si="0"/>
        <v>0</v>
      </c>
    </row>
    <row r="40" spans="1:6" ht="15.75" x14ac:dyDescent="0.25">
      <c r="A40" s="264">
        <v>565</v>
      </c>
      <c r="B40" s="268" t="s">
        <v>717</v>
      </c>
      <c r="C40" s="153" t="s">
        <v>607</v>
      </c>
      <c r="D40" s="660">
        <v>0</v>
      </c>
      <c r="E40" s="653">
        <v>0</v>
      </c>
      <c r="F40" s="659">
        <f t="shared" si="0"/>
        <v>0</v>
      </c>
    </row>
    <row r="41" spans="1:6" ht="16.5" thickBot="1" x14ac:dyDescent="0.3">
      <c r="A41" s="264">
        <v>567</v>
      </c>
      <c r="B41" s="158" t="s">
        <v>608</v>
      </c>
      <c r="C41" s="154" t="s">
        <v>609</v>
      </c>
      <c r="D41" s="660">
        <v>0</v>
      </c>
      <c r="E41" s="653">
        <v>0</v>
      </c>
      <c r="F41" s="661">
        <f t="shared" si="0"/>
        <v>0</v>
      </c>
    </row>
    <row r="42" spans="1:6" ht="24.75" customHeight="1" thickBot="1" x14ac:dyDescent="0.25">
      <c r="A42" s="895" t="s">
        <v>778</v>
      </c>
      <c r="B42" s="896"/>
      <c r="C42" s="260" t="s">
        <v>610</v>
      </c>
      <c r="D42" s="662">
        <f>SUM(D5:D41)</f>
        <v>547160.08000000007</v>
      </c>
      <c r="E42" s="663">
        <f>SUM(E5:E41)</f>
        <v>604250.18000000005</v>
      </c>
      <c r="F42" s="664">
        <f>SUM(F5:F41)</f>
        <v>57090.10000000002</v>
      </c>
    </row>
    <row r="43" spans="1:6" x14ac:dyDescent="0.2">
      <c r="B43" s="143"/>
      <c r="C43" s="143"/>
      <c r="D43" s="143"/>
      <c r="E43" s="143"/>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898" t="s">
        <v>529</v>
      </c>
      <c r="B1" s="899"/>
      <c r="C1" s="899"/>
      <c r="D1" s="899"/>
      <c r="E1" s="899"/>
      <c r="F1" s="900"/>
    </row>
    <row r="2" spans="1:6" ht="19.5" customHeight="1" x14ac:dyDescent="0.25">
      <c r="A2" s="897" t="s">
        <v>396</v>
      </c>
      <c r="B2" s="897"/>
      <c r="C2" s="897"/>
      <c r="D2" s="897"/>
      <c r="E2" s="897"/>
      <c r="F2" s="897"/>
    </row>
    <row r="3" spans="1:6" ht="42" customHeight="1" x14ac:dyDescent="0.2">
      <c r="A3" s="144" t="s">
        <v>407</v>
      </c>
      <c r="B3" s="145" t="s">
        <v>408</v>
      </c>
      <c r="C3" s="152" t="s">
        <v>531</v>
      </c>
      <c r="D3" s="145" t="s">
        <v>526</v>
      </c>
      <c r="E3" s="145" t="s">
        <v>527</v>
      </c>
      <c r="F3" s="145" t="s">
        <v>528</v>
      </c>
    </row>
    <row r="4" spans="1:6" ht="15.75" x14ac:dyDescent="0.25">
      <c r="A4" s="146" t="s">
        <v>409</v>
      </c>
      <c r="B4" s="146" t="s">
        <v>410</v>
      </c>
      <c r="C4" s="147"/>
      <c r="D4" s="147"/>
      <c r="E4" s="147"/>
      <c r="F4" s="147"/>
    </row>
    <row r="5" spans="1:6" ht="15.75" x14ac:dyDescent="0.25">
      <c r="A5" s="151" t="s">
        <v>411</v>
      </c>
      <c r="B5" s="146" t="s">
        <v>412</v>
      </c>
      <c r="C5" s="147"/>
      <c r="D5" s="147"/>
      <c r="E5" s="147"/>
      <c r="F5" s="147"/>
    </row>
    <row r="6" spans="1:6" ht="15.75" x14ac:dyDescent="0.25">
      <c r="A6" s="146" t="s">
        <v>413</v>
      </c>
      <c r="B6" s="146" t="s">
        <v>414</v>
      </c>
      <c r="C6" s="147"/>
      <c r="D6" s="147"/>
      <c r="E6" s="147"/>
      <c r="F6" s="147"/>
    </row>
    <row r="7" spans="1:6" ht="15.75" x14ac:dyDescent="0.25">
      <c r="A7" s="146" t="s">
        <v>415</v>
      </c>
      <c r="B7" s="146" t="s">
        <v>416</v>
      </c>
      <c r="C7" s="147"/>
      <c r="D7" s="147"/>
      <c r="E7" s="147"/>
      <c r="F7" s="147"/>
    </row>
    <row r="8" spans="1:6" ht="15.75" x14ac:dyDescent="0.25">
      <c r="A8" s="150" t="s">
        <v>530</v>
      </c>
      <c r="B8" s="146" t="s">
        <v>417</v>
      </c>
      <c r="C8" s="147"/>
      <c r="D8" s="147"/>
      <c r="E8" s="147"/>
      <c r="F8" s="147"/>
    </row>
    <row r="9" spans="1:6" ht="15.75" x14ac:dyDescent="0.25">
      <c r="A9" s="146" t="s">
        <v>418</v>
      </c>
      <c r="B9" s="146" t="s">
        <v>419</v>
      </c>
      <c r="C9" s="147"/>
      <c r="D9" s="147"/>
      <c r="E9" s="147"/>
      <c r="F9" s="147"/>
    </row>
    <row r="10" spans="1:6" ht="15.75" x14ac:dyDescent="0.25">
      <c r="A10" s="146" t="s">
        <v>420</v>
      </c>
      <c r="B10" s="146" t="s">
        <v>421</v>
      </c>
      <c r="C10" s="147"/>
      <c r="D10" s="147"/>
      <c r="E10" s="147"/>
      <c r="F10" s="147"/>
    </row>
    <row r="11" spans="1:6" ht="15.75" x14ac:dyDescent="0.25">
      <c r="A11" s="146" t="s">
        <v>422</v>
      </c>
      <c r="B11" s="146" t="s">
        <v>423</v>
      </c>
      <c r="C11" s="147"/>
      <c r="D11" s="147"/>
      <c r="E11" s="147"/>
      <c r="F11" s="147"/>
    </row>
    <row r="12" spans="1:6" ht="15.75" x14ac:dyDescent="0.25">
      <c r="A12" s="151" t="s">
        <v>424</v>
      </c>
      <c r="B12" s="146" t="s">
        <v>425</v>
      </c>
      <c r="C12" s="147"/>
      <c r="D12" s="147"/>
      <c r="E12" s="147"/>
      <c r="F12" s="147"/>
    </row>
    <row r="13" spans="1:6" ht="15.75" x14ac:dyDescent="0.25">
      <c r="A13" s="146" t="s">
        <v>426</v>
      </c>
      <c r="B13" s="146" t="s">
        <v>427</v>
      </c>
      <c r="C13" s="147"/>
      <c r="D13" s="147"/>
      <c r="E13" s="147"/>
      <c r="F13" s="147"/>
    </row>
    <row r="14" spans="1:6" ht="15.75" x14ac:dyDescent="0.25">
      <c r="A14" s="146" t="s">
        <v>428</v>
      </c>
      <c r="B14" s="146" t="s">
        <v>429</v>
      </c>
      <c r="C14" s="147"/>
      <c r="D14" s="147"/>
      <c r="E14" s="147"/>
      <c r="F14" s="147"/>
    </row>
    <row r="15" spans="1:6" ht="15.75" x14ac:dyDescent="0.25">
      <c r="A15" s="146" t="s">
        <v>430</v>
      </c>
      <c r="B15" s="146" t="s">
        <v>431</v>
      </c>
      <c r="C15" s="147"/>
      <c r="D15" s="147"/>
      <c r="E15" s="147"/>
      <c r="F15" s="147"/>
    </row>
    <row r="16" spans="1:6" ht="15.75" x14ac:dyDescent="0.25">
      <c r="A16" s="146" t="s">
        <v>432</v>
      </c>
      <c r="B16" s="146" t="s">
        <v>433</v>
      </c>
      <c r="C16" s="147"/>
      <c r="D16" s="147"/>
      <c r="E16" s="147"/>
      <c r="F16" s="147"/>
    </row>
    <row r="17" spans="1:6" ht="15.75" x14ac:dyDescent="0.25">
      <c r="A17" s="146" t="s">
        <v>434</v>
      </c>
      <c r="B17" s="146" t="s">
        <v>435</v>
      </c>
      <c r="C17" s="147"/>
      <c r="D17" s="147"/>
      <c r="E17" s="147"/>
      <c r="F17" s="147"/>
    </row>
    <row r="18" spans="1:6" ht="15.75" x14ac:dyDescent="0.25">
      <c r="A18" s="146" t="s">
        <v>436</v>
      </c>
      <c r="B18" s="146" t="s">
        <v>437</v>
      </c>
      <c r="C18" s="147"/>
      <c r="D18" s="147"/>
      <c r="E18" s="147"/>
      <c r="F18" s="147"/>
    </row>
    <row r="19" spans="1:6" ht="15.75" x14ac:dyDescent="0.25">
      <c r="A19" s="146" t="s">
        <v>438</v>
      </c>
      <c r="B19" s="146" t="s">
        <v>439</v>
      </c>
      <c r="C19" s="147"/>
      <c r="D19" s="147"/>
      <c r="E19" s="147"/>
      <c r="F19" s="147"/>
    </row>
    <row r="20" spans="1:6" ht="15.75" x14ac:dyDescent="0.25">
      <c r="A20" s="146" t="s">
        <v>440</v>
      </c>
      <c r="B20" s="146" t="s">
        <v>441</v>
      </c>
      <c r="C20" s="147"/>
      <c r="D20" s="147"/>
      <c r="E20" s="147"/>
      <c r="F20" s="147"/>
    </row>
    <row r="21" spans="1:6" ht="15.75" x14ac:dyDescent="0.25">
      <c r="A21" s="146" t="s">
        <v>442</v>
      </c>
      <c r="B21" s="146" t="s">
        <v>443</v>
      </c>
      <c r="C21" s="147"/>
      <c r="D21" s="147"/>
      <c r="E21" s="147"/>
      <c r="F21" s="147"/>
    </row>
    <row r="22" spans="1:6" ht="15.75" x14ac:dyDescent="0.25">
      <c r="A22" s="146" t="s">
        <v>444</v>
      </c>
      <c r="B22" s="146" t="s">
        <v>445</v>
      </c>
      <c r="C22" s="147"/>
      <c r="D22" s="147"/>
      <c r="E22" s="147"/>
      <c r="F22" s="147"/>
    </row>
    <row r="23" spans="1:6" ht="15.75" x14ac:dyDescent="0.25">
      <c r="A23" s="146" t="s">
        <v>446</v>
      </c>
      <c r="B23" s="146" t="s">
        <v>447</v>
      </c>
      <c r="C23" s="147"/>
      <c r="D23" s="147"/>
      <c r="E23" s="147"/>
      <c r="F23" s="147"/>
    </row>
    <row r="24" spans="1:6" ht="15.75" x14ac:dyDescent="0.25">
      <c r="A24" s="151" t="s">
        <v>448</v>
      </c>
      <c r="B24" s="146" t="s">
        <v>449</v>
      </c>
      <c r="C24" s="147"/>
      <c r="D24" s="147"/>
      <c r="E24" s="147"/>
      <c r="F24" s="147"/>
    </row>
    <row r="25" spans="1:6" ht="15.75" x14ac:dyDescent="0.25">
      <c r="A25" s="146" t="s">
        <v>450</v>
      </c>
      <c r="B25" s="146" t="s">
        <v>451</v>
      </c>
      <c r="C25" s="147"/>
      <c r="D25" s="147"/>
      <c r="E25" s="147"/>
      <c r="F25" s="147"/>
    </row>
    <row r="26" spans="1:6" ht="15.75" x14ac:dyDescent="0.25">
      <c r="A26" s="146" t="s">
        <v>452</v>
      </c>
      <c r="B26" s="146" t="s">
        <v>453</v>
      </c>
      <c r="C26" s="147"/>
      <c r="D26" s="147"/>
      <c r="E26" s="147"/>
      <c r="F26" s="147"/>
    </row>
    <row r="27" spans="1:6" ht="15.75" x14ac:dyDescent="0.25">
      <c r="A27" s="146" t="s">
        <v>454</v>
      </c>
      <c r="B27" s="146" t="s">
        <v>455</v>
      </c>
      <c r="C27" s="147"/>
      <c r="D27" s="147"/>
      <c r="E27" s="147"/>
      <c r="F27" s="147"/>
    </row>
    <row r="28" spans="1:6" ht="15.75" x14ac:dyDescent="0.25">
      <c r="A28" s="146" t="s">
        <v>456</v>
      </c>
      <c r="B28" s="146" t="s">
        <v>457</v>
      </c>
      <c r="C28" s="147"/>
      <c r="D28" s="147"/>
      <c r="E28" s="147"/>
      <c r="F28" s="147"/>
    </row>
    <row r="29" spans="1:6" ht="15.75" x14ac:dyDescent="0.25">
      <c r="A29" s="146" t="s">
        <v>458</v>
      </c>
      <c r="B29" s="146" t="s">
        <v>459</v>
      </c>
      <c r="C29" s="147"/>
      <c r="D29" s="147"/>
      <c r="E29" s="147"/>
      <c r="F29" s="147"/>
    </row>
    <row r="30" spans="1:6" ht="15.75" x14ac:dyDescent="0.25">
      <c r="A30" s="146" t="s">
        <v>460</v>
      </c>
      <c r="B30" s="146" t="s">
        <v>461</v>
      </c>
      <c r="C30" s="147"/>
      <c r="D30" s="147"/>
      <c r="E30" s="147"/>
      <c r="F30" s="147"/>
    </row>
    <row r="31" spans="1:6" ht="15.75" x14ac:dyDescent="0.25">
      <c r="A31" s="146" t="s">
        <v>462</v>
      </c>
      <c r="B31" s="146" t="s">
        <v>463</v>
      </c>
      <c r="C31" s="147"/>
      <c r="D31" s="147"/>
      <c r="E31" s="147"/>
      <c r="F31" s="147"/>
    </row>
    <row r="32" spans="1:6" ht="15.75" x14ac:dyDescent="0.25">
      <c r="A32" s="146" t="s">
        <v>464</v>
      </c>
      <c r="B32" s="146" t="s">
        <v>465</v>
      </c>
      <c r="C32" s="147"/>
      <c r="D32" s="147"/>
      <c r="E32" s="147"/>
      <c r="F32" s="147"/>
    </row>
    <row r="33" spans="1:6" ht="15.75" x14ac:dyDescent="0.25">
      <c r="A33" s="151" t="s">
        <v>466</v>
      </c>
      <c r="B33" s="146" t="s">
        <v>467</v>
      </c>
      <c r="C33" s="147"/>
      <c r="D33" s="147"/>
      <c r="E33" s="147"/>
      <c r="F33" s="147"/>
    </row>
    <row r="34" spans="1:6" ht="15.75" x14ac:dyDescent="0.25">
      <c r="A34" s="146" t="s">
        <v>468</v>
      </c>
      <c r="B34" s="146" t="s">
        <v>469</v>
      </c>
      <c r="C34" s="147"/>
      <c r="D34" s="147"/>
      <c r="E34" s="147"/>
      <c r="F34" s="147"/>
    </row>
    <row r="35" spans="1:6" ht="15.75" x14ac:dyDescent="0.25">
      <c r="A35" s="146" t="s">
        <v>470</v>
      </c>
      <c r="B35" s="146" t="s">
        <v>471</v>
      </c>
      <c r="C35" s="147"/>
      <c r="D35" s="147"/>
      <c r="E35" s="147"/>
      <c r="F35" s="147"/>
    </row>
    <row r="36" spans="1:6" ht="15.75" x14ac:dyDescent="0.25">
      <c r="A36" s="146" t="s">
        <v>472</v>
      </c>
      <c r="B36" s="146" t="s">
        <v>473</v>
      </c>
      <c r="C36" s="147"/>
      <c r="D36" s="147"/>
      <c r="E36" s="147"/>
      <c r="F36" s="147"/>
    </row>
    <row r="37" spans="1:6" ht="15.75" x14ac:dyDescent="0.25">
      <c r="A37" s="146" t="s">
        <v>474</v>
      </c>
      <c r="B37" s="146" t="s">
        <v>475</v>
      </c>
      <c r="C37" s="147"/>
      <c r="D37" s="147"/>
      <c r="E37" s="147"/>
      <c r="F37" s="147"/>
    </row>
    <row r="38" spans="1:6" ht="15.75" x14ac:dyDescent="0.25">
      <c r="A38" s="146" t="s">
        <v>476</v>
      </c>
      <c r="B38" s="146" t="s">
        <v>477</v>
      </c>
      <c r="C38" s="147"/>
      <c r="D38" s="147"/>
      <c r="E38" s="147"/>
      <c r="F38" s="147"/>
    </row>
    <row r="39" spans="1:6" ht="15.75" x14ac:dyDescent="0.25">
      <c r="A39" s="146" t="s">
        <v>478</v>
      </c>
      <c r="B39" s="146" t="s">
        <v>479</v>
      </c>
      <c r="C39" s="147"/>
      <c r="D39" s="147"/>
      <c r="E39" s="147"/>
      <c r="F39" s="147"/>
    </row>
    <row r="40" spans="1:6" ht="15.75" x14ac:dyDescent="0.25">
      <c r="A40" s="151" t="s">
        <v>480</v>
      </c>
      <c r="B40" s="146" t="s">
        <v>481</v>
      </c>
      <c r="C40" s="147"/>
      <c r="D40" s="147"/>
      <c r="E40" s="147"/>
      <c r="F40" s="147"/>
    </row>
    <row r="41" spans="1:6" ht="15.75" x14ac:dyDescent="0.25">
      <c r="A41" s="146" t="s">
        <v>482</v>
      </c>
      <c r="B41" s="146" t="s">
        <v>483</v>
      </c>
      <c r="C41" s="147"/>
      <c r="D41" s="147"/>
      <c r="E41" s="147"/>
      <c r="F41" s="147"/>
    </row>
    <row r="42" spans="1:6" ht="15.75" x14ac:dyDescent="0.25">
      <c r="A42" s="146" t="s">
        <v>484</v>
      </c>
      <c r="B42" s="146" t="s">
        <v>485</v>
      </c>
      <c r="C42" s="147"/>
      <c r="D42" s="147"/>
      <c r="E42" s="147"/>
      <c r="F42" s="147"/>
    </row>
    <row r="43" spans="1:6" ht="15.75" x14ac:dyDescent="0.25">
      <c r="A43" s="146" t="s">
        <v>486</v>
      </c>
      <c r="B43" s="146" t="s">
        <v>487</v>
      </c>
      <c r="C43" s="147"/>
      <c r="D43" s="147"/>
      <c r="E43" s="147"/>
      <c r="F43" s="147"/>
    </row>
    <row r="44" spans="1:6" ht="15.75" x14ac:dyDescent="0.25">
      <c r="A44" s="146" t="s">
        <v>488</v>
      </c>
      <c r="B44" s="146" t="s">
        <v>489</v>
      </c>
      <c r="C44" s="147"/>
      <c r="D44" s="147"/>
      <c r="E44" s="147"/>
      <c r="F44" s="147"/>
    </row>
    <row r="45" spans="1:6" ht="15.75" x14ac:dyDescent="0.25">
      <c r="A45" s="151" t="s">
        <v>490</v>
      </c>
      <c r="B45" s="146" t="s">
        <v>491</v>
      </c>
      <c r="C45" s="147"/>
      <c r="D45" s="147"/>
      <c r="E45" s="147"/>
      <c r="F45" s="147"/>
    </row>
    <row r="46" spans="1:6" ht="15.75" x14ac:dyDescent="0.25">
      <c r="A46" s="146" t="s">
        <v>492</v>
      </c>
      <c r="B46" s="146" t="s">
        <v>493</v>
      </c>
      <c r="C46" s="147"/>
      <c r="D46" s="147"/>
      <c r="E46" s="147"/>
      <c r="F46" s="147"/>
    </row>
    <row r="47" spans="1:6" ht="15.75" x14ac:dyDescent="0.25">
      <c r="A47" s="146" t="s">
        <v>484</v>
      </c>
      <c r="B47" s="146" t="s">
        <v>494</v>
      </c>
      <c r="C47" s="147"/>
      <c r="D47" s="147"/>
      <c r="E47" s="147"/>
      <c r="F47" s="147"/>
    </row>
    <row r="48" spans="1:6" ht="15.75" x14ac:dyDescent="0.25">
      <c r="A48" s="146" t="s">
        <v>495</v>
      </c>
      <c r="B48" s="146" t="s">
        <v>496</v>
      </c>
      <c r="C48" s="147"/>
      <c r="D48" s="147"/>
      <c r="E48" s="147"/>
      <c r="F48" s="147"/>
    </row>
    <row r="49" spans="1:6" ht="15.75" x14ac:dyDescent="0.25">
      <c r="A49" s="146" t="s">
        <v>497</v>
      </c>
      <c r="B49" s="146" t="s">
        <v>498</v>
      </c>
      <c r="C49" s="147"/>
      <c r="D49" s="147"/>
      <c r="E49" s="147"/>
      <c r="F49" s="147"/>
    </row>
    <row r="50" spans="1:6" ht="15.75" x14ac:dyDescent="0.25">
      <c r="A50" s="146" t="s">
        <v>499</v>
      </c>
      <c r="B50" s="146" t="s">
        <v>500</v>
      </c>
      <c r="C50" s="147"/>
      <c r="D50" s="147"/>
      <c r="E50" s="147"/>
      <c r="F50" s="147"/>
    </row>
    <row r="51" spans="1:6" ht="15.75" x14ac:dyDescent="0.25">
      <c r="A51" s="146" t="s">
        <v>486</v>
      </c>
      <c r="B51" s="146" t="s">
        <v>501</v>
      </c>
      <c r="C51" s="147"/>
      <c r="D51" s="147"/>
      <c r="E51" s="147"/>
      <c r="F51" s="147"/>
    </row>
    <row r="52" spans="1:6" ht="15.75" x14ac:dyDescent="0.25">
      <c r="A52" s="146" t="s">
        <v>502</v>
      </c>
      <c r="B52" s="146" t="s">
        <v>503</v>
      </c>
      <c r="C52" s="147"/>
      <c r="D52" s="147"/>
      <c r="E52" s="147"/>
      <c r="F52" s="147"/>
    </row>
    <row r="53" spans="1:6" ht="15.75" x14ac:dyDescent="0.25">
      <c r="A53" s="146" t="s">
        <v>488</v>
      </c>
      <c r="B53" s="146" t="s">
        <v>504</v>
      </c>
      <c r="C53" s="147"/>
      <c r="D53" s="147"/>
      <c r="E53" s="147"/>
      <c r="F53" s="147"/>
    </row>
    <row r="54" spans="1:6" ht="15.75" x14ac:dyDescent="0.25">
      <c r="A54" s="151" t="s">
        <v>505</v>
      </c>
      <c r="B54" s="146" t="s">
        <v>506</v>
      </c>
      <c r="C54" s="147"/>
      <c r="D54" s="147"/>
      <c r="E54" s="147"/>
      <c r="F54" s="147"/>
    </row>
    <row r="55" spans="1:6" ht="15.75" x14ac:dyDescent="0.25">
      <c r="A55" s="146" t="s">
        <v>507</v>
      </c>
      <c r="B55" s="146" t="s">
        <v>508</v>
      </c>
      <c r="C55" s="147"/>
      <c r="D55" s="147"/>
      <c r="E55" s="147"/>
      <c r="F55" s="147"/>
    </row>
    <row r="56" spans="1:6" ht="15.75" x14ac:dyDescent="0.25">
      <c r="A56" s="146" t="s">
        <v>509</v>
      </c>
      <c r="B56" s="146" t="s">
        <v>510</v>
      </c>
      <c r="C56" s="147"/>
      <c r="D56" s="147"/>
      <c r="E56" s="147"/>
      <c r="F56" s="147"/>
    </row>
    <row r="57" spans="1:6" ht="15.75" x14ac:dyDescent="0.25">
      <c r="A57" s="146" t="s">
        <v>511</v>
      </c>
      <c r="B57" s="146" t="s">
        <v>512</v>
      </c>
      <c r="C57" s="147"/>
      <c r="D57" s="147"/>
      <c r="E57" s="147"/>
      <c r="F57" s="147"/>
    </row>
    <row r="58" spans="1:6" ht="15.75" x14ac:dyDescent="0.25">
      <c r="A58" s="146" t="s">
        <v>513</v>
      </c>
      <c r="B58" s="146" t="s">
        <v>514</v>
      </c>
      <c r="C58" s="147"/>
      <c r="D58" s="147"/>
      <c r="E58" s="147"/>
      <c r="F58" s="147"/>
    </row>
    <row r="59" spans="1:6" ht="15.75" x14ac:dyDescent="0.25">
      <c r="A59" s="146" t="s">
        <v>515</v>
      </c>
      <c r="B59" s="146" t="s">
        <v>516</v>
      </c>
      <c r="C59" s="147"/>
      <c r="D59" s="147"/>
      <c r="E59" s="147"/>
      <c r="F59" s="147"/>
    </row>
    <row r="60" spans="1:6" ht="15.75" x14ac:dyDescent="0.25">
      <c r="A60" s="146" t="s">
        <v>517</v>
      </c>
      <c r="B60" s="146" t="s">
        <v>518</v>
      </c>
      <c r="C60" s="147"/>
      <c r="D60" s="147"/>
      <c r="E60" s="147"/>
      <c r="F60" s="147"/>
    </row>
    <row r="61" spans="1:6" ht="15.75" x14ac:dyDescent="0.25">
      <c r="A61" s="151" t="s">
        <v>519</v>
      </c>
      <c r="B61" s="146" t="s">
        <v>520</v>
      </c>
      <c r="C61" s="147"/>
      <c r="D61" s="147"/>
      <c r="E61" s="147"/>
      <c r="F61" s="147"/>
    </row>
    <row r="62" spans="1:6" ht="15.75" x14ac:dyDescent="0.25">
      <c r="A62" s="146" t="s">
        <v>521</v>
      </c>
      <c r="B62" s="146" t="s">
        <v>522</v>
      </c>
      <c r="C62" s="147"/>
      <c r="D62" s="147"/>
      <c r="E62" s="147"/>
      <c r="F62" s="147"/>
    </row>
    <row r="63" spans="1:6" ht="15.75" x14ac:dyDescent="0.25">
      <c r="A63" s="146" t="s">
        <v>523</v>
      </c>
      <c r="B63" s="146" t="s">
        <v>524</v>
      </c>
      <c r="C63" s="147"/>
      <c r="D63" s="147"/>
      <c r="E63" s="147"/>
      <c r="F63" s="147"/>
    </row>
    <row r="64" spans="1:6" ht="15.75" x14ac:dyDescent="0.25">
      <c r="A64" s="148" t="s">
        <v>525</v>
      </c>
      <c r="B64" s="149"/>
      <c r="C64" s="147"/>
      <c r="D64" s="147"/>
      <c r="E64" s="147"/>
      <c r="F64" s="147"/>
    </row>
    <row r="65" spans="1:6" ht="15.75" x14ac:dyDescent="0.25">
      <c r="A65" s="87"/>
      <c r="B65" s="87"/>
      <c r="C65" s="87"/>
      <c r="D65" s="87"/>
      <c r="E65" s="87"/>
      <c r="F65" s="87"/>
    </row>
    <row r="66" spans="1:6" ht="15.75" x14ac:dyDescent="0.25">
      <c r="A66" s="87"/>
      <c r="B66" s="87"/>
      <c r="C66" s="87"/>
      <c r="D66" s="87"/>
      <c r="E66" s="87"/>
      <c r="F66" s="87"/>
    </row>
    <row r="67" spans="1:6" ht="15.75" x14ac:dyDescent="0.25">
      <c r="A67" s="87"/>
      <c r="B67" s="87"/>
      <c r="C67" s="87"/>
      <c r="D67" s="87"/>
      <c r="E67" s="87"/>
      <c r="F67" s="87"/>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indexed="60"/>
    <pageSetUpPr fitToPage="1"/>
  </sheetPr>
  <dimension ref="A1:K92"/>
  <sheetViews>
    <sheetView zoomScale="110" zoomScaleNormal="110" workbookViewId="0">
      <pane xSplit="1" ySplit="2" topLeftCell="B87" activePane="bottomRight" state="frozen"/>
      <selection pane="topRight" activeCell="B1" sqref="B1"/>
      <selection pane="bottomLeft" activeCell="A3" sqref="A3"/>
      <selection pane="bottomRight" activeCell="C68" sqref="C68"/>
    </sheetView>
  </sheetViews>
  <sheetFormatPr defaultRowHeight="15.75" x14ac:dyDescent="0.2"/>
  <cols>
    <col min="1" max="1" width="19.5703125" style="36" customWidth="1"/>
    <col min="2" max="2" width="113" style="11" customWidth="1"/>
    <col min="3" max="3" width="14.5703125" style="386" customWidth="1"/>
  </cols>
  <sheetData>
    <row r="1" spans="1:3" ht="19.5" thickBot="1" x14ac:dyDescent="0.3">
      <c r="A1" s="676" t="s">
        <v>1058</v>
      </c>
      <c r="B1" s="677"/>
      <c r="C1" s="385"/>
    </row>
    <row r="2" spans="1:3" x14ac:dyDescent="0.2">
      <c r="A2" s="159" t="s">
        <v>224</v>
      </c>
      <c r="B2" s="159" t="s">
        <v>294</v>
      </c>
    </row>
    <row r="3" spans="1:3" ht="144.75" customHeight="1" x14ac:dyDescent="0.2">
      <c r="A3" s="305" t="s">
        <v>225</v>
      </c>
      <c r="B3" s="161" t="s">
        <v>316</v>
      </c>
    </row>
    <row r="4" spans="1:3" ht="56.25" customHeight="1" x14ac:dyDescent="0.2">
      <c r="A4" s="305" t="s">
        <v>226</v>
      </c>
      <c r="B4" s="305" t="s">
        <v>76</v>
      </c>
    </row>
    <row r="5" spans="1:3" ht="47.25" x14ac:dyDescent="0.2">
      <c r="A5" s="305" t="s">
        <v>39</v>
      </c>
      <c r="B5" s="161" t="s">
        <v>1059</v>
      </c>
    </row>
    <row r="6" spans="1:3" ht="302.25" customHeight="1" x14ac:dyDescent="0.2">
      <c r="A6" s="305" t="s">
        <v>40</v>
      </c>
      <c r="B6" s="305" t="s">
        <v>749</v>
      </c>
    </row>
    <row r="7" spans="1:3" ht="38.25" customHeight="1" x14ac:dyDescent="0.2">
      <c r="A7" s="305" t="s">
        <v>41</v>
      </c>
      <c r="B7" s="161" t="s">
        <v>883</v>
      </c>
    </row>
    <row r="8" spans="1:3" ht="54" customHeight="1" x14ac:dyDescent="0.2">
      <c r="A8" s="160" t="s">
        <v>223</v>
      </c>
      <c r="B8" s="160" t="s">
        <v>716</v>
      </c>
    </row>
    <row r="9" spans="1:3" ht="21" customHeight="1" x14ac:dyDescent="0.2">
      <c r="A9" s="161" t="s">
        <v>702</v>
      </c>
      <c r="B9" s="161" t="s">
        <v>963</v>
      </c>
    </row>
    <row r="10" spans="1:3" ht="31.5" x14ac:dyDescent="0.2">
      <c r="A10" s="165" t="s">
        <v>99</v>
      </c>
      <c r="B10" s="162" t="s">
        <v>703</v>
      </c>
    </row>
    <row r="11" spans="1:3" ht="66" customHeight="1" x14ac:dyDescent="0.2">
      <c r="A11" s="160" t="s">
        <v>217</v>
      </c>
      <c r="B11" s="160" t="s">
        <v>695</v>
      </c>
    </row>
    <row r="12" spans="1:3" ht="63" x14ac:dyDescent="0.2">
      <c r="A12" s="163" t="s">
        <v>218</v>
      </c>
      <c r="B12" s="163" t="s">
        <v>940</v>
      </c>
      <c r="C12" s="396"/>
    </row>
    <row r="13" spans="1:3" ht="36" customHeight="1" x14ac:dyDescent="0.2">
      <c r="A13" s="164" t="s">
        <v>219</v>
      </c>
      <c r="B13" s="164" t="s">
        <v>932</v>
      </c>
    </row>
    <row r="14" spans="1:3" ht="66.75" customHeight="1" x14ac:dyDescent="0.2">
      <c r="A14" s="161" t="s">
        <v>220</v>
      </c>
      <c r="B14" s="187" t="s">
        <v>762</v>
      </c>
      <c r="C14" s="387"/>
    </row>
    <row r="15" spans="1:3" ht="84" customHeight="1" x14ac:dyDescent="0.2">
      <c r="A15" s="161" t="s">
        <v>221</v>
      </c>
      <c r="B15" s="187" t="s">
        <v>872</v>
      </c>
    </row>
    <row r="16" spans="1:3" ht="21.75" customHeight="1" x14ac:dyDescent="0.2">
      <c r="A16" s="161" t="s">
        <v>35</v>
      </c>
      <c r="B16" s="161" t="s">
        <v>696</v>
      </c>
    </row>
    <row r="17" spans="1:3" ht="52.5" customHeight="1" x14ac:dyDescent="0.2">
      <c r="A17" s="160" t="s">
        <v>27</v>
      </c>
      <c r="B17" s="160" t="s">
        <v>1060</v>
      </c>
    </row>
    <row r="18" spans="1:3" ht="64.5" customHeight="1" x14ac:dyDescent="0.2">
      <c r="A18" s="305" t="s">
        <v>215</v>
      </c>
      <c r="B18" s="305" t="s">
        <v>1061</v>
      </c>
    </row>
    <row r="19" spans="1:3" ht="33" customHeight="1" x14ac:dyDescent="0.2">
      <c r="A19" s="242" t="s">
        <v>298</v>
      </c>
      <c r="B19" s="242" t="s">
        <v>251</v>
      </c>
    </row>
    <row r="20" spans="1:3" ht="17.25" customHeight="1" x14ac:dyDescent="0.2">
      <c r="A20" s="305" t="s">
        <v>852</v>
      </c>
      <c r="B20" s="305" t="s">
        <v>854</v>
      </c>
    </row>
    <row r="21" spans="1:3" ht="31.5" x14ac:dyDescent="0.2">
      <c r="A21" s="305" t="s">
        <v>840</v>
      </c>
      <c r="B21" s="305" t="s">
        <v>853</v>
      </c>
    </row>
    <row r="22" spans="1:3" ht="18" customHeight="1" x14ac:dyDescent="0.2">
      <c r="A22" s="305" t="s">
        <v>719</v>
      </c>
      <c r="B22" s="305" t="s">
        <v>855</v>
      </c>
    </row>
    <row r="23" spans="1:3" ht="20.25" customHeight="1" x14ac:dyDescent="0.2">
      <c r="A23" s="305" t="s">
        <v>841</v>
      </c>
      <c r="B23" s="305" t="s">
        <v>720</v>
      </c>
    </row>
    <row r="24" spans="1:3" ht="36" customHeight="1" x14ac:dyDescent="0.2">
      <c r="A24" s="305" t="s">
        <v>905</v>
      </c>
      <c r="B24" s="305" t="s">
        <v>933</v>
      </c>
    </row>
    <row r="25" spans="1:3" ht="21" customHeight="1" x14ac:dyDescent="0.2">
      <c r="A25" s="305" t="s">
        <v>858</v>
      </c>
      <c r="B25" s="305" t="s">
        <v>1062</v>
      </c>
    </row>
    <row r="26" spans="1:3" ht="36" customHeight="1" x14ac:dyDescent="0.2">
      <c r="A26" s="305" t="s">
        <v>859</v>
      </c>
      <c r="B26" s="305" t="s">
        <v>860</v>
      </c>
    </row>
    <row r="27" spans="1:3" ht="55.5" customHeight="1" x14ac:dyDescent="0.2">
      <c r="A27" s="160" t="s">
        <v>19</v>
      </c>
      <c r="B27" s="160" t="s">
        <v>1063</v>
      </c>
    </row>
    <row r="28" spans="1:3" ht="73.5" customHeight="1" x14ac:dyDescent="0.2">
      <c r="A28" s="305" t="s">
        <v>216</v>
      </c>
      <c r="B28" s="305" t="s">
        <v>1064</v>
      </c>
    </row>
    <row r="29" spans="1:3" ht="35.25" customHeight="1" x14ac:dyDescent="0.2">
      <c r="A29" s="160" t="s">
        <v>156</v>
      </c>
      <c r="B29" s="160" t="s">
        <v>536</v>
      </c>
    </row>
    <row r="30" spans="1:3" s="115" customFormat="1" ht="213.6" customHeight="1" x14ac:dyDescent="0.2">
      <c r="A30" s="305" t="s">
        <v>344</v>
      </c>
      <c r="B30" s="161" t="s">
        <v>750</v>
      </c>
      <c r="C30" s="389"/>
    </row>
    <row r="31" spans="1:3" ht="31.5" x14ac:dyDescent="0.2">
      <c r="A31" s="164" t="s">
        <v>252</v>
      </c>
      <c r="B31" s="206" t="s">
        <v>873</v>
      </c>
    </row>
    <row r="32" spans="1:3" ht="78.75" x14ac:dyDescent="0.2">
      <c r="A32" s="161" t="s">
        <v>253</v>
      </c>
      <c r="B32" s="161" t="s">
        <v>200</v>
      </c>
      <c r="C32" s="388"/>
    </row>
    <row r="33" spans="1:3" ht="31.5" x14ac:dyDescent="0.2">
      <c r="A33" s="164" t="s">
        <v>254</v>
      </c>
      <c r="B33" s="164" t="s">
        <v>149</v>
      </c>
    </row>
    <row r="34" spans="1:3" ht="18" customHeight="1" x14ac:dyDescent="0.2">
      <c r="A34" s="164" t="s">
        <v>255</v>
      </c>
      <c r="B34" s="164" t="s">
        <v>150</v>
      </c>
    </row>
    <row r="35" spans="1:3" ht="18" customHeight="1" x14ac:dyDescent="0.2">
      <c r="A35" s="164" t="s">
        <v>256</v>
      </c>
      <c r="B35" s="164" t="s">
        <v>172</v>
      </c>
    </row>
    <row r="36" spans="1:3" ht="34.5" customHeight="1" x14ac:dyDescent="0.2">
      <c r="A36" s="164" t="s">
        <v>257</v>
      </c>
      <c r="B36" s="164" t="s">
        <v>934</v>
      </c>
    </row>
    <row r="37" spans="1:3" ht="78.75" x14ac:dyDescent="0.2">
      <c r="A37" s="164" t="s">
        <v>312</v>
      </c>
      <c r="B37" s="164" t="s">
        <v>1168</v>
      </c>
    </row>
    <row r="38" spans="1:3" ht="36.75" customHeight="1" x14ac:dyDescent="0.2">
      <c r="A38" s="164" t="s">
        <v>151</v>
      </c>
      <c r="B38" s="164" t="s">
        <v>1169</v>
      </c>
    </row>
    <row r="39" spans="1:3" ht="45" customHeight="1" x14ac:dyDescent="0.2">
      <c r="A39" s="164" t="s">
        <v>152</v>
      </c>
      <c r="B39" s="164" t="s">
        <v>1170</v>
      </c>
    </row>
    <row r="40" spans="1:3" ht="62.25" customHeight="1" x14ac:dyDescent="0.2">
      <c r="A40" s="164" t="s">
        <v>153</v>
      </c>
      <c r="B40" s="161" t="s">
        <v>906</v>
      </c>
      <c r="C40" s="388"/>
    </row>
    <row r="41" spans="1:3" ht="31.5" x14ac:dyDescent="0.2">
      <c r="A41" s="164" t="s">
        <v>154</v>
      </c>
      <c r="B41" s="164" t="s">
        <v>697</v>
      </c>
    </row>
    <row r="42" spans="1:3" ht="20.25" customHeight="1" x14ac:dyDescent="0.2">
      <c r="A42" s="161" t="s">
        <v>155</v>
      </c>
      <c r="B42" s="161" t="s">
        <v>72</v>
      </c>
    </row>
    <row r="43" spans="1:3" ht="30" customHeight="1" x14ac:dyDescent="0.2">
      <c r="A43" s="320" t="s">
        <v>869</v>
      </c>
      <c r="B43" s="320" t="s">
        <v>861</v>
      </c>
    </row>
    <row r="44" spans="1:3" ht="33.75" customHeight="1" x14ac:dyDescent="0.2">
      <c r="A44" s="160" t="s">
        <v>20</v>
      </c>
      <c r="B44" s="160" t="s">
        <v>983</v>
      </c>
    </row>
    <row r="45" spans="1:3" ht="33.75" customHeight="1" x14ac:dyDescent="0.2">
      <c r="A45" s="160" t="s">
        <v>258</v>
      </c>
      <c r="B45" s="160" t="s">
        <v>266</v>
      </c>
    </row>
    <row r="46" spans="1:3" ht="31.5" x14ac:dyDescent="0.2">
      <c r="A46" s="187" t="s">
        <v>815</v>
      </c>
      <c r="B46" s="187" t="s">
        <v>884</v>
      </c>
    </row>
    <row r="47" spans="1:3" ht="33" customHeight="1" x14ac:dyDescent="0.2">
      <c r="A47" s="161" t="s">
        <v>173</v>
      </c>
      <c r="B47" s="161" t="s">
        <v>698</v>
      </c>
    </row>
    <row r="48" spans="1:3" ht="63" x14ac:dyDescent="0.2">
      <c r="A48" s="160" t="s">
        <v>21</v>
      </c>
      <c r="B48" s="160" t="s">
        <v>751</v>
      </c>
    </row>
    <row r="49" spans="1:3" x14ac:dyDescent="0.2">
      <c r="A49" s="164" t="s">
        <v>402</v>
      </c>
      <c r="B49" s="206" t="s">
        <v>761</v>
      </c>
    </row>
    <row r="50" spans="1:3" ht="31.5" x14ac:dyDescent="0.2">
      <c r="A50" s="161" t="s">
        <v>74</v>
      </c>
      <c r="B50" s="161" t="s">
        <v>174</v>
      </c>
    </row>
    <row r="51" spans="1:3" ht="18.600000000000001" customHeight="1" x14ac:dyDescent="0.2">
      <c r="A51" s="164" t="s">
        <v>708</v>
      </c>
      <c r="B51" s="164" t="s">
        <v>874</v>
      </c>
    </row>
    <row r="52" spans="1:3" ht="50.25" customHeight="1" x14ac:dyDescent="0.2">
      <c r="A52" s="160" t="s">
        <v>297</v>
      </c>
      <c r="B52" s="160" t="s">
        <v>752</v>
      </c>
    </row>
    <row r="53" spans="1:3" s="115" customFormat="1" ht="31.5" x14ac:dyDescent="0.2">
      <c r="A53" s="160" t="s">
        <v>197</v>
      </c>
      <c r="B53" s="160" t="s">
        <v>753</v>
      </c>
      <c r="C53" s="389"/>
    </row>
    <row r="54" spans="1:3" s="115" customFormat="1" x14ac:dyDescent="0.2">
      <c r="A54" s="242" t="s">
        <v>368</v>
      </c>
      <c r="B54" s="242" t="s">
        <v>1065</v>
      </c>
      <c r="C54" s="389"/>
    </row>
    <row r="55" spans="1:3" s="115" customFormat="1" ht="31.5" x14ac:dyDescent="0.2">
      <c r="A55" s="187" t="s">
        <v>267</v>
      </c>
      <c r="B55" s="187" t="s">
        <v>175</v>
      </c>
      <c r="C55" s="389"/>
    </row>
    <row r="56" spans="1:3" s="115" customFormat="1" ht="31.5" x14ac:dyDescent="0.2">
      <c r="A56" s="206" t="s">
        <v>398</v>
      </c>
      <c r="B56" s="206" t="s">
        <v>935</v>
      </c>
      <c r="C56" s="389"/>
    </row>
    <row r="57" spans="1:3" s="115" customFormat="1" ht="34.5" x14ac:dyDescent="0.2">
      <c r="A57" s="206" t="s">
        <v>760</v>
      </c>
      <c r="B57" s="207" t="s">
        <v>937</v>
      </c>
      <c r="C57" s="389"/>
    </row>
    <row r="58" spans="1:3" s="115" customFormat="1" ht="22.5" customHeight="1" x14ac:dyDescent="0.2">
      <c r="A58" s="206" t="s">
        <v>768</v>
      </c>
      <c r="B58" s="207" t="s">
        <v>936</v>
      </c>
      <c r="C58" s="389"/>
    </row>
    <row r="59" spans="1:3" ht="47.25" x14ac:dyDescent="0.2">
      <c r="A59" s="160" t="s">
        <v>22</v>
      </c>
      <c r="B59" s="160" t="s">
        <v>187</v>
      </c>
    </row>
    <row r="60" spans="1:3" ht="31.5" x14ac:dyDescent="0.2">
      <c r="A60" s="161" t="s">
        <v>1171</v>
      </c>
      <c r="B60" s="161" t="s">
        <v>135</v>
      </c>
    </row>
    <row r="61" spans="1:3" ht="47.25" x14ac:dyDescent="0.2">
      <c r="A61" s="206" t="s">
        <v>730</v>
      </c>
      <c r="B61" s="206" t="s">
        <v>1066</v>
      </c>
    </row>
    <row r="62" spans="1:3" ht="47.25" x14ac:dyDescent="0.2">
      <c r="A62" s="206" t="s">
        <v>731</v>
      </c>
      <c r="B62" s="164" t="s">
        <v>1075</v>
      </c>
      <c r="C62" s="395"/>
    </row>
    <row r="63" spans="1:3" ht="47.25" x14ac:dyDescent="0.2">
      <c r="A63" s="187" t="s">
        <v>134</v>
      </c>
      <c r="B63" s="187" t="s">
        <v>1077</v>
      </c>
    </row>
    <row r="64" spans="1:3" ht="63.75" customHeight="1" x14ac:dyDescent="0.2">
      <c r="A64" s="206" t="s">
        <v>732</v>
      </c>
      <c r="B64" s="161" t="s">
        <v>1076</v>
      </c>
    </row>
    <row r="65" spans="1:11" s="119" customFormat="1" ht="31.5" x14ac:dyDescent="0.2">
      <c r="A65" s="160" t="s">
        <v>23</v>
      </c>
      <c r="B65" s="160" t="s">
        <v>1067</v>
      </c>
      <c r="C65" s="390"/>
    </row>
    <row r="66" spans="1:11" s="115" customFormat="1" ht="31.5" x14ac:dyDescent="0.2">
      <c r="A66" s="161" t="s">
        <v>198</v>
      </c>
      <c r="B66" s="161" t="s">
        <v>199</v>
      </c>
      <c r="C66" s="389"/>
    </row>
    <row r="67" spans="1:11" ht="31.5" x14ac:dyDescent="0.2">
      <c r="A67" s="161" t="s">
        <v>907</v>
      </c>
      <c r="B67" s="161" t="s">
        <v>1068</v>
      </c>
      <c r="C67" s="391"/>
    </row>
    <row r="68" spans="1:11" x14ac:dyDescent="0.2">
      <c r="A68" s="161" t="s">
        <v>1031</v>
      </c>
      <c r="B68" s="161" t="s">
        <v>1033</v>
      </c>
      <c r="C68" s="391"/>
    </row>
    <row r="69" spans="1:11" ht="34.5" customHeight="1" x14ac:dyDescent="0.2">
      <c r="A69" s="160" t="s">
        <v>345</v>
      </c>
      <c r="B69" s="160" t="s">
        <v>1069</v>
      </c>
      <c r="C69" s="391"/>
      <c r="K69" s="354"/>
    </row>
    <row r="70" spans="1:11" ht="34.5" customHeight="1" x14ac:dyDescent="0.2">
      <c r="A70" s="187" t="s">
        <v>330</v>
      </c>
      <c r="B70" s="187" t="s">
        <v>885</v>
      </c>
      <c r="C70" s="391"/>
    </row>
    <row r="71" spans="1:11" ht="21" customHeight="1" x14ac:dyDescent="0.2">
      <c r="A71" s="161" t="s">
        <v>346</v>
      </c>
      <c r="B71" s="161" t="s">
        <v>862</v>
      </c>
      <c r="C71" s="391"/>
    </row>
    <row r="72" spans="1:11" ht="53.25" customHeight="1" x14ac:dyDescent="0.2">
      <c r="A72" s="164" t="s">
        <v>36</v>
      </c>
      <c r="B72" s="164" t="s">
        <v>212</v>
      </c>
    </row>
    <row r="73" spans="1:11" ht="36" customHeight="1" x14ac:dyDescent="0.2">
      <c r="A73" s="161" t="s">
        <v>71</v>
      </c>
      <c r="B73" s="161" t="s">
        <v>1070</v>
      </c>
    </row>
    <row r="74" spans="1:11" ht="33.75" customHeight="1" x14ac:dyDescent="0.2">
      <c r="A74" s="200" t="s">
        <v>700</v>
      </c>
      <c r="B74" s="206" t="s">
        <v>886</v>
      </c>
    </row>
    <row r="75" spans="1:11" ht="84.75" customHeight="1" x14ac:dyDescent="0.2">
      <c r="A75" s="160" t="s">
        <v>157</v>
      </c>
      <c r="B75" s="160" t="s">
        <v>1071</v>
      </c>
    </row>
    <row r="76" spans="1:11" ht="18" customHeight="1" x14ac:dyDescent="0.2">
      <c r="A76" s="161" t="s">
        <v>78</v>
      </c>
      <c r="B76" s="161" t="s">
        <v>887</v>
      </c>
    </row>
    <row r="77" spans="1:11" ht="19.5" customHeight="1" x14ac:dyDescent="0.2">
      <c r="A77" s="164" t="s">
        <v>313</v>
      </c>
      <c r="B77" s="164" t="s">
        <v>42</v>
      </c>
    </row>
    <row r="78" spans="1:11" ht="21" customHeight="1" x14ac:dyDescent="0.2">
      <c r="A78" s="164" t="s">
        <v>77</v>
      </c>
      <c r="B78" s="164" t="s">
        <v>314</v>
      </c>
    </row>
    <row r="79" spans="1:11" ht="25.5" customHeight="1" x14ac:dyDescent="0.2">
      <c r="A79" s="164" t="s">
        <v>315</v>
      </c>
      <c r="B79" s="164" t="s">
        <v>331</v>
      </c>
    </row>
    <row r="80" spans="1:11" ht="35.25" customHeight="1" x14ac:dyDescent="0.2">
      <c r="A80" s="164" t="s">
        <v>51</v>
      </c>
      <c r="B80" s="164" t="s">
        <v>52</v>
      </c>
    </row>
    <row r="81" spans="1:6" ht="35.25" customHeight="1" x14ac:dyDescent="0.2">
      <c r="A81" s="164" t="s">
        <v>53</v>
      </c>
      <c r="B81" s="164" t="s">
        <v>54</v>
      </c>
    </row>
    <row r="82" spans="1:6" ht="47.25" x14ac:dyDescent="0.2">
      <c r="A82" s="161" t="s">
        <v>55</v>
      </c>
      <c r="B82" s="161" t="s">
        <v>1172</v>
      </c>
      <c r="C82" s="393"/>
      <c r="F82" s="354"/>
    </row>
    <row r="83" spans="1:6" ht="31.5" x14ac:dyDescent="0.2">
      <c r="A83" s="161" t="s">
        <v>48</v>
      </c>
      <c r="B83" s="161" t="s">
        <v>1072</v>
      </c>
    </row>
    <row r="84" spans="1:6" ht="61.5" customHeight="1" x14ac:dyDescent="0.2">
      <c r="A84" s="160" t="s">
        <v>159</v>
      </c>
      <c r="B84" s="160" t="s">
        <v>1073</v>
      </c>
    </row>
    <row r="85" spans="1:6" s="106" customFormat="1" ht="49.5" customHeight="1" x14ac:dyDescent="0.2">
      <c r="A85" s="164" t="s">
        <v>863</v>
      </c>
      <c r="B85" s="164" t="s">
        <v>1074</v>
      </c>
      <c r="C85" s="392"/>
    </row>
    <row r="86" spans="1:6" ht="130.5" customHeight="1" x14ac:dyDescent="0.2">
      <c r="A86" s="160" t="s">
        <v>347</v>
      </c>
      <c r="B86" s="160" t="s">
        <v>1173</v>
      </c>
    </row>
    <row r="87" spans="1:6" ht="49.5" customHeight="1" x14ac:dyDescent="0.2">
      <c r="A87" s="160" t="s">
        <v>259</v>
      </c>
      <c r="B87" s="160" t="s">
        <v>964</v>
      </c>
    </row>
    <row r="88" spans="1:6" ht="37.5" customHeight="1" x14ac:dyDescent="0.2">
      <c r="A88" s="320" t="s">
        <v>816</v>
      </c>
      <c r="B88" s="320" t="s">
        <v>888</v>
      </c>
    </row>
    <row r="89" spans="1:6" ht="31.5" x14ac:dyDescent="0.2">
      <c r="A89" s="160" t="s">
        <v>37</v>
      </c>
      <c r="B89" s="160" t="s">
        <v>813</v>
      </c>
    </row>
    <row r="90" spans="1:6" ht="66.75" customHeight="1" x14ac:dyDescent="0.2">
      <c r="A90" s="160" t="s">
        <v>284</v>
      </c>
      <c r="B90" s="160" t="s">
        <v>769</v>
      </c>
    </row>
    <row r="91" spans="1:6" ht="31.5" x14ac:dyDescent="0.2">
      <c r="A91" s="160" t="s">
        <v>532</v>
      </c>
      <c r="B91" s="160" t="s">
        <v>723</v>
      </c>
    </row>
    <row r="92" spans="1:6" ht="31.5" x14ac:dyDescent="0.2">
      <c r="A92" s="160" t="s">
        <v>533</v>
      </c>
      <c r="B92" s="160" t="s">
        <v>889</v>
      </c>
      <c r="C92" s="388"/>
    </row>
  </sheetData>
  <mergeCells count="1">
    <mergeCell ref="A1:B1"/>
  </mergeCells>
  <phoneticPr fontId="7"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indexed="51"/>
  </sheetPr>
  <dimension ref="A1:H57"/>
  <sheetViews>
    <sheetView zoomScale="90" zoomScaleNormal="90" workbookViewId="0">
      <pane xSplit="1" ySplit="2" topLeftCell="B6" activePane="bottomRight" state="frozen"/>
      <selection pane="topRight" activeCell="B1" sqref="B1"/>
      <selection pane="bottomLeft" activeCell="A3" sqref="A3"/>
      <selection pane="bottomRight" activeCell="D8" sqref="D8"/>
    </sheetView>
  </sheetViews>
  <sheetFormatPr defaultRowHeight="15.75" x14ac:dyDescent="0.2"/>
  <cols>
    <col min="1" max="1" width="11.85546875" style="106" customWidth="1"/>
    <col min="2" max="2" width="44.7109375" style="109" customWidth="1"/>
    <col min="3" max="3" width="163.140625" style="107" customWidth="1"/>
    <col min="4" max="4" width="42.140625" style="106" customWidth="1"/>
    <col min="5" max="5" width="13.5703125" style="106" customWidth="1"/>
    <col min="6" max="16384" width="9.140625" style="106"/>
  </cols>
  <sheetData>
    <row r="1" spans="1:8" ht="42" customHeight="1" thickBot="1" x14ac:dyDescent="0.25">
      <c r="A1" s="676" t="s">
        <v>1147</v>
      </c>
      <c r="B1" s="678"/>
      <c r="C1" s="677"/>
    </row>
    <row r="2" spans="1:8" s="121" customFormat="1" ht="47.25" x14ac:dyDescent="0.2">
      <c r="A2" s="120" t="s">
        <v>224</v>
      </c>
      <c r="B2" s="340" t="s">
        <v>49</v>
      </c>
      <c r="C2" s="159" t="s">
        <v>50</v>
      </c>
    </row>
    <row r="3" spans="1:8" ht="38.25" customHeight="1" x14ac:dyDescent="0.2">
      <c r="A3" s="138" t="s">
        <v>223</v>
      </c>
      <c r="B3" s="341" t="s">
        <v>1082</v>
      </c>
      <c r="C3" s="161" t="s">
        <v>1078</v>
      </c>
      <c r="D3" s="121"/>
    </row>
    <row r="4" spans="1:8" s="116" customFormat="1" ht="106.5" customHeight="1" x14ac:dyDescent="0.2">
      <c r="A4" s="138" t="s">
        <v>217</v>
      </c>
      <c r="B4" s="341" t="s">
        <v>727</v>
      </c>
      <c r="C4" s="161" t="s">
        <v>941</v>
      </c>
      <c r="D4" s="121"/>
      <c r="E4" s="394"/>
    </row>
    <row r="5" spans="1:8" s="116" customFormat="1" ht="46.5" customHeight="1" x14ac:dyDescent="0.2">
      <c r="A5" s="138" t="s">
        <v>69</v>
      </c>
      <c r="B5" s="341" t="s">
        <v>733</v>
      </c>
      <c r="C5" s="344" t="s">
        <v>1079</v>
      </c>
      <c r="D5" s="121"/>
    </row>
    <row r="6" spans="1:8" ht="71.25" customHeight="1" x14ac:dyDescent="0.2">
      <c r="A6" s="138" t="s">
        <v>27</v>
      </c>
      <c r="B6" s="342" t="s">
        <v>1193</v>
      </c>
      <c r="C6" s="161" t="s">
        <v>1194</v>
      </c>
      <c r="D6" s="511" t="s">
        <v>1201</v>
      </c>
    </row>
    <row r="7" spans="1:8" ht="78.75" x14ac:dyDescent="0.2">
      <c r="A7" s="138" t="s">
        <v>298</v>
      </c>
      <c r="B7" s="341" t="s">
        <v>1195</v>
      </c>
      <c r="C7" s="187" t="s">
        <v>1196</v>
      </c>
      <c r="D7" s="511" t="s">
        <v>1201</v>
      </c>
      <c r="E7" s="384"/>
    </row>
    <row r="8" spans="1:8" ht="106.5" customHeight="1" x14ac:dyDescent="0.2">
      <c r="A8" s="138" t="s">
        <v>19</v>
      </c>
      <c r="B8" s="342" t="s">
        <v>968</v>
      </c>
      <c r="C8" s="161" t="s">
        <v>1174</v>
      </c>
      <c r="D8" s="121"/>
    </row>
    <row r="9" spans="1:8" ht="33.75" customHeight="1" x14ac:dyDescent="0.2">
      <c r="A9" s="138" t="s">
        <v>216</v>
      </c>
      <c r="B9" s="341" t="s">
        <v>241</v>
      </c>
      <c r="C9" s="161" t="s">
        <v>242</v>
      </c>
      <c r="D9" s="121"/>
    </row>
    <row r="10" spans="1:8" ht="42" customHeight="1" x14ac:dyDescent="0.2">
      <c r="A10" s="138" t="s">
        <v>1004</v>
      </c>
      <c r="B10" s="341" t="s">
        <v>928</v>
      </c>
      <c r="C10" s="161" t="s">
        <v>929</v>
      </c>
      <c r="D10" s="121"/>
      <c r="E10" s="384"/>
      <c r="F10" s="384"/>
      <c r="G10" s="384"/>
      <c r="H10" s="384"/>
    </row>
    <row r="11" spans="1:8" ht="75" customHeight="1" x14ac:dyDescent="0.2">
      <c r="A11" s="138" t="s">
        <v>156</v>
      </c>
      <c r="B11" s="341" t="s">
        <v>1177</v>
      </c>
      <c r="C11" s="161" t="s">
        <v>1080</v>
      </c>
      <c r="D11" s="121"/>
      <c r="E11" s="384"/>
    </row>
    <row r="12" spans="1:8" ht="31.5" x14ac:dyDescent="0.2">
      <c r="A12" s="138" t="s">
        <v>20</v>
      </c>
      <c r="B12" s="341" t="s">
        <v>1083</v>
      </c>
      <c r="C12" s="161" t="s">
        <v>1176</v>
      </c>
      <c r="D12" s="121"/>
      <c r="E12" s="384"/>
    </row>
    <row r="13" spans="1:8" ht="47.25" x14ac:dyDescent="0.2">
      <c r="A13" s="138" t="s">
        <v>173</v>
      </c>
      <c r="B13" s="341" t="s">
        <v>1084</v>
      </c>
      <c r="C13" s="161" t="s">
        <v>1081</v>
      </c>
      <c r="D13" s="121"/>
      <c r="E13" s="384"/>
    </row>
    <row r="14" spans="1:8" ht="75.75" customHeight="1" x14ac:dyDescent="0.2">
      <c r="A14" s="138" t="s">
        <v>258</v>
      </c>
      <c r="B14" s="341" t="s">
        <v>1085</v>
      </c>
      <c r="C14" s="161" t="s">
        <v>1086</v>
      </c>
      <c r="D14" s="121"/>
      <c r="E14" s="384"/>
    </row>
    <row r="15" spans="1:8" ht="41.25" customHeight="1" x14ac:dyDescent="0.2">
      <c r="A15" s="138" t="s">
        <v>21</v>
      </c>
      <c r="B15" s="341" t="s">
        <v>1087</v>
      </c>
      <c r="C15" s="161" t="s">
        <v>1088</v>
      </c>
      <c r="D15" s="121"/>
    </row>
    <row r="16" spans="1:8" ht="72.75" customHeight="1" x14ac:dyDescent="0.2">
      <c r="A16" s="138" t="s">
        <v>244</v>
      </c>
      <c r="B16" s="341" t="s">
        <v>1089</v>
      </c>
      <c r="C16" s="161" t="s">
        <v>908</v>
      </c>
      <c r="D16" s="121"/>
    </row>
    <row r="17" spans="1:8" ht="54" customHeight="1" x14ac:dyDescent="0.2">
      <c r="A17" s="138" t="s">
        <v>297</v>
      </c>
      <c r="B17" s="341" t="s">
        <v>1090</v>
      </c>
      <c r="C17" s="187" t="s">
        <v>1091</v>
      </c>
      <c r="D17" s="121"/>
    </row>
    <row r="18" spans="1:8" ht="40.5" customHeight="1" x14ac:dyDescent="0.2">
      <c r="A18" s="138" t="s">
        <v>197</v>
      </c>
      <c r="B18" s="341" t="s">
        <v>143</v>
      </c>
      <c r="C18" s="161" t="s">
        <v>787</v>
      </c>
      <c r="D18" s="121"/>
    </row>
    <row r="19" spans="1:8" ht="42.75" customHeight="1" x14ac:dyDescent="0.25">
      <c r="A19" s="138" t="s">
        <v>368</v>
      </c>
      <c r="B19" s="341" t="s">
        <v>1092</v>
      </c>
      <c r="C19" s="161" t="s">
        <v>943</v>
      </c>
      <c r="D19" s="121"/>
      <c r="E19" s="445" t="s">
        <v>1015</v>
      </c>
    </row>
    <row r="20" spans="1:8" ht="41.25" customHeight="1" x14ac:dyDescent="0.2">
      <c r="A20" s="138" t="s">
        <v>22</v>
      </c>
      <c r="B20" s="341" t="s">
        <v>882</v>
      </c>
      <c r="C20" s="161" t="s">
        <v>1093</v>
      </c>
      <c r="D20" s="121"/>
    </row>
    <row r="21" spans="1:8" ht="57" customHeight="1" x14ac:dyDescent="0.2">
      <c r="A21" s="138" t="s">
        <v>739</v>
      </c>
      <c r="B21" s="341" t="s">
        <v>938</v>
      </c>
      <c r="C21" s="187" t="s">
        <v>931</v>
      </c>
      <c r="D21" s="121"/>
    </row>
    <row r="22" spans="1:8" ht="38.25" customHeight="1" x14ac:dyDescent="0.2">
      <c r="A22" s="138" t="s">
        <v>740</v>
      </c>
      <c r="B22" s="341" t="s">
        <v>930</v>
      </c>
      <c r="C22" s="187" t="s">
        <v>734</v>
      </c>
      <c r="D22" s="121"/>
    </row>
    <row r="23" spans="1:8" ht="23.25" customHeight="1" x14ac:dyDescent="0.2">
      <c r="A23" s="138" t="s">
        <v>741</v>
      </c>
      <c r="B23" s="341" t="s">
        <v>735</v>
      </c>
      <c r="C23" s="187" t="s">
        <v>736</v>
      </c>
      <c r="D23" s="121"/>
    </row>
    <row r="24" spans="1:8" ht="31.5" x14ac:dyDescent="0.2">
      <c r="A24" s="138" t="s">
        <v>742</v>
      </c>
      <c r="B24" s="341" t="s">
        <v>737</v>
      </c>
      <c r="C24" s="187" t="s">
        <v>738</v>
      </c>
      <c r="D24" s="121"/>
    </row>
    <row r="25" spans="1:8" ht="72.75" customHeight="1" x14ac:dyDescent="0.2">
      <c r="A25" s="138" t="s">
        <v>23</v>
      </c>
      <c r="B25" s="341" t="s">
        <v>1204</v>
      </c>
      <c r="C25" s="187" t="s">
        <v>1208</v>
      </c>
      <c r="D25" s="511" t="s">
        <v>1201</v>
      </c>
    </row>
    <row r="26" spans="1:8" ht="78.75" x14ac:dyDescent="0.2">
      <c r="A26" s="138" t="s">
        <v>345</v>
      </c>
      <c r="B26" s="342" t="s">
        <v>969</v>
      </c>
      <c r="C26" s="187" t="s">
        <v>939</v>
      </c>
    </row>
    <row r="27" spans="1:8" ht="51.75" customHeight="1" x14ac:dyDescent="0.2">
      <c r="A27" s="138" t="s">
        <v>330</v>
      </c>
      <c r="B27" s="342" t="s">
        <v>945</v>
      </c>
      <c r="C27" s="187" t="s">
        <v>946</v>
      </c>
    </row>
    <row r="28" spans="1:8" ht="25.5" customHeight="1" x14ac:dyDescent="0.2">
      <c r="A28" s="138" t="s">
        <v>44</v>
      </c>
      <c r="B28" s="342" t="s">
        <v>870</v>
      </c>
      <c r="C28" s="187" t="s">
        <v>871</v>
      </c>
      <c r="H28" s="106" t="s">
        <v>158</v>
      </c>
    </row>
    <row r="29" spans="1:8" ht="141.75" x14ac:dyDescent="0.2">
      <c r="A29" s="138" t="s">
        <v>46</v>
      </c>
      <c r="B29" s="342" t="s">
        <v>970</v>
      </c>
      <c r="C29" s="161" t="s">
        <v>1094</v>
      </c>
    </row>
    <row r="30" spans="1:8" ht="28.5" customHeight="1" x14ac:dyDescent="0.2">
      <c r="A30" s="138" t="s">
        <v>45</v>
      </c>
      <c r="B30" s="342" t="s">
        <v>770</v>
      </c>
      <c r="C30" s="187" t="s">
        <v>1095</v>
      </c>
      <c r="D30" s="184"/>
    </row>
    <row r="31" spans="1:8" ht="39.75" customHeight="1" x14ac:dyDescent="0.2">
      <c r="A31" s="138" t="s">
        <v>47</v>
      </c>
      <c r="B31" s="342" t="s">
        <v>971</v>
      </c>
      <c r="C31" s="187" t="s">
        <v>972</v>
      </c>
    </row>
    <row r="32" spans="1:8" s="384" customFormat="1" ht="39.75" customHeight="1" x14ac:dyDescent="0.2">
      <c r="A32" s="138" t="s">
        <v>944</v>
      </c>
      <c r="B32" s="342" t="s">
        <v>947</v>
      </c>
      <c r="C32" s="187" t="s">
        <v>948</v>
      </c>
    </row>
    <row r="33" spans="1:5" ht="57" customHeight="1" x14ac:dyDescent="0.2">
      <c r="A33" s="138" t="s">
        <v>157</v>
      </c>
      <c r="B33" s="341" t="s">
        <v>881</v>
      </c>
      <c r="C33" s="344" t="s">
        <v>1096</v>
      </c>
    </row>
    <row r="34" spans="1:5" ht="51" customHeight="1" x14ac:dyDescent="0.2">
      <c r="A34" s="138" t="s">
        <v>159</v>
      </c>
      <c r="B34" s="341"/>
      <c r="C34" s="161" t="s">
        <v>1097</v>
      </c>
      <c r="D34" s="184"/>
    </row>
    <row r="35" spans="1:5" ht="70.5" customHeight="1" x14ac:dyDescent="0.2">
      <c r="A35" s="138" t="s">
        <v>274</v>
      </c>
      <c r="B35" s="343"/>
      <c r="C35" s="344" t="s">
        <v>1098</v>
      </c>
    </row>
    <row r="36" spans="1:5" ht="40.5" customHeight="1" x14ac:dyDescent="0.2">
      <c r="A36" s="138" t="s">
        <v>259</v>
      </c>
      <c r="B36" s="342" t="s">
        <v>958</v>
      </c>
      <c r="C36" s="344" t="s">
        <v>942</v>
      </c>
    </row>
    <row r="37" spans="1:5" ht="50.25" customHeight="1" x14ac:dyDescent="0.2">
      <c r="A37" s="138" t="s">
        <v>37</v>
      </c>
      <c r="B37" s="342" t="s">
        <v>1099</v>
      </c>
      <c r="C37" s="344" t="s">
        <v>957</v>
      </c>
    </row>
    <row r="38" spans="1:5" ht="108" customHeight="1" x14ac:dyDescent="0.2">
      <c r="A38" s="138" t="s">
        <v>284</v>
      </c>
      <c r="B38" s="341" t="s">
        <v>1100</v>
      </c>
      <c r="C38" s="161" t="s">
        <v>1101</v>
      </c>
      <c r="D38" s="384"/>
    </row>
    <row r="39" spans="1:5" ht="38.25" customHeight="1" x14ac:dyDescent="0.2">
      <c r="A39" s="138" t="s">
        <v>284</v>
      </c>
      <c r="B39" s="341" t="s">
        <v>875</v>
      </c>
      <c r="C39" s="344" t="s">
        <v>1102</v>
      </c>
      <c r="D39" s="384"/>
    </row>
    <row r="40" spans="1:5" ht="47.25" customHeight="1" x14ac:dyDescent="0.2">
      <c r="A40" s="138" t="s">
        <v>284</v>
      </c>
      <c r="B40" s="341" t="s">
        <v>728</v>
      </c>
      <c r="C40" s="344" t="s">
        <v>1145</v>
      </c>
      <c r="D40" s="384"/>
    </row>
    <row r="41" spans="1:5" ht="64.5" customHeight="1" x14ac:dyDescent="0.2">
      <c r="A41" s="138" t="s">
        <v>532</v>
      </c>
      <c r="B41" s="457" t="s">
        <v>1103</v>
      </c>
      <c r="C41" s="440" t="s">
        <v>1010</v>
      </c>
      <c r="D41" s="384"/>
      <c r="E41" s="384"/>
    </row>
    <row r="42" spans="1:5" ht="32.25" thickBot="1" x14ac:dyDescent="0.25">
      <c r="A42" s="439" t="s">
        <v>533</v>
      </c>
      <c r="B42" s="441" t="s">
        <v>1011</v>
      </c>
      <c r="C42" s="442" t="s">
        <v>1010</v>
      </c>
      <c r="D42" s="384"/>
      <c r="E42" s="384"/>
    </row>
    <row r="43" spans="1:5" x14ac:dyDescent="0.2">
      <c r="B43" s="108"/>
      <c r="D43" s="384"/>
    </row>
    <row r="44" spans="1:5" x14ac:dyDescent="0.2">
      <c r="B44" s="108"/>
    </row>
    <row r="45" spans="1:5" x14ac:dyDescent="0.2">
      <c r="B45" s="108"/>
    </row>
    <row r="46" spans="1:5" x14ac:dyDescent="0.2">
      <c r="B46" s="353"/>
    </row>
    <row r="47" spans="1:5" x14ac:dyDescent="0.2">
      <c r="B47" s="108"/>
    </row>
    <row r="48" spans="1:5" x14ac:dyDescent="0.2">
      <c r="B48" s="108"/>
    </row>
    <row r="49" spans="2:2" x14ac:dyDescent="0.2">
      <c r="B49" s="108"/>
    </row>
    <row r="50" spans="2:2" x14ac:dyDescent="0.2">
      <c r="B50" s="108"/>
    </row>
    <row r="51" spans="2:2" x14ac:dyDescent="0.2">
      <c r="B51" s="108"/>
    </row>
    <row r="52" spans="2:2" x14ac:dyDescent="0.2">
      <c r="B52" s="108"/>
    </row>
    <row r="53" spans="2:2" x14ac:dyDescent="0.2">
      <c r="B53" s="108"/>
    </row>
    <row r="54" spans="2:2" x14ac:dyDescent="0.2">
      <c r="B54" s="108"/>
    </row>
    <row r="55" spans="2:2" x14ac:dyDescent="0.2">
      <c r="B55" s="108"/>
    </row>
    <row r="56" spans="2:2" x14ac:dyDescent="0.2">
      <c r="B56" s="108"/>
    </row>
    <row r="57" spans="2:2" x14ac:dyDescent="0.2">
      <c r="B57" s="108"/>
    </row>
  </sheetData>
  <mergeCells count="1">
    <mergeCell ref="A1:C1"/>
  </mergeCells>
  <phoneticPr fontId="7"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D19"/>
  <sheetViews>
    <sheetView zoomScaleNormal="100" workbookViewId="0">
      <selection activeCell="A2" sqref="A2"/>
    </sheetView>
  </sheetViews>
  <sheetFormatPr defaultRowHeight="12.75" x14ac:dyDescent="0.2"/>
  <cols>
    <col min="2" max="2" width="56.85546875" customWidth="1"/>
    <col min="3" max="3" width="22" customWidth="1"/>
  </cols>
  <sheetData>
    <row r="1" spans="1:4" ht="30.75" customHeight="1" thickBot="1" x14ac:dyDescent="0.25">
      <c r="A1" s="679" t="s">
        <v>836</v>
      </c>
      <c r="B1" s="680"/>
      <c r="C1" s="681"/>
    </row>
    <row r="2" spans="1:4" ht="29.25" customHeight="1" thickBot="1" x14ac:dyDescent="0.25">
      <c r="A2" s="291" t="s">
        <v>817</v>
      </c>
      <c r="B2" s="292" t="s">
        <v>818</v>
      </c>
      <c r="C2" s="293" t="s">
        <v>819</v>
      </c>
    </row>
    <row r="3" spans="1:4" ht="24" customHeight="1" x14ac:dyDescent="0.2">
      <c r="A3" s="290">
        <v>1</v>
      </c>
      <c r="B3" s="304" t="s">
        <v>827</v>
      </c>
      <c r="C3" s="294">
        <v>38623</v>
      </c>
    </row>
    <row r="4" spans="1:4" ht="24" customHeight="1" x14ac:dyDescent="0.2">
      <c r="A4" s="288">
        <v>4</v>
      </c>
      <c r="B4" s="303" t="s">
        <v>826</v>
      </c>
      <c r="C4" s="295">
        <v>39326</v>
      </c>
    </row>
    <row r="5" spans="1:4" ht="24" customHeight="1" x14ac:dyDescent="0.2">
      <c r="A5" s="288">
        <v>5</v>
      </c>
      <c r="B5" s="303" t="s">
        <v>821</v>
      </c>
      <c r="C5" s="295">
        <v>39326</v>
      </c>
    </row>
    <row r="6" spans="1:4" ht="24" customHeight="1" x14ac:dyDescent="0.2">
      <c r="A6" s="288">
        <v>6</v>
      </c>
      <c r="B6" s="303" t="s">
        <v>824</v>
      </c>
      <c r="C6" s="295">
        <v>39326</v>
      </c>
    </row>
    <row r="7" spans="1:4" ht="32.25" customHeight="1" x14ac:dyDescent="0.2">
      <c r="A7" s="288">
        <v>7</v>
      </c>
      <c r="B7" s="303" t="s">
        <v>823</v>
      </c>
      <c r="C7" s="295">
        <v>39326</v>
      </c>
    </row>
    <row r="8" spans="1:4" ht="24" customHeight="1" x14ac:dyDescent="0.2">
      <c r="A8" s="288">
        <v>8</v>
      </c>
      <c r="B8" s="303" t="s">
        <v>822</v>
      </c>
      <c r="C8" s="295">
        <v>39326</v>
      </c>
    </row>
    <row r="9" spans="1:4" ht="24" customHeight="1" x14ac:dyDescent="0.2">
      <c r="A9" s="288">
        <v>9</v>
      </c>
      <c r="B9" s="287" t="s">
        <v>829</v>
      </c>
      <c r="C9" s="295">
        <v>39326</v>
      </c>
    </row>
    <row r="10" spans="1:4" ht="24" customHeight="1" x14ac:dyDescent="0.2">
      <c r="A10" s="288">
        <v>10</v>
      </c>
      <c r="B10" s="302" t="s">
        <v>834</v>
      </c>
      <c r="C10" s="295">
        <v>40245</v>
      </c>
      <c r="D10" s="288" t="s">
        <v>838</v>
      </c>
    </row>
    <row r="11" spans="1:4" ht="24" customHeight="1" x14ac:dyDescent="0.2">
      <c r="A11" s="288">
        <v>11</v>
      </c>
      <c r="B11" s="302" t="s">
        <v>833</v>
      </c>
      <c r="C11" s="295">
        <v>40245</v>
      </c>
      <c r="D11" s="288" t="s">
        <v>838</v>
      </c>
    </row>
    <row r="12" spans="1:4" ht="24" customHeight="1" x14ac:dyDescent="0.2">
      <c r="A12" s="288">
        <v>12</v>
      </c>
      <c r="B12" s="302" t="s">
        <v>832</v>
      </c>
      <c r="C12" s="295">
        <v>40245</v>
      </c>
      <c r="D12" s="288" t="s">
        <v>838</v>
      </c>
    </row>
    <row r="13" spans="1:4" ht="24" customHeight="1" x14ac:dyDescent="0.2">
      <c r="A13" s="288">
        <v>13</v>
      </c>
      <c r="B13" s="302" t="s">
        <v>831</v>
      </c>
      <c r="C13" s="295">
        <v>40245</v>
      </c>
      <c r="D13" s="288" t="s">
        <v>838</v>
      </c>
    </row>
    <row r="14" spans="1:4" ht="24" customHeight="1" x14ac:dyDescent="0.2">
      <c r="A14" s="288">
        <v>14</v>
      </c>
      <c r="B14" s="302" t="s">
        <v>820</v>
      </c>
      <c r="C14" s="295">
        <v>40245</v>
      </c>
      <c r="D14" s="288" t="s">
        <v>838</v>
      </c>
    </row>
    <row r="15" spans="1:4" ht="24" customHeight="1" x14ac:dyDescent="0.2">
      <c r="A15" s="288">
        <v>15</v>
      </c>
      <c r="B15" s="302" t="s">
        <v>835</v>
      </c>
      <c r="C15" s="295">
        <v>40245</v>
      </c>
      <c r="D15" s="288" t="s">
        <v>838</v>
      </c>
    </row>
    <row r="16" spans="1:4" ht="24" customHeight="1" x14ac:dyDescent="0.2">
      <c r="A16" s="288">
        <v>16</v>
      </c>
      <c r="B16" s="302" t="s">
        <v>839</v>
      </c>
      <c r="C16" s="295">
        <v>40245</v>
      </c>
      <c r="D16" s="288" t="s">
        <v>838</v>
      </c>
    </row>
    <row r="17" spans="1:4" ht="24" customHeight="1" x14ac:dyDescent="0.2">
      <c r="A17" s="288">
        <v>17</v>
      </c>
      <c r="B17" s="302" t="s">
        <v>828</v>
      </c>
      <c r="C17" s="295">
        <v>40245</v>
      </c>
      <c r="D17" s="288" t="s">
        <v>838</v>
      </c>
    </row>
    <row r="18" spans="1:4" ht="24" customHeight="1" x14ac:dyDescent="0.2">
      <c r="A18" s="288">
        <v>18</v>
      </c>
      <c r="B18" s="287" t="s">
        <v>830</v>
      </c>
      <c r="C18" s="295">
        <v>40245</v>
      </c>
    </row>
    <row r="19" spans="1:4" ht="24" customHeight="1" thickBot="1" x14ac:dyDescent="0.25">
      <c r="A19" s="289">
        <v>19</v>
      </c>
      <c r="B19" s="303" t="s">
        <v>825</v>
      </c>
      <c r="C19" s="296">
        <v>41275</v>
      </c>
    </row>
  </sheetData>
  <mergeCells count="1">
    <mergeCell ref="A1:C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tabColor indexed="42"/>
    <pageSetUpPr fitToPage="1"/>
  </sheetPr>
  <dimension ref="A1:E23"/>
  <sheetViews>
    <sheetView tabSelected="1" zoomScaleNormal="100" workbookViewId="0">
      <pane xSplit="2" ySplit="4" topLeftCell="C5" activePane="bottomRight" state="frozen"/>
      <selection pane="topRight" activeCell="C1" sqref="C1"/>
      <selection pane="bottomLeft" activeCell="A5" sqref="A5"/>
      <selection pane="bottomRight" activeCell="D22" sqref="D22"/>
    </sheetView>
  </sheetViews>
  <sheetFormatPr defaultRowHeight="15.75" x14ac:dyDescent="0.2"/>
  <cols>
    <col min="1" max="1" width="9.140625" style="24" customWidth="1"/>
    <col min="2" max="2" width="77.85546875" style="50" customWidth="1"/>
    <col min="3" max="5" width="17.42578125" style="19" customWidth="1"/>
    <col min="6" max="6" width="12.42578125" style="19" customWidth="1"/>
    <col min="7" max="16384" width="9.140625" style="19"/>
  </cols>
  <sheetData>
    <row r="1" spans="1:5" s="18" customFormat="1" ht="87" customHeight="1" thickBot="1" x14ac:dyDescent="0.25">
      <c r="A1" s="682" t="s">
        <v>1104</v>
      </c>
      <c r="B1" s="683"/>
      <c r="C1" s="683"/>
      <c r="D1" s="683"/>
      <c r="E1" s="684"/>
    </row>
    <row r="2" spans="1:5" s="18" customFormat="1" ht="35.1" customHeight="1" x14ac:dyDescent="0.2">
      <c r="A2" s="685" t="s">
        <v>1216</v>
      </c>
      <c r="B2" s="686"/>
      <c r="C2" s="686"/>
      <c r="D2" s="686"/>
      <c r="E2" s="687"/>
    </row>
    <row r="3" spans="1:5" ht="43.5" customHeight="1" x14ac:dyDescent="0.2">
      <c r="A3" s="377" t="s">
        <v>205</v>
      </c>
      <c r="B3" s="379" t="s">
        <v>204</v>
      </c>
      <c r="C3" s="378" t="s">
        <v>304</v>
      </c>
      <c r="D3" s="378" t="s">
        <v>305</v>
      </c>
      <c r="E3" s="35" t="s">
        <v>227</v>
      </c>
    </row>
    <row r="4" spans="1:5" ht="17.25" customHeight="1" x14ac:dyDescent="0.2">
      <c r="A4" s="31"/>
      <c r="B4" s="312"/>
      <c r="C4" s="38" t="s">
        <v>286</v>
      </c>
      <c r="D4" s="38" t="s">
        <v>287</v>
      </c>
      <c r="E4" s="39" t="s">
        <v>30</v>
      </c>
    </row>
    <row r="5" spans="1:5" x14ac:dyDescent="0.2">
      <c r="A5" s="31">
        <v>1</v>
      </c>
      <c r="B5" s="312" t="s">
        <v>363</v>
      </c>
      <c r="C5" s="51">
        <f>C6</f>
        <v>7876127</v>
      </c>
      <c r="D5" s="51">
        <f>D6</f>
        <v>300000</v>
      </c>
      <c r="E5" s="52">
        <f t="shared" ref="E5:E6" si="0">SUM(C5:D5)</f>
        <v>8176127</v>
      </c>
    </row>
    <row r="6" spans="1:5" x14ac:dyDescent="0.2">
      <c r="A6" s="31">
        <f>A5+1</f>
        <v>2</v>
      </c>
      <c r="B6" s="27" t="s">
        <v>268</v>
      </c>
      <c r="C6" s="53">
        <v>7876127</v>
      </c>
      <c r="D6" s="53">
        <v>300000</v>
      </c>
      <c r="E6" s="52">
        <f t="shared" si="0"/>
        <v>8176127</v>
      </c>
    </row>
    <row r="7" spans="1:5" ht="15.75" customHeight="1" x14ac:dyDescent="0.2">
      <c r="A7" s="31">
        <f>A6+1</f>
        <v>3</v>
      </c>
      <c r="B7" s="312" t="s">
        <v>364</v>
      </c>
      <c r="C7" s="51">
        <f>SUM(C8:C12)</f>
        <v>3942993</v>
      </c>
      <c r="D7" s="51">
        <f>SUM(D8:D12)</f>
        <v>0</v>
      </c>
      <c r="E7" s="52">
        <f>SUM(C7:D7)</f>
        <v>3942993</v>
      </c>
    </row>
    <row r="8" spans="1:5" x14ac:dyDescent="0.2">
      <c r="A8" s="31">
        <f t="shared" ref="A8:A19" si="1">A7+1</f>
        <v>4</v>
      </c>
      <c r="B8" s="27" t="s">
        <v>269</v>
      </c>
      <c r="C8" s="53">
        <v>3633937</v>
      </c>
      <c r="D8" s="306" t="s">
        <v>317</v>
      </c>
      <c r="E8" s="52">
        <f t="shared" ref="E8:E19" si="2">SUM(C8:D8)</f>
        <v>3633937</v>
      </c>
    </row>
    <row r="9" spans="1:5" x14ac:dyDescent="0.2">
      <c r="A9" s="31">
        <f t="shared" si="1"/>
        <v>5</v>
      </c>
      <c r="B9" s="27" t="s">
        <v>270</v>
      </c>
      <c r="C9" s="53">
        <v>234340</v>
      </c>
      <c r="D9" s="306" t="s">
        <v>317</v>
      </c>
      <c r="E9" s="52">
        <f t="shared" si="2"/>
        <v>234340</v>
      </c>
    </row>
    <row r="10" spans="1:5" x14ac:dyDescent="0.2">
      <c r="A10" s="31">
        <f t="shared" si="1"/>
        <v>6</v>
      </c>
      <c r="B10" s="27" t="s">
        <v>271</v>
      </c>
      <c r="C10" s="306" t="s">
        <v>317</v>
      </c>
      <c r="D10" s="306" t="s">
        <v>317</v>
      </c>
      <c r="E10" s="52">
        <f t="shared" si="2"/>
        <v>0</v>
      </c>
    </row>
    <row r="11" spans="1:5" x14ac:dyDescent="0.2">
      <c r="A11" s="31">
        <f t="shared" si="1"/>
        <v>7</v>
      </c>
      <c r="B11" s="27" t="s">
        <v>272</v>
      </c>
      <c r="C11" s="306" t="s">
        <v>317</v>
      </c>
      <c r="D11" s="306" t="s">
        <v>317</v>
      </c>
      <c r="E11" s="52">
        <f t="shared" si="2"/>
        <v>0</v>
      </c>
    </row>
    <row r="12" spans="1:5" x14ac:dyDescent="0.2">
      <c r="A12" s="31">
        <f t="shared" si="1"/>
        <v>8</v>
      </c>
      <c r="B12" s="27" t="s">
        <v>144</v>
      </c>
      <c r="C12" s="53">
        <v>74716</v>
      </c>
      <c r="D12" s="306" t="s">
        <v>317</v>
      </c>
      <c r="E12" s="52">
        <f t="shared" si="2"/>
        <v>74716</v>
      </c>
    </row>
    <row r="13" spans="1:5" ht="15.75" customHeight="1" x14ac:dyDescent="0.2">
      <c r="A13" s="31">
        <f t="shared" si="1"/>
        <v>9</v>
      </c>
      <c r="B13" s="312" t="s">
        <v>365</v>
      </c>
      <c r="C13" s="51">
        <f>C14</f>
        <v>21906</v>
      </c>
      <c r="D13" s="51">
        <f>D14</f>
        <v>0</v>
      </c>
      <c r="E13" s="52">
        <f t="shared" si="2"/>
        <v>21906</v>
      </c>
    </row>
    <row r="14" spans="1:5" x14ac:dyDescent="0.2">
      <c r="A14" s="31">
        <f t="shared" si="1"/>
        <v>10</v>
      </c>
      <c r="B14" s="27" t="s">
        <v>145</v>
      </c>
      <c r="C14" s="53">
        <v>21906</v>
      </c>
      <c r="D14" s="53">
        <v>0</v>
      </c>
      <c r="E14" s="52">
        <f t="shared" si="2"/>
        <v>21906</v>
      </c>
    </row>
    <row r="15" spans="1:5" x14ac:dyDescent="0.2">
      <c r="A15" s="31">
        <f t="shared" si="1"/>
        <v>11</v>
      </c>
      <c r="B15" s="312" t="s">
        <v>366</v>
      </c>
      <c r="C15" s="51">
        <f>SUM(C16:C18)</f>
        <v>777574</v>
      </c>
      <c r="D15" s="51">
        <f>SUM(D16:D18)</f>
        <v>0</v>
      </c>
      <c r="E15" s="52">
        <f t="shared" si="2"/>
        <v>777574</v>
      </c>
    </row>
    <row r="16" spans="1:5" x14ac:dyDescent="0.2">
      <c r="A16" s="31">
        <f t="shared" si="1"/>
        <v>12</v>
      </c>
      <c r="B16" s="27" t="s">
        <v>146</v>
      </c>
      <c r="C16" s="53">
        <v>329276</v>
      </c>
      <c r="D16" s="306" t="s">
        <v>317</v>
      </c>
      <c r="E16" s="52">
        <f t="shared" si="2"/>
        <v>329276</v>
      </c>
    </row>
    <row r="17" spans="1:5" x14ac:dyDescent="0.2">
      <c r="A17" s="31">
        <f t="shared" si="1"/>
        <v>13</v>
      </c>
      <c r="B17" s="27" t="s">
        <v>147</v>
      </c>
      <c r="C17" s="53">
        <v>243375</v>
      </c>
      <c r="D17" s="306" t="s">
        <v>317</v>
      </c>
      <c r="E17" s="52">
        <f t="shared" si="2"/>
        <v>243375</v>
      </c>
    </row>
    <row r="18" spans="1:5" x14ac:dyDescent="0.2">
      <c r="A18" s="31">
        <f t="shared" si="1"/>
        <v>14</v>
      </c>
      <c r="B18" s="27" t="s">
        <v>148</v>
      </c>
      <c r="C18" s="53">
        <v>204923</v>
      </c>
      <c r="D18" s="306" t="s">
        <v>317</v>
      </c>
      <c r="E18" s="52">
        <f t="shared" si="2"/>
        <v>204923</v>
      </c>
    </row>
    <row r="19" spans="1:5" ht="16.5" thickBot="1" x14ac:dyDescent="0.25">
      <c r="A19" s="32">
        <f t="shared" si="1"/>
        <v>15</v>
      </c>
      <c r="B19" s="48" t="s">
        <v>367</v>
      </c>
      <c r="C19" s="54">
        <f>C5+C7+C13+C15</f>
        <v>12618600</v>
      </c>
      <c r="D19" s="54">
        <f>D5+D7+D13+D15</f>
        <v>300000</v>
      </c>
      <c r="E19" s="55">
        <f t="shared" si="2"/>
        <v>12918600</v>
      </c>
    </row>
    <row r="20" spans="1:5" x14ac:dyDescent="0.2">
      <c r="A20" s="20"/>
      <c r="B20" s="49"/>
      <c r="C20" s="22"/>
      <c r="D20" s="22"/>
    </row>
    <row r="21" spans="1:5" x14ac:dyDescent="0.2">
      <c r="A21" s="23"/>
      <c r="B21" s="122"/>
    </row>
    <row r="23" spans="1:5" x14ac:dyDescent="0.2">
      <c r="B23" s="50" t="s">
        <v>158</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tabColor indexed="42"/>
    <pageSetUpPr fitToPage="1"/>
  </sheetPr>
  <dimension ref="A1:G49"/>
  <sheetViews>
    <sheetView workbookViewId="0">
      <pane xSplit="2" ySplit="4" topLeftCell="C35" activePane="bottomRight" state="frozen"/>
      <selection pane="topRight" activeCell="C1" sqref="C1"/>
      <selection pane="bottomLeft" activeCell="A5" sqref="A5"/>
      <selection pane="bottomRight" activeCell="G38" sqref="G38"/>
    </sheetView>
  </sheetViews>
  <sheetFormatPr defaultRowHeight="15.75" x14ac:dyDescent="0.25"/>
  <cols>
    <col min="1" max="1" width="10.140625" style="3" customWidth="1"/>
    <col min="2" max="2" width="83" style="59" customWidth="1"/>
    <col min="3" max="3" width="15.42578125" style="1" customWidth="1"/>
    <col min="4" max="4" width="14.28515625" style="1" customWidth="1"/>
    <col min="5" max="5" width="14.7109375" style="1" customWidth="1"/>
    <col min="6" max="16384" width="9.140625" style="1"/>
  </cols>
  <sheetData>
    <row r="1" spans="1:7" ht="50.1" customHeight="1" thickBot="1" x14ac:dyDescent="0.3">
      <c r="A1" s="688" t="s">
        <v>1105</v>
      </c>
      <c r="B1" s="689"/>
      <c r="C1" s="689"/>
      <c r="D1" s="689"/>
      <c r="E1" s="690"/>
      <c r="F1" s="7"/>
      <c r="G1" s="7"/>
    </row>
    <row r="2" spans="1:7" s="18" customFormat="1" ht="38.25" customHeight="1" x14ac:dyDescent="0.2">
      <c r="A2" s="691" t="s">
        <v>1216</v>
      </c>
      <c r="B2" s="692"/>
      <c r="C2" s="692"/>
      <c r="D2" s="692"/>
      <c r="E2" s="693"/>
    </row>
    <row r="3" spans="1:7" s="10" customFormat="1" ht="35.25" customHeight="1" x14ac:dyDescent="0.25">
      <c r="A3" s="311" t="s">
        <v>205</v>
      </c>
      <c r="B3" s="321" t="s">
        <v>332</v>
      </c>
      <c r="C3" s="313" t="s">
        <v>304</v>
      </c>
      <c r="D3" s="313" t="s">
        <v>305</v>
      </c>
      <c r="E3" s="35" t="s">
        <v>227</v>
      </c>
    </row>
    <row r="4" spans="1:7" s="19" customFormat="1" ht="17.25" customHeight="1" x14ac:dyDescent="0.2">
      <c r="A4" s="31"/>
      <c r="B4" s="312"/>
      <c r="C4" s="38" t="s">
        <v>286</v>
      </c>
      <c r="D4" s="38" t="s">
        <v>287</v>
      </c>
      <c r="E4" s="39" t="s">
        <v>30</v>
      </c>
    </row>
    <row r="5" spans="1:7" ht="31.5" x14ac:dyDescent="0.25">
      <c r="A5" s="33">
        <v>1</v>
      </c>
      <c r="B5" s="56" t="s">
        <v>774</v>
      </c>
      <c r="C5" s="62">
        <f>SUM(C6:C12)</f>
        <v>43127</v>
      </c>
      <c r="D5" s="62">
        <f>SUM(D6:D12)</f>
        <v>0</v>
      </c>
      <c r="E5" s="539">
        <f>C5+D5</f>
        <v>43127</v>
      </c>
    </row>
    <row r="6" spans="1:7" ht="31.5" x14ac:dyDescent="0.25">
      <c r="A6" s="33" t="s">
        <v>321</v>
      </c>
      <c r="B6" s="531" t="s">
        <v>1241</v>
      </c>
      <c r="C6" s="53">
        <v>15384</v>
      </c>
      <c r="D6" s="53">
        <v>0</v>
      </c>
      <c r="E6" s="539">
        <f t="shared" ref="E6:E47" si="0">C6+D6</f>
        <v>15384</v>
      </c>
    </row>
    <row r="7" spans="1:7" ht="31.5" x14ac:dyDescent="0.25">
      <c r="A7" s="33" t="s">
        <v>389</v>
      </c>
      <c r="B7" s="531" t="s">
        <v>1254</v>
      </c>
      <c r="C7" s="53">
        <v>4968</v>
      </c>
      <c r="D7" s="53">
        <v>0</v>
      </c>
      <c r="E7" s="539">
        <f t="shared" si="0"/>
        <v>4968</v>
      </c>
    </row>
    <row r="8" spans="1:7" ht="31.5" x14ac:dyDescent="0.25">
      <c r="A8" s="33" t="s">
        <v>1250</v>
      </c>
      <c r="B8" s="531" t="s">
        <v>1255</v>
      </c>
      <c r="C8" s="53">
        <v>3688</v>
      </c>
      <c r="D8" s="53">
        <v>0</v>
      </c>
      <c r="E8" s="539">
        <f t="shared" si="0"/>
        <v>3688</v>
      </c>
    </row>
    <row r="9" spans="1:7" ht="31.5" x14ac:dyDescent="0.25">
      <c r="A9" s="33" t="s">
        <v>1251</v>
      </c>
      <c r="B9" s="538" t="s">
        <v>1256</v>
      </c>
      <c r="C9" s="540">
        <v>8207</v>
      </c>
      <c r="D9" s="53">
        <v>0</v>
      </c>
      <c r="E9" s="539">
        <f t="shared" si="0"/>
        <v>8207</v>
      </c>
    </row>
    <row r="10" spans="1:7" x14ac:dyDescent="0.25">
      <c r="A10" s="33" t="s">
        <v>1252</v>
      </c>
      <c r="B10" s="537" t="s">
        <v>1266</v>
      </c>
      <c r="C10" s="53">
        <v>7880</v>
      </c>
      <c r="D10" s="53">
        <v>0</v>
      </c>
      <c r="E10" s="539">
        <f t="shared" si="0"/>
        <v>7880</v>
      </c>
    </row>
    <row r="11" spans="1:7" ht="31.5" x14ac:dyDescent="0.25">
      <c r="A11" s="33" t="s">
        <v>1253</v>
      </c>
      <c r="B11" s="531" t="s">
        <v>1249</v>
      </c>
      <c r="C11" s="53">
        <v>3000</v>
      </c>
      <c r="D11" s="53">
        <v>0</v>
      </c>
      <c r="E11" s="539">
        <f t="shared" si="0"/>
        <v>3000</v>
      </c>
    </row>
    <row r="12" spans="1:7" x14ac:dyDescent="0.25">
      <c r="A12" s="33"/>
      <c r="B12" s="57"/>
      <c r="C12" s="53"/>
      <c r="D12" s="53"/>
      <c r="E12" s="539">
        <f t="shared" si="0"/>
        <v>0</v>
      </c>
    </row>
    <row r="13" spans="1:7" x14ac:dyDescent="0.25">
      <c r="A13" s="33">
        <v>2</v>
      </c>
      <c r="B13" s="56" t="s">
        <v>79</v>
      </c>
      <c r="C13" s="62">
        <f>SUM(C14:C16)</f>
        <v>5800</v>
      </c>
      <c r="D13" s="62">
        <f>SUM(D14:D16)</f>
        <v>0</v>
      </c>
      <c r="E13" s="539">
        <f t="shared" si="0"/>
        <v>5800</v>
      </c>
    </row>
    <row r="14" spans="1:7" ht="31.5" x14ac:dyDescent="0.25">
      <c r="A14" s="33" t="s">
        <v>322</v>
      </c>
      <c r="B14" s="531" t="s">
        <v>1257</v>
      </c>
      <c r="C14" s="53">
        <v>300</v>
      </c>
      <c r="D14" s="53">
        <v>0</v>
      </c>
      <c r="E14" s="539">
        <f t="shared" si="0"/>
        <v>300</v>
      </c>
    </row>
    <row r="15" spans="1:7" x14ac:dyDescent="0.25">
      <c r="A15" s="33" t="s">
        <v>390</v>
      </c>
      <c r="B15" s="531" t="s">
        <v>1272</v>
      </c>
      <c r="C15" s="53">
        <v>5000</v>
      </c>
      <c r="D15" s="53">
        <v>0</v>
      </c>
      <c r="E15" s="539">
        <f t="shared" si="0"/>
        <v>5000</v>
      </c>
    </row>
    <row r="16" spans="1:7" s="532" customFormat="1" x14ac:dyDescent="0.25">
      <c r="A16" s="533" t="s">
        <v>1258</v>
      </c>
      <c r="B16" s="531" t="s">
        <v>1259</v>
      </c>
      <c r="C16" s="53">
        <v>500</v>
      </c>
      <c r="D16" s="53">
        <v>0</v>
      </c>
      <c r="E16" s="539">
        <f t="shared" si="0"/>
        <v>500</v>
      </c>
    </row>
    <row r="17" spans="1:5" x14ac:dyDescent="0.25">
      <c r="A17" s="33"/>
      <c r="B17" s="57"/>
      <c r="C17" s="53"/>
      <c r="D17" s="53"/>
      <c r="E17" s="539">
        <f t="shared" si="0"/>
        <v>0</v>
      </c>
    </row>
    <row r="18" spans="1:5" x14ac:dyDescent="0.25">
      <c r="A18" s="33">
        <v>3</v>
      </c>
      <c r="B18" s="56" t="s">
        <v>264</v>
      </c>
      <c r="C18" s="62">
        <f>SUM(C19:C26)</f>
        <v>41126.550000000003</v>
      </c>
      <c r="D18" s="62">
        <f>SUM(D19:D26)</f>
        <v>0</v>
      </c>
      <c r="E18" s="539">
        <f t="shared" si="0"/>
        <v>41126.550000000003</v>
      </c>
    </row>
    <row r="19" spans="1:5" ht="31.5" x14ac:dyDescent="0.25">
      <c r="A19" s="33" t="s">
        <v>323</v>
      </c>
      <c r="B19" s="538" t="s">
        <v>1261</v>
      </c>
      <c r="C19" s="540">
        <v>3000</v>
      </c>
      <c r="D19" s="53">
        <v>0</v>
      </c>
      <c r="E19" s="539">
        <f t="shared" si="0"/>
        <v>3000</v>
      </c>
    </row>
    <row r="20" spans="1:5" s="534" customFormat="1" x14ac:dyDescent="0.25">
      <c r="A20" s="535" t="s">
        <v>391</v>
      </c>
      <c r="B20" s="538" t="s">
        <v>1262</v>
      </c>
      <c r="C20" s="540">
        <v>800</v>
      </c>
      <c r="D20" s="53">
        <v>0</v>
      </c>
      <c r="E20" s="539">
        <f t="shared" si="0"/>
        <v>800</v>
      </c>
    </row>
    <row r="21" spans="1:5" s="534" customFormat="1" x14ac:dyDescent="0.25">
      <c r="A21" s="535" t="s">
        <v>1263</v>
      </c>
      <c r="B21" s="536" t="s">
        <v>1260</v>
      </c>
      <c r="C21" s="540">
        <v>2984.55</v>
      </c>
      <c r="D21" s="53">
        <v>0</v>
      </c>
      <c r="E21" s="539">
        <f t="shared" si="0"/>
        <v>2984.55</v>
      </c>
    </row>
    <row r="22" spans="1:5" s="534" customFormat="1" ht="31.5" x14ac:dyDescent="0.25">
      <c r="A22" s="535" t="s">
        <v>1264</v>
      </c>
      <c r="B22" s="536" t="s">
        <v>1265</v>
      </c>
      <c r="C22" s="540">
        <v>13000</v>
      </c>
      <c r="D22" s="53">
        <v>0</v>
      </c>
      <c r="E22" s="539">
        <f t="shared" si="0"/>
        <v>13000</v>
      </c>
    </row>
    <row r="23" spans="1:5" s="534" customFormat="1" x14ac:dyDescent="0.25">
      <c r="A23" s="535" t="s">
        <v>1269</v>
      </c>
      <c r="B23" s="536" t="s">
        <v>1267</v>
      </c>
      <c r="C23" s="53">
        <v>1410</v>
      </c>
      <c r="D23" s="53">
        <v>0</v>
      </c>
      <c r="E23" s="539">
        <f t="shared" si="0"/>
        <v>1410</v>
      </c>
    </row>
    <row r="24" spans="1:5" s="534" customFormat="1" x14ac:dyDescent="0.25">
      <c r="A24" s="535" t="s">
        <v>1270</v>
      </c>
      <c r="B24" s="538" t="s">
        <v>1268</v>
      </c>
      <c r="C24" s="540">
        <v>7612</v>
      </c>
      <c r="D24" s="53">
        <v>0</v>
      </c>
      <c r="E24" s="539">
        <f t="shared" si="0"/>
        <v>7612</v>
      </c>
    </row>
    <row r="25" spans="1:5" x14ac:dyDescent="0.25">
      <c r="A25" s="33" t="s">
        <v>1271</v>
      </c>
      <c r="B25" s="536" t="s">
        <v>1247</v>
      </c>
      <c r="C25" s="53">
        <v>12320</v>
      </c>
      <c r="D25" s="53">
        <v>0</v>
      </c>
      <c r="E25" s="539">
        <f t="shared" si="0"/>
        <v>12320</v>
      </c>
    </row>
    <row r="26" spans="1:5" x14ac:dyDescent="0.25">
      <c r="A26" s="33"/>
      <c r="B26" s="57"/>
      <c r="C26" s="53"/>
      <c r="D26" s="53"/>
      <c r="E26" s="539">
        <f t="shared" si="0"/>
        <v>0</v>
      </c>
    </row>
    <row r="27" spans="1:5" x14ac:dyDescent="0.25">
      <c r="A27" s="33">
        <v>4</v>
      </c>
      <c r="B27" s="56" t="s">
        <v>265</v>
      </c>
      <c r="C27" s="62">
        <f>SUM(C28:C46)</f>
        <v>731699.31</v>
      </c>
      <c r="D27" s="62">
        <f>SUM(D28:D45)</f>
        <v>0</v>
      </c>
      <c r="E27" s="539">
        <f t="shared" si="0"/>
        <v>731699.31</v>
      </c>
    </row>
    <row r="28" spans="1:5" ht="31.5" x14ac:dyDescent="0.25">
      <c r="A28" s="33" t="s">
        <v>245</v>
      </c>
      <c r="B28" s="531" t="s">
        <v>1273</v>
      </c>
      <c r="C28" s="541">
        <v>87046.87</v>
      </c>
      <c r="D28" s="541">
        <v>0</v>
      </c>
      <c r="E28" s="539">
        <f t="shared" si="0"/>
        <v>87046.87</v>
      </c>
    </row>
    <row r="29" spans="1:5" s="534" customFormat="1" ht="31.5" x14ac:dyDescent="0.25">
      <c r="A29" s="535" t="s">
        <v>392</v>
      </c>
      <c r="B29" s="538" t="s">
        <v>1275</v>
      </c>
      <c r="C29" s="542">
        <v>3971.15</v>
      </c>
      <c r="D29" s="541">
        <v>0</v>
      </c>
      <c r="E29" s="539">
        <f t="shared" si="0"/>
        <v>3971.15</v>
      </c>
    </row>
    <row r="30" spans="1:5" s="534" customFormat="1" x14ac:dyDescent="0.25">
      <c r="A30" s="535" t="s">
        <v>1274</v>
      </c>
      <c r="B30" s="531" t="s">
        <v>1248</v>
      </c>
      <c r="C30" s="541">
        <v>5076</v>
      </c>
      <c r="D30" s="541">
        <v>0</v>
      </c>
      <c r="E30" s="539">
        <f t="shared" si="0"/>
        <v>5076</v>
      </c>
    </row>
    <row r="31" spans="1:5" s="534" customFormat="1" x14ac:dyDescent="0.25">
      <c r="A31" s="535" t="s">
        <v>1277</v>
      </c>
      <c r="B31" s="538" t="s">
        <v>1276</v>
      </c>
      <c r="C31" s="542">
        <v>8552.73</v>
      </c>
      <c r="D31" s="541">
        <v>0</v>
      </c>
      <c r="E31" s="539">
        <f t="shared" si="0"/>
        <v>8552.73</v>
      </c>
    </row>
    <row r="32" spans="1:5" s="534" customFormat="1" x14ac:dyDescent="0.25">
      <c r="A32" s="535" t="s">
        <v>1278</v>
      </c>
      <c r="B32" s="538" t="s">
        <v>1285</v>
      </c>
      <c r="C32" s="542">
        <v>77028</v>
      </c>
      <c r="D32" s="541">
        <v>0</v>
      </c>
      <c r="E32" s="539">
        <f t="shared" si="0"/>
        <v>77028</v>
      </c>
    </row>
    <row r="33" spans="1:5" s="534" customFormat="1" x14ac:dyDescent="0.25">
      <c r="A33" s="535" t="s">
        <v>1279</v>
      </c>
      <c r="B33" s="531" t="s">
        <v>1245</v>
      </c>
      <c r="C33" s="541">
        <v>77364.47</v>
      </c>
      <c r="D33" s="541">
        <v>0</v>
      </c>
      <c r="E33" s="539">
        <f t="shared" si="0"/>
        <v>77364.47</v>
      </c>
    </row>
    <row r="34" spans="1:5" s="534" customFormat="1" ht="47.25" x14ac:dyDescent="0.25">
      <c r="A34" s="535" t="s">
        <v>1280</v>
      </c>
      <c r="B34" s="531" t="s">
        <v>1244</v>
      </c>
      <c r="C34" s="541">
        <v>15950.49</v>
      </c>
      <c r="D34" s="541">
        <v>0</v>
      </c>
      <c r="E34" s="539">
        <f t="shared" si="0"/>
        <v>15950.49</v>
      </c>
    </row>
    <row r="35" spans="1:5" s="534" customFormat="1" ht="31.5" x14ac:dyDescent="0.25">
      <c r="A35" s="535" t="s">
        <v>1281</v>
      </c>
      <c r="B35" s="531" t="s">
        <v>1243</v>
      </c>
      <c r="C35" s="541">
        <v>28701</v>
      </c>
      <c r="D35" s="541">
        <v>0</v>
      </c>
      <c r="E35" s="539">
        <f t="shared" si="0"/>
        <v>28701</v>
      </c>
    </row>
    <row r="36" spans="1:5" s="534" customFormat="1" ht="31.5" x14ac:dyDescent="0.25">
      <c r="A36" s="535" t="s">
        <v>1282</v>
      </c>
      <c r="B36" s="531" t="s">
        <v>1242</v>
      </c>
      <c r="C36" s="541">
        <v>8172.6</v>
      </c>
      <c r="D36" s="541">
        <v>0</v>
      </c>
      <c r="E36" s="539">
        <f t="shared" si="0"/>
        <v>8172.6</v>
      </c>
    </row>
    <row r="37" spans="1:5" s="534" customFormat="1" x14ac:dyDescent="0.25">
      <c r="A37" s="535" t="s">
        <v>1283</v>
      </c>
      <c r="B37" s="537" t="s">
        <v>1286</v>
      </c>
      <c r="C37" s="543">
        <v>4000</v>
      </c>
      <c r="D37" s="541">
        <v>0</v>
      </c>
      <c r="E37" s="539">
        <f t="shared" si="0"/>
        <v>4000</v>
      </c>
    </row>
    <row r="38" spans="1:5" s="534" customFormat="1" ht="31.5" x14ac:dyDescent="0.25">
      <c r="A38" s="535" t="s">
        <v>1284</v>
      </c>
      <c r="B38" s="531" t="s">
        <v>1246</v>
      </c>
      <c r="C38" s="541">
        <v>4600</v>
      </c>
      <c r="D38" s="541">
        <v>0</v>
      </c>
      <c r="E38" s="539">
        <f t="shared" si="0"/>
        <v>4600</v>
      </c>
    </row>
    <row r="39" spans="1:5" s="534" customFormat="1" ht="31.5" x14ac:dyDescent="0.25">
      <c r="A39" s="535" t="s">
        <v>1288</v>
      </c>
      <c r="B39" s="531" t="s">
        <v>1287</v>
      </c>
      <c r="C39" s="541">
        <v>7000</v>
      </c>
      <c r="D39" s="541">
        <v>0</v>
      </c>
      <c r="E39" s="539">
        <f t="shared" si="0"/>
        <v>7000</v>
      </c>
    </row>
    <row r="40" spans="1:5" s="534" customFormat="1" ht="31.5" x14ac:dyDescent="0.25">
      <c r="A40" s="535" t="s">
        <v>1293</v>
      </c>
      <c r="B40" s="531" t="s">
        <v>1289</v>
      </c>
      <c r="C40" s="541">
        <v>1000</v>
      </c>
      <c r="D40" s="541">
        <v>0</v>
      </c>
      <c r="E40" s="539">
        <f t="shared" si="0"/>
        <v>1000</v>
      </c>
    </row>
    <row r="41" spans="1:5" s="534" customFormat="1" ht="31.5" x14ac:dyDescent="0.25">
      <c r="A41" s="535" t="s">
        <v>1294</v>
      </c>
      <c r="B41" s="536" t="s">
        <v>1290</v>
      </c>
      <c r="C41" s="541">
        <v>1000</v>
      </c>
      <c r="D41" s="541">
        <v>0</v>
      </c>
      <c r="E41" s="539">
        <f t="shared" si="0"/>
        <v>1000</v>
      </c>
    </row>
    <row r="42" spans="1:5" s="534" customFormat="1" ht="31.5" x14ac:dyDescent="0.25">
      <c r="A42" s="535" t="s">
        <v>1295</v>
      </c>
      <c r="B42" s="531" t="s">
        <v>1291</v>
      </c>
      <c r="C42" s="541">
        <v>1000</v>
      </c>
      <c r="D42" s="541">
        <v>0</v>
      </c>
      <c r="E42" s="539">
        <f t="shared" si="0"/>
        <v>1000</v>
      </c>
    </row>
    <row r="43" spans="1:5" s="534" customFormat="1" x14ac:dyDescent="0.25">
      <c r="A43" s="535" t="s">
        <v>1296</v>
      </c>
      <c r="B43" s="537" t="s">
        <v>1292</v>
      </c>
      <c r="C43" s="543">
        <v>2100</v>
      </c>
      <c r="D43" s="541">
        <v>0</v>
      </c>
      <c r="E43" s="539">
        <f t="shared" si="0"/>
        <v>2100</v>
      </c>
    </row>
    <row r="44" spans="1:5" s="534" customFormat="1" ht="31.5" x14ac:dyDescent="0.25">
      <c r="A44" s="535" t="s">
        <v>1297</v>
      </c>
      <c r="B44" s="531" t="s">
        <v>1299</v>
      </c>
      <c r="C44" s="53">
        <v>140000</v>
      </c>
      <c r="D44" s="541">
        <v>0</v>
      </c>
      <c r="E44" s="539">
        <f t="shared" si="0"/>
        <v>140000</v>
      </c>
    </row>
    <row r="45" spans="1:5" s="534" customFormat="1" x14ac:dyDescent="0.25">
      <c r="A45" s="535" t="s">
        <v>1298</v>
      </c>
      <c r="B45" s="531" t="s">
        <v>1300</v>
      </c>
      <c r="C45" s="542">
        <v>259136</v>
      </c>
      <c r="D45" s="541">
        <v>0</v>
      </c>
      <c r="E45" s="539">
        <f t="shared" si="0"/>
        <v>259136</v>
      </c>
    </row>
    <row r="46" spans="1:5" x14ac:dyDescent="0.25">
      <c r="A46" s="33"/>
      <c r="B46" s="57"/>
      <c r="C46" s="53"/>
      <c r="D46" s="53"/>
      <c r="E46" s="539">
        <f t="shared" si="0"/>
        <v>0</v>
      </c>
    </row>
    <row r="47" spans="1:5" ht="16.5" thickBot="1" x14ac:dyDescent="0.3">
      <c r="A47" s="34">
        <v>5</v>
      </c>
      <c r="B47" s="58" t="s">
        <v>306</v>
      </c>
      <c r="C47" s="544">
        <f>C5+C13+C18+C27</f>
        <v>821752.8600000001</v>
      </c>
      <c r="D47" s="544">
        <f>D5+D13+D18+D27</f>
        <v>0</v>
      </c>
      <c r="E47" s="545">
        <f t="shared" si="0"/>
        <v>821752.8600000001</v>
      </c>
    </row>
    <row r="49" spans="1:2" s="198" customFormat="1" x14ac:dyDescent="0.25">
      <c r="A49" s="196"/>
      <c r="B49" s="197" t="s">
        <v>775</v>
      </c>
    </row>
  </sheetData>
  <mergeCells count="2">
    <mergeCell ref="A1:E1"/>
    <mergeCell ref="A2:E2"/>
  </mergeCells>
  <phoneticPr fontId="0" type="noConversion"/>
  <printOptions gridLines="1"/>
  <pageMargins left="0.74803149606299213" right="0.74803149606299213" top="0.98425196850393704" bottom="0.19685039370078741" header="0.51181102362204722" footer="0.51181102362204722"/>
  <pageSetup paperSize="9" scale="4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I76"/>
  <sheetViews>
    <sheetView zoomScaleNormal="100" workbookViewId="0">
      <pane xSplit="2" ySplit="5" topLeftCell="C18" activePane="bottomRight" state="frozen"/>
      <selection pane="topRight" activeCell="C1" sqref="C1"/>
      <selection pane="bottomLeft" activeCell="A6" sqref="A6"/>
      <selection pane="bottomRight" activeCell="I34" sqref="I34"/>
    </sheetView>
  </sheetViews>
  <sheetFormatPr defaultRowHeight="15.75" x14ac:dyDescent="0.25"/>
  <cols>
    <col min="1" max="1" width="7.85546875" style="3" customWidth="1"/>
    <col min="2" max="2" width="79.85546875" style="131" customWidth="1"/>
    <col min="3" max="3" width="16.42578125" style="132" customWidth="1"/>
    <col min="4" max="4" width="16.5703125" style="132" customWidth="1"/>
    <col min="5" max="5" width="16.42578125" style="132" customWidth="1"/>
    <col min="6" max="6" width="19.140625" style="132" customWidth="1"/>
    <col min="7" max="7" width="16.85546875" style="132" customWidth="1"/>
    <col min="8" max="8" width="17.28515625" style="132" customWidth="1"/>
    <col min="9" max="9" width="21.42578125" style="1" bestFit="1" customWidth="1"/>
    <col min="10" max="16384" width="9.140625" style="1"/>
  </cols>
  <sheetData>
    <row r="1" spans="1:9" ht="35.1" customHeight="1" thickBot="1" x14ac:dyDescent="0.3">
      <c r="A1" s="700" t="s">
        <v>1106</v>
      </c>
      <c r="B1" s="701"/>
      <c r="C1" s="701"/>
      <c r="D1" s="701"/>
      <c r="E1" s="701"/>
      <c r="F1" s="701"/>
      <c r="G1" s="701"/>
      <c r="H1" s="702"/>
      <c r="I1" s="186" t="s">
        <v>1185</v>
      </c>
    </row>
    <row r="2" spans="1:9" ht="31.9" customHeight="1" x14ac:dyDescent="0.25">
      <c r="A2" s="685" t="s">
        <v>1217</v>
      </c>
      <c r="B2" s="686"/>
      <c r="C2" s="686"/>
      <c r="D2" s="686"/>
      <c r="E2" s="686"/>
      <c r="F2" s="686"/>
      <c r="G2" s="686"/>
      <c r="H2" s="687"/>
    </row>
    <row r="3" spans="1:9" ht="24" customHeight="1" x14ac:dyDescent="0.25">
      <c r="A3" s="703" t="s">
        <v>205</v>
      </c>
      <c r="B3" s="704" t="s">
        <v>332</v>
      </c>
      <c r="C3" s="706">
        <v>2017</v>
      </c>
      <c r="D3" s="707"/>
      <c r="E3" s="706">
        <v>2018</v>
      </c>
      <c r="F3" s="707"/>
      <c r="G3" s="706" t="s">
        <v>1107</v>
      </c>
      <c r="H3" s="708"/>
    </row>
    <row r="4" spans="1:9" s="10" customFormat="1" ht="31.5" x14ac:dyDescent="0.25">
      <c r="A4" s="703"/>
      <c r="B4" s="705"/>
      <c r="C4" s="357" t="s">
        <v>333</v>
      </c>
      <c r="D4" s="357" t="s">
        <v>334</v>
      </c>
      <c r="E4" s="357" t="s">
        <v>333</v>
      </c>
      <c r="F4" s="357" t="s">
        <v>334</v>
      </c>
      <c r="G4" s="357" t="s">
        <v>333</v>
      </c>
      <c r="H4" s="358" t="s">
        <v>334</v>
      </c>
      <c r="I4" s="1"/>
    </row>
    <row r="5" spans="1:9" s="10" customFormat="1" x14ac:dyDescent="0.25">
      <c r="A5" s="356"/>
      <c r="B5" s="312"/>
      <c r="C5" s="357" t="s">
        <v>286</v>
      </c>
      <c r="D5" s="357" t="s">
        <v>287</v>
      </c>
      <c r="E5" s="357" t="s">
        <v>288</v>
      </c>
      <c r="F5" s="357" t="s">
        <v>295</v>
      </c>
      <c r="G5" s="357" t="s">
        <v>31</v>
      </c>
      <c r="H5" s="358" t="s">
        <v>32</v>
      </c>
      <c r="I5" s="443"/>
    </row>
    <row r="6" spans="1:9" x14ac:dyDescent="0.25">
      <c r="A6" s="33">
        <v>1</v>
      </c>
      <c r="B6" s="64" t="s">
        <v>260</v>
      </c>
      <c r="C6" s="62">
        <f>SUM(C7:C10)</f>
        <v>0</v>
      </c>
      <c r="D6" s="62">
        <f t="shared" ref="D6:F6" si="0">SUM(D7:D10)</f>
        <v>0</v>
      </c>
      <c r="E6" s="62">
        <f t="shared" si="0"/>
        <v>0</v>
      </c>
      <c r="F6" s="62">
        <f t="shared" si="0"/>
        <v>0</v>
      </c>
      <c r="G6" s="546">
        <f>E6-C6</f>
        <v>0</v>
      </c>
      <c r="H6" s="547">
        <f t="shared" ref="G6:H70" si="1">F6-D6</f>
        <v>0</v>
      </c>
    </row>
    <row r="7" spans="1:9" x14ac:dyDescent="0.25">
      <c r="A7" s="33">
        <f>A6+1</f>
        <v>2</v>
      </c>
      <c r="B7" s="283" t="s">
        <v>278</v>
      </c>
      <c r="C7" s="548">
        <v>0</v>
      </c>
      <c r="D7" s="548">
        <v>0</v>
      </c>
      <c r="E7" s="548">
        <v>0</v>
      </c>
      <c r="F7" s="548">
        <v>0</v>
      </c>
      <c r="G7" s="546">
        <f t="shared" si="1"/>
        <v>0</v>
      </c>
      <c r="H7" s="547">
        <f t="shared" si="1"/>
        <v>0</v>
      </c>
      <c r="I7" s="359"/>
    </row>
    <row r="8" spans="1:9" x14ac:dyDescent="0.25">
      <c r="A8" s="33">
        <f t="shared" ref="A8:A70" si="2">A7+1</f>
        <v>3</v>
      </c>
      <c r="B8" s="283" t="s">
        <v>302</v>
      </c>
      <c r="C8" s="548">
        <v>0</v>
      </c>
      <c r="D8" s="548">
        <v>0</v>
      </c>
      <c r="E8" s="548">
        <v>0</v>
      </c>
      <c r="F8" s="548">
        <v>0</v>
      </c>
      <c r="G8" s="546">
        <f t="shared" si="1"/>
        <v>0</v>
      </c>
      <c r="H8" s="547">
        <f t="shared" si="1"/>
        <v>0</v>
      </c>
      <c r="I8" s="359"/>
    </row>
    <row r="9" spans="1:9" x14ac:dyDescent="0.25">
      <c r="A9" s="33">
        <f t="shared" si="2"/>
        <v>4</v>
      </c>
      <c r="B9" s="283" t="s">
        <v>62</v>
      </c>
      <c r="C9" s="548">
        <v>0</v>
      </c>
      <c r="D9" s="548">
        <v>0</v>
      </c>
      <c r="E9" s="548">
        <v>0</v>
      </c>
      <c r="F9" s="548">
        <v>0</v>
      </c>
      <c r="G9" s="546">
        <f t="shared" si="1"/>
        <v>0</v>
      </c>
      <c r="H9" s="547">
        <f t="shared" si="1"/>
        <v>0</v>
      </c>
      <c r="I9" s="359"/>
    </row>
    <row r="10" spans="1:9" x14ac:dyDescent="0.25">
      <c r="A10" s="33">
        <f t="shared" si="2"/>
        <v>5</v>
      </c>
      <c r="B10" s="283" t="s">
        <v>301</v>
      </c>
      <c r="C10" s="548">
        <v>0</v>
      </c>
      <c r="D10" s="548">
        <v>0</v>
      </c>
      <c r="E10" s="548">
        <v>0</v>
      </c>
      <c r="F10" s="548">
        <v>0</v>
      </c>
      <c r="G10" s="546">
        <f t="shared" si="1"/>
        <v>0</v>
      </c>
      <c r="H10" s="547">
        <f t="shared" si="1"/>
        <v>0</v>
      </c>
      <c r="I10" s="359"/>
    </row>
    <row r="11" spans="1:9" x14ac:dyDescent="0.25">
      <c r="A11" s="33">
        <f t="shared" si="2"/>
        <v>6</v>
      </c>
      <c r="B11" s="299" t="s">
        <v>810</v>
      </c>
      <c r="C11" s="62">
        <f>SUM(C12:C15)</f>
        <v>361393.28</v>
      </c>
      <c r="D11" s="62">
        <f t="shared" ref="D11:F11" si="3">SUM(D12:D15)</f>
        <v>98427.6</v>
      </c>
      <c r="E11" s="62">
        <f t="shared" si="3"/>
        <v>368894.24</v>
      </c>
      <c r="F11" s="62">
        <f t="shared" si="3"/>
        <v>138032.74</v>
      </c>
      <c r="G11" s="546">
        <f t="shared" si="1"/>
        <v>7500.9599999999627</v>
      </c>
      <c r="H11" s="547">
        <f t="shared" si="1"/>
        <v>39605.139999999985</v>
      </c>
    </row>
    <row r="12" spans="1:9" x14ac:dyDescent="0.25">
      <c r="A12" s="33">
        <f t="shared" si="2"/>
        <v>7</v>
      </c>
      <c r="B12" s="283" t="s">
        <v>96</v>
      </c>
      <c r="C12" s="548">
        <v>215984</v>
      </c>
      <c r="D12" s="548">
        <v>0</v>
      </c>
      <c r="E12" s="548">
        <v>220212</v>
      </c>
      <c r="F12" s="548">
        <v>0</v>
      </c>
      <c r="G12" s="546">
        <f t="shared" si="1"/>
        <v>4228</v>
      </c>
      <c r="H12" s="547">
        <f t="shared" si="1"/>
        <v>0</v>
      </c>
    </row>
    <row r="13" spans="1:9" x14ac:dyDescent="0.25">
      <c r="A13" s="33">
        <f t="shared" si="2"/>
        <v>8</v>
      </c>
      <c r="B13" s="283" t="s">
        <v>97</v>
      </c>
      <c r="C13" s="548">
        <v>43083.15</v>
      </c>
      <c r="D13" s="548">
        <v>0</v>
      </c>
      <c r="E13" s="548">
        <v>46405.95</v>
      </c>
      <c r="F13" s="548">
        <v>0</v>
      </c>
      <c r="G13" s="546">
        <f t="shared" si="1"/>
        <v>3322.7999999999956</v>
      </c>
      <c r="H13" s="547">
        <f t="shared" si="1"/>
        <v>0</v>
      </c>
    </row>
    <row r="14" spans="1:9" x14ac:dyDescent="0.25">
      <c r="A14" s="33">
        <f>A13+1</f>
        <v>9</v>
      </c>
      <c r="B14" s="283" t="s">
        <v>98</v>
      </c>
      <c r="C14" s="548">
        <v>84169.88</v>
      </c>
      <c r="D14" s="548">
        <v>50396.4</v>
      </c>
      <c r="E14" s="548">
        <v>86045.03</v>
      </c>
      <c r="F14" s="548">
        <v>41637.1</v>
      </c>
      <c r="G14" s="546">
        <f t="shared" si="1"/>
        <v>1875.1499999999942</v>
      </c>
      <c r="H14" s="547">
        <f t="shared" si="1"/>
        <v>-8759.3000000000029</v>
      </c>
    </row>
    <row r="15" spans="1:9" ht="31.5" x14ac:dyDescent="0.25">
      <c r="A15" s="255">
        <f t="shared" si="2"/>
        <v>10</v>
      </c>
      <c r="B15" s="283" t="s">
        <v>925</v>
      </c>
      <c r="C15" s="548">
        <v>18156.25</v>
      </c>
      <c r="D15" s="548">
        <v>48031.199999999997</v>
      </c>
      <c r="E15" s="548">
        <v>16231.26</v>
      </c>
      <c r="F15" s="548">
        <v>96395.64</v>
      </c>
      <c r="G15" s="546">
        <f t="shared" si="1"/>
        <v>-1924.9899999999998</v>
      </c>
      <c r="H15" s="547">
        <f t="shared" si="1"/>
        <v>48364.44</v>
      </c>
    </row>
    <row r="16" spans="1:9" x14ac:dyDescent="0.25">
      <c r="A16" s="33">
        <f t="shared" si="2"/>
        <v>11</v>
      </c>
      <c r="B16" s="299" t="s">
        <v>28</v>
      </c>
      <c r="C16" s="548">
        <v>0</v>
      </c>
      <c r="D16" s="548">
        <v>39402.93</v>
      </c>
      <c r="E16" s="548">
        <v>0</v>
      </c>
      <c r="F16" s="548">
        <v>36805.26</v>
      </c>
      <c r="G16" s="546">
        <f t="shared" si="1"/>
        <v>0</v>
      </c>
      <c r="H16" s="547">
        <f t="shared" si="1"/>
        <v>-2597.6699999999983</v>
      </c>
    </row>
    <row r="17" spans="1:9" x14ac:dyDescent="0.25">
      <c r="A17" s="33">
        <f t="shared" si="2"/>
        <v>12</v>
      </c>
      <c r="B17" s="299" t="s">
        <v>909</v>
      </c>
      <c r="C17" s="548">
        <v>0</v>
      </c>
      <c r="D17" s="548">
        <v>0</v>
      </c>
      <c r="E17" s="548">
        <v>0</v>
      </c>
      <c r="F17" s="548">
        <v>0</v>
      </c>
      <c r="G17" s="546">
        <f t="shared" si="1"/>
        <v>0</v>
      </c>
      <c r="H17" s="547">
        <f t="shared" si="1"/>
        <v>0</v>
      </c>
    </row>
    <row r="18" spans="1:9" x14ac:dyDescent="0.25">
      <c r="A18" s="33">
        <f t="shared" si="2"/>
        <v>13</v>
      </c>
      <c r="B18" s="299" t="s">
        <v>910</v>
      </c>
      <c r="C18" s="548">
        <v>0</v>
      </c>
      <c r="D18" s="548">
        <v>0</v>
      </c>
      <c r="E18" s="548">
        <v>0</v>
      </c>
      <c r="F18" s="548">
        <v>0</v>
      </c>
      <c r="G18" s="546">
        <f t="shared" si="1"/>
        <v>0</v>
      </c>
      <c r="H18" s="547">
        <f t="shared" si="1"/>
        <v>0</v>
      </c>
    </row>
    <row r="19" spans="1:9" x14ac:dyDescent="0.25">
      <c r="A19" s="33">
        <f t="shared" si="2"/>
        <v>14</v>
      </c>
      <c r="B19" s="299" t="s">
        <v>339</v>
      </c>
      <c r="C19" s="548">
        <v>51.97</v>
      </c>
      <c r="D19" s="548">
        <v>0</v>
      </c>
      <c r="E19" s="548">
        <v>224.63</v>
      </c>
      <c r="F19" s="548">
        <v>0</v>
      </c>
      <c r="G19" s="546">
        <f t="shared" si="1"/>
        <v>172.66</v>
      </c>
      <c r="H19" s="547">
        <f t="shared" si="1"/>
        <v>0</v>
      </c>
    </row>
    <row r="20" spans="1:9" x14ac:dyDescent="0.25">
      <c r="A20" s="33">
        <f t="shared" si="2"/>
        <v>15</v>
      </c>
      <c r="B20" s="299" t="s">
        <v>340</v>
      </c>
      <c r="C20" s="548">
        <v>0</v>
      </c>
      <c r="D20" s="548">
        <v>0</v>
      </c>
      <c r="E20" s="548">
        <v>0</v>
      </c>
      <c r="F20" s="548">
        <v>0</v>
      </c>
      <c r="G20" s="546">
        <f t="shared" si="1"/>
        <v>0</v>
      </c>
      <c r="H20" s="547">
        <f t="shared" si="1"/>
        <v>0</v>
      </c>
    </row>
    <row r="21" spans="1:9" x14ac:dyDescent="0.25">
      <c r="A21" s="33">
        <f t="shared" si="2"/>
        <v>16</v>
      </c>
      <c r="B21" s="299" t="s">
        <v>811</v>
      </c>
      <c r="C21" s="62">
        <f>SUM(C22:C23)</f>
        <v>12.15</v>
      </c>
      <c r="D21" s="62">
        <f t="shared" ref="D21:F21" si="4">SUM(D22:D23)</f>
        <v>18.760000000000002</v>
      </c>
      <c r="E21" s="62">
        <f t="shared" si="4"/>
        <v>17.3</v>
      </c>
      <c r="F21" s="62">
        <f t="shared" si="4"/>
        <v>19.38</v>
      </c>
      <c r="G21" s="546">
        <f t="shared" si="1"/>
        <v>5.15</v>
      </c>
      <c r="H21" s="547">
        <f t="shared" si="1"/>
        <v>0.61999999999999744</v>
      </c>
    </row>
    <row r="22" spans="1:9" x14ac:dyDescent="0.25">
      <c r="A22" s="33">
        <f t="shared" si="2"/>
        <v>17</v>
      </c>
      <c r="B22" s="283" t="s">
        <v>102</v>
      </c>
      <c r="C22" s="548">
        <v>0</v>
      </c>
      <c r="D22" s="548">
        <v>0</v>
      </c>
      <c r="E22" s="548">
        <v>0</v>
      </c>
      <c r="F22" s="548">
        <v>0</v>
      </c>
      <c r="G22" s="546">
        <f t="shared" si="1"/>
        <v>0</v>
      </c>
      <c r="H22" s="547">
        <f t="shared" si="1"/>
        <v>0</v>
      </c>
    </row>
    <row r="23" spans="1:9" x14ac:dyDescent="0.25">
      <c r="A23" s="33">
        <f t="shared" si="2"/>
        <v>18</v>
      </c>
      <c r="B23" s="283" t="s">
        <v>103</v>
      </c>
      <c r="C23" s="548">
        <v>12.15</v>
      </c>
      <c r="D23" s="548">
        <v>18.760000000000002</v>
      </c>
      <c r="E23" s="548">
        <v>17.3</v>
      </c>
      <c r="F23" s="549">
        <v>19.38</v>
      </c>
      <c r="G23" s="546">
        <f t="shared" si="1"/>
        <v>5.15</v>
      </c>
      <c r="H23" s="547">
        <f t="shared" si="1"/>
        <v>0.61999999999999744</v>
      </c>
    </row>
    <row r="24" spans="1:9" x14ac:dyDescent="0.25">
      <c r="A24" s="33">
        <f t="shared" si="2"/>
        <v>19</v>
      </c>
      <c r="B24" s="299" t="s">
        <v>341</v>
      </c>
      <c r="C24" s="548">
        <v>0</v>
      </c>
      <c r="D24" s="548">
        <v>0</v>
      </c>
      <c r="E24" s="548">
        <v>0</v>
      </c>
      <c r="F24" s="548">
        <v>0</v>
      </c>
      <c r="G24" s="546">
        <f t="shared" si="1"/>
        <v>0</v>
      </c>
      <c r="H24" s="547">
        <f t="shared" si="1"/>
        <v>0</v>
      </c>
    </row>
    <row r="25" spans="1:9" x14ac:dyDescent="0.25">
      <c r="A25" s="33">
        <f t="shared" si="2"/>
        <v>20</v>
      </c>
      <c r="B25" s="79" t="s">
        <v>1197</v>
      </c>
      <c r="C25" s="62">
        <f>SUM(C26:C30)</f>
        <v>1318212</v>
      </c>
      <c r="D25" s="62">
        <f t="shared" ref="D25:F25" si="5">SUM(D26:D30)</f>
        <v>0</v>
      </c>
      <c r="E25" s="62">
        <f t="shared" si="5"/>
        <v>1150627</v>
      </c>
      <c r="F25" s="62">
        <f t="shared" si="5"/>
        <v>0</v>
      </c>
      <c r="G25" s="546">
        <f t="shared" ref="G25:G35" si="6">E25-C25</f>
        <v>-167585</v>
      </c>
      <c r="H25" s="547">
        <f t="shared" ref="H25:H35" si="7">F25-D25</f>
        <v>0</v>
      </c>
      <c r="I25" s="511"/>
    </row>
    <row r="26" spans="1:9" x14ac:dyDescent="0.25">
      <c r="A26" s="33">
        <f t="shared" si="2"/>
        <v>21</v>
      </c>
      <c r="B26" s="123" t="s">
        <v>994</v>
      </c>
      <c r="C26" s="548">
        <v>228270</v>
      </c>
      <c r="D26" s="548">
        <v>0</v>
      </c>
      <c r="E26" s="548">
        <v>265387</v>
      </c>
      <c r="F26" s="548">
        <v>0</v>
      </c>
      <c r="G26" s="546">
        <f t="shared" si="6"/>
        <v>37117</v>
      </c>
      <c r="H26" s="547">
        <f t="shared" si="7"/>
        <v>0</v>
      </c>
    </row>
    <row r="27" spans="1:9" x14ac:dyDescent="0.25">
      <c r="A27" s="33">
        <f t="shared" si="2"/>
        <v>22</v>
      </c>
      <c r="B27" s="123" t="s">
        <v>995</v>
      </c>
      <c r="C27" s="548">
        <v>1700</v>
      </c>
      <c r="D27" s="548">
        <v>0</v>
      </c>
      <c r="E27" s="548">
        <v>3200</v>
      </c>
      <c r="F27" s="548">
        <v>0</v>
      </c>
      <c r="G27" s="546">
        <f t="shared" si="6"/>
        <v>1500</v>
      </c>
      <c r="H27" s="547">
        <f t="shared" si="7"/>
        <v>0</v>
      </c>
    </row>
    <row r="28" spans="1:9" x14ac:dyDescent="0.25">
      <c r="A28" s="33">
        <f t="shared" si="2"/>
        <v>23</v>
      </c>
      <c r="B28" s="494" t="s">
        <v>1183</v>
      </c>
      <c r="C28" s="548">
        <v>0</v>
      </c>
      <c r="D28" s="548">
        <v>0</v>
      </c>
      <c r="E28" s="548">
        <v>0</v>
      </c>
      <c r="F28" s="548">
        <v>0</v>
      </c>
      <c r="G28" s="546">
        <f t="shared" ref="G28" si="8">E28-C28</f>
        <v>0</v>
      </c>
      <c r="H28" s="547">
        <f t="shared" ref="H28" si="9">F28-D28</f>
        <v>0</v>
      </c>
      <c r="I28" s="186" t="s">
        <v>1186</v>
      </c>
    </row>
    <row r="29" spans="1:9" x14ac:dyDescent="0.25">
      <c r="A29" s="33">
        <f t="shared" si="2"/>
        <v>24</v>
      </c>
      <c r="B29" s="494" t="s">
        <v>1184</v>
      </c>
      <c r="C29" s="548">
        <v>1086042</v>
      </c>
      <c r="D29" s="548">
        <v>0</v>
      </c>
      <c r="E29" s="548">
        <v>879940</v>
      </c>
      <c r="F29" s="548">
        <v>0</v>
      </c>
      <c r="G29" s="546">
        <f t="shared" si="6"/>
        <v>-206102</v>
      </c>
      <c r="H29" s="547">
        <f t="shared" si="7"/>
        <v>0</v>
      </c>
      <c r="I29" s="186" t="s">
        <v>1187</v>
      </c>
    </row>
    <row r="30" spans="1:9" x14ac:dyDescent="0.25">
      <c r="A30" s="33">
        <f t="shared" si="2"/>
        <v>25</v>
      </c>
      <c r="B30" s="123" t="s">
        <v>996</v>
      </c>
      <c r="C30" s="548">
        <v>2200</v>
      </c>
      <c r="D30" s="548">
        <v>0</v>
      </c>
      <c r="E30" s="548">
        <v>2100</v>
      </c>
      <c r="F30" s="548">
        <v>0</v>
      </c>
      <c r="G30" s="546">
        <f t="shared" si="6"/>
        <v>-100</v>
      </c>
      <c r="H30" s="547">
        <f t="shared" si="7"/>
        <v>0</v>
      </c>
    </row>
    <row r="31" spans="1:9" x14ac:dyDescent="0.25">
      <c r="A31" s="33">
        <f t="shared" si="2"/>
        <v>26</v>
      </c>
      <c r="B31" s="79" t="s">
        <v>1211</v>
      </c>
      <c r="C31" s="62">
        <f>SUM(C32:C37)</f>
        <v>273900.69</v>
      </c>
      <c r="D31" s="62">
        <f t="shared" ref="D31:F31" si="10">SUM(D32:D37)</f>
        <v>0</v>
      </c>
      <c r="E31" s="62">
        <f t="shared" si="10"/>
        <v>250488.5</v>
      </c>
      <c r="F31" s="62">
        <f t="shared" si="10"/>
        <v>0</v>
      </c>
      <c r="G31" s="546">
        <f t="shared" ref="G31" si="11">E31-C31</f>
        <v>-23412.190000000002</v>
      </c>
      <c r="H31" s="547">
        <f t="shared" ref="H31" si="12">F31-D31</f>
        <v>0</v>
      </c>
      <c r="I31" s="511"/>
    </row>
    <row r="32" spans="1:9" x14ac:dyDescent="0.25">
      <c r="A32" s="33">
        <f t="shared" si="2"/>
        <v>27</v>
      </c>
      <c r="B32" s="123" t="s">
        <v>997</v>
      </c>
      <c r="C32" s="548">
        <v>143415</v>
      </c>
      <c r="D32" s="548">
        <v>0</v>
      </c>
      <c r="E32" s="548">
        <v>131928</v>
      </c>
      <c r="F32" s="548">
        <v>0</v>
      </c>
      <c r="G32" s="546">
        <f t="shared" si="6"/>
        <v>-11487</v>
      </c>
      <c r="H32" s="547">
        <f t="shared" si="7"/>
        <v>0</v>
      </c>
    </row>
    <row r="33" spans="1:9" x14ac:dyDescent="0.25">
      <c r="A33" s="33">
        <f t="shared" si="2"/>
        <v>28</v>
      </c>
      <c r="B33" s="123" t="s">
        <v>998</v>
      </c>
      <c r="C33" s="548">
        <v>55450</v>
      </c>
      <c r="D33" s="548">
        <v>0</v>
      </c>
      <c r="E33" s="548">
        <v>49920</v>
      </c>
      <c r="F33" s="548">
        <v>0</v>
      </c>
      <c r="G33" s="546">
        <f t="shared" si="6"/>
        <v>-5530</v>
      </c>
      <c r="H33" s="547">
        <f t="shared" si="7"/>
        <v>0</v>
      </c>
    </row>
    <row r="34" spans="1:9" x14ac:dyDescent="0.25">
      <c r="A34" s="33">
        <f t="shared" si="2"/>
        <v>29</v>
      </c>
      <c r="B34" s="123" t="s">
        <v>999</v>
      </c>
      <c r="C34" s="548">
        <v>14419</v>
      </c>
      <c r="D34" s="548">
        <v>0</v>
      </c>
      <c r="E34" s="548">
        <v>10625</v>
      </c>
      <c r="F34" s="548">
        <v>0</v>
      </c>
      <c r="G34" s="546">
        <f t="shared" si="6"/>
        <v>-3794</v>
      </c>
      <c r="H34" s="547">
        <f t="shared" si="7"/>
        <v>0</v>
      </c>
    </row>
    <row r="35" spans="1:9" x14ac:dyDescent="0.25">
      <c r="A35" s="33">
        <f t="shared" si="2"/>
        <v>30</v>
      </c>
      <c r="B35" s="123" t="s">
        <v>1000</v>
      </c>
      <c r="C35" s="548">
        <v>59966.69</v>
      </c>
      <c r="D35" s="548">
        <v>0</v>
      </c>
      <c r="E35" s="548">
        <v>57795.5</v>
      </c>
      <c r="F35" s="548">
        <v>0</v>
      </c>
      <c r="G35" s="546">
        <f t="shared" si="6"/>
        <v>-2171.1900000000023</v>
      </c>
      <c r="H35" s="547">
        <f t="shared" si="7"/>
        <v>0</v>
      </c>
    </row>
    <row r="36" spans="1:9" x14ac:dyDescent="0.25">
      <c r="A36" s="33">
        <f t="shared" si="2"/>
        <v>31</v>
      </c>
      <c r="B36" s="123" t="s">
        <v>992</v>
      </c>
      <c r="C36" s="548">
        <v>0</v>
      </c>
      <c r="D36" s="548">
        <v>0</v>
      </c>
      <c r="E36" s="548">
        <v>20</v>
      </c>
      <c r="F36" s="548">
        <v>0</v>
      </c>
      <c r="G36" s="546">
        <f t="shared" ref="G36:G37" si="13">E36-C36</f>
        <v>20</v>
      </c>
      <c r="H36" s="547">
        <f t="shared" ref="H36:H37" si="14">F36-D36</f>
        <v>0</v>
      </c>
    </row>
    <row r="37" spans="1:9" x14ac:dyDescent="0.25">
      <c r="A37" s="33">
        <f t="shared" si="2"/>
        <v>32</v>
      </c>
      <c r="B37" s="123" t="s">
        <v>993</v>
      </c>
      <c r="C37" s="548">
        <v>650</v>
      </c>
      <c r="D37" s="548">
        <v>0</v>
      </c>
      <c r="E37" s="548">
        <v>200</v>
      </c>
      <c r="F37" s="548">
        <v>0</v>
      </c>
      <c r="G37" s="546">
        <f t="shared" si="13"/>
        <v>-450</v>
      </c>
      <c r="H37" s="547">
        <f t="shared" si="14"/>
        <v>0</v>
      </c>
    </row>
    <row r="38" spans="1:9" x14ac:dyDescent="0.25">
      <c r="A38" s="33">
        <f t="shared" si="2"/>
        <v>33</v>
      </c>
      <c r="B38" s="123" t="s">
        <v>1009</v>
      </c>
      <c r="C38" s="548">
        <v>60828.74</v>
      </c>
      <c r="D38" s="548">
        <v>32000.02</v>
      </c>
      <c r="E38" s="548">
        <v>73200.31</v>
      </c>
      <c r="F38" s="548">
        <v>26266.67</v>
      </c>
      <c r="G38" s="546">
        <f t="shared" ref="G38" si="15">E38-C38</f>
        <v>12371.57</v>
      </c>
      <c r="H38" s="547">
        <f t="shared" ref="H38" si="16">F38-D38</f>
        <v>-5733.3500000000022</v>
      </c>
    </row>
    <row r="39" spans="1:9" s="355" customFormat="1" ht="14.25" customHeight="1" x14ac:dyDescent="0.3">
      <c r="A39" s="33">
        <f t="shared" si="2"/>
        <v>34</v>
      </c>
      <c r="B39" s="79" t="s">
        <v>1212</v>
      </c>
      <c r="C39" s="62">
        <f>SUM(C40:C49)</f>
        <v>13878.59</v>
      </c>
      <c r="D39" s="62">
        <f t="shared" ref="D39:F39" si="17">SUM(D40:D49)</f>
        <v>0</v>
      </c>
      <c r="E39" s="62">
        <f t="shared" si="17"/>
        <v>18969.55</v>
      </c>
      <c r="F39" s="62">
        <f t="shared" si="17"/>
        <v>0</v>
      </c>
      <c r="G39" s="546">
        <f t="shared" ref="G39" si="18">E39-C39</f>
        <v>5090.9599999999991</v>
      </c>
      <c r="H39" s="547">
        <f t="shared" ref="H39" si="19">F39-D39</f>
        <v>0</v>
      </c>
      <c r="I39" s="1"/>
    </row>
    <row r="40" spans="1:9" x14ac:dyDescent="0.25">
      <c r="A40" s="33">
        <f t="shared" si="2"/>
        <v>35</v>
      </c>
      <c r="B40" s="123" t="s">
        <v>959</v>
      </c>
      <c r="C40" s="548">
        <v>0</v>
      </c>
      <c r="D40" s="548">
        <v>0</v>
      </c>
      <c r="E40" s="548">
        <v>2620</v>
      </c>
      <c r="F40" s="548">
        <v>0</v>
      </c>
      <c r="G40" s="546">
        <f t="shared" si="1"/>
        <v>2620</v>
      </c>
      <c r="H40" s="547">
        <f t="shared" si="1"/>
        <v>0</v>
      </c>
    </row>
    <row r="41" spans="1:9" x14ac:dyDescent="0.25">
      <c r="A41" s="33">
        <f t="shared" si="2"/>
        <v>36</v>
      </c>
      <c r="B41" s="123" t="s">
        <v>104</v>
      </c>
      <c r="C41" s="548">
        <v>0</v>
      </c>
      <c r="D41" s="548">
        <v>0</v>
      </c>
      <c r="E41" s="548">
        <v>0</v>
      </c>
      <c r="F41" s="548">
        <v>0</v>
      </c>
      <c r="G41" s="546">
        <f t="shared" si="1"/>
        <v>0</v>
      </c>
      <c r="H41" s="547">
        <f t="shared" si="1"/>
        <v>0</v>
      </c>
    </row>
    <row r="42" spans="1:9" x14ac:dyDescent="0.25">
      <c r="A42" s="33">
        <f t="shared" si="2"/>
        <v>37</v>
      </c>
      <c r="B42" s="123" t="s">
        <v>105</v>
      </c>
      <c r="C42" s="548">
        <v>0</v>
      </c>
      <c r="D42" s="548">
        <v>0</v>
      </c>
      <c r="E42" s="548">
        <v>0</v>
      </c>
      <c r="F42" s="548">
        <v>0</v>
      </c>
      <c r="G42" s="546">
        <f t="shared" si="1"/>
        <v>0</v>
      </c>
      <c r="H42" s="547">
        <f t="shared" si="1"/>
        <v>0</v>
      </c>
    </row>
    <row r="43" spans="1:9" x14ac:dyDescent="0.25">
      <c r="A43" s="33">
        <f t="shared" si="2"/>
        <v>38</v>
      </c>
      <c r="B43" s="123" t="s">
        <v>106</v>
      </c>
      <c r="C43" s="548">
        <v>0</v>
      </c>
      <c r="D43" s="548">
        <v>0</v>
      </c>
      <c r="E43" s="548">
        <v>0</v>
      </c>
      <c r="F43" s="548">
        <v>0</v>
      </c>
      <c r="G43" s="546">
        <f t="shared" si="1"/>
        <v>0</v>
      </c>
      <c r="H43" s="547">
        <f t="shared" si="1"/>
        <v>0</v>
      </c>
    </row>
    <row r="44" spans="1:9" x14ac:dyDescent="0.25">
      <c r="A44" s="33">
        <f t="shared" si="2"/>
        <v>39</v>
      </c>
      <c r="B44" s="123" t="s">
        <v>107</v>
      </c>
      <c r="C44" s="548">
        <v>0</v>
      </c>
      <c r="D44" s="548">
        <v>0</v>
      </c>
      <c r="E44" s="548">
        <v>0</v>
      </c>
      <c r="F44" s="548">
        <v>0</v>
      </c>
      <c r="G44" s="546">
        <f t="shared" si="1"/>
        <v>0</v>
      </c>
      <c r="H44" s="547">
        <f t="shared" si="1"/>
        <v>0</v>
      </c>
    </row>
    <row r="45" spans="1:9" x14ac:dyDescent="0.25">
      <c r="A45" s="33">
        <f t="shared" si="2"/>
        <v>40</v>
      </c>
      <c r="B45" s="123" t="s">
        <v>108</v>
      </c>
      <c r="C45" s="548">
        <v>0</v>
      </c>
      <c r="D45" s="548">
        <v>0</v>
      </c>
      <c r="E45" s="548">
        <v>0</v>
      </c>
      <c r="F45" s="548">
        <v>0</v>
      </c>
      <c r="G45" s="546">
        <f t="shared" si="1"/>
        <v>0</v>
      </c>
      <c r="H45" s="547">
        <f t="shared" si="1"/>
        <v>0</v>
      </c>
    </row>
    <row r="46" spans="1:9" x14ac:dyDescent="0.25">
      <c r="A46" s="33">
        <f t="shared" si="2"/>
        <v>41</v>
      </c>
      <c r="B46" s="460" t="s">
        <v>793</v>
      </c>
      <c r="C46" s="548">
        <v>0</v>
      </c>
      <c r="D46" s="548">
        <v>0</v>
      </c>
      <c r="E46" s="548">
        <v>0</v>
      </c>
      <c r="F46" s="548">
        <v>0</v>
      </c>
      <c r="G46" s="546">
        <f t="shared" si="1"/>
        <v>0</v>
      </c>
      <c r="H46" s="547">
        <f t="shared" si="1"/>
        <v>0</v>
      </c>
    </row>
    <row r="47" spans="1:9" x14ac:dyDescent="0.25">
      <c r="A47" s="33">
        <f t="shared" si="2"/>
        <v>42</v>
      </c>
      <c r="B47" s="123" t="s">
        <v>109</v>
      </c>
      <c r="C47" s="548">
        <v>0</v>
      </c>
      <c r="D47" s="548">
        <v>0</v>
      </c>
      <c r="E47" s="548">
        <v>0</v>
      </c>
      <c r="F47" s="548">
        <v>0</v>
      </c>
      <c r="G47" s="546">
        <f t="shared" si="1"/>
        <v>0</v>
      </c>
      <c r="H47" s="547">
        <f t="shared" si="1"/>
        <v>0</v>
      </c>
    </row>
    <row r="48" spans="1:9" x14ac:dyDescent="0.25">
      <c r="A48" s="33">
        <f t="shared" si="2"/>
        <v>43</v>
      </c>
      <c r="B48" s="123" t="s">
        <v>926</v>
      </c>
      <c r="C48" s="548">
        <v>0</v>
      </c>
      <c r="D48" s="548">
        <v>0</v>
      </c>
      <c r="E48" s="548">
        <v>0</v>
      </c>
      <c r="F48" s="548">
        <v>0</v>
      </c>
      <c r="G48" s="546">
        <f t="shared" ref="G48" si="20">E48-C48</f>
        <v>0</v>
      </c>
      <c r="H48" s="547">
        <f t="shared" ref="H48" si="21">F48-D48</f>
        <v>0</v>
      </c>
    </row>
    <row r="49" spans="1:9" x14ac:dyDescent="0.25">
      <c r="A49" s="33">
        <f t="shared" si="2"/>
        <v>44</v>
      </c>
      <c r="B49" s="123" t="s">
        <v>1012</v>
      </c>
      <c r="C49" s="548">
        <v>13878.59</v>
      </c>
      <c r="D49" s="548">
        <v>0</v>
      </c>
      <c r="E49" s="548">
        <v>16349.55</v>
      </c>
      <c r="F49" s="548">
        <v>0</v>
      </c>
      <c r="G49" s="546">
        <f t="shared" si="1"/>
        <v>2470.9599999999991</v>
      </c>
      <c r="H49" s="547">
        <f t="shared" si="1"/>
        <v>0</v>
      </c>
    </row>
    <row r="50" spans="1:9" x14ac:dyDescent="0.25">
      <c r="A50" s="33">
        <f t="shared" si="2"/>
        <v>45</v>
      </c>
      <c r="B50" s="79" t="s">
        <v>348</v>
      </c>
      <c r="C50" s="548">
        <v>0</v>
      </c>
      <c r="D50" s="548">
        <v>0</v>
      </c>
      <c r="E50" s="548">
        <v>0</v>
      </c>
      <c r="F50" s="548">
        <v>0</v>
      </c>
      <c r="G50" s="546">
        <f t="shared" si="1"/>
        <v>0</v>
      </c>
      <c r="H50" s="547">
        <f t="shared" si="1"/>
        <v>0</v>
      </c>
    </row>
    <row r="51" spans="1:9" x14ac:dyDescent="0.25">
      <c r="A51" s="33">
        <f t="shared" si="2"/>
        <v>46</v>
      </c>
      <c r="B51" s="79" t="s">
        <v>140</v>
      </c>
      <c r="C51" s="548">
        <v>0</v>
      </c>
      <c r="D51" s="548">
        <v>0</v>
      </c>
      <c r="E51" s="548">
        <v>0</v>
      </c>
      <c r="F51" s="548">
        <v>0</v>
      </c>
      <c r="G51" s="546">
        <f t="shared" si="1"/>
        <v>0</v>
      </c>
      <c r="H51" s="547">
        <f t="shared" si="1"/>
        <v>0</v>
      </c>
    </row>
    <row r="52" spans="1:9" x14ac:dyDescent="0.25">
      <c r="A52" s="33">
        <f t="shared" si="2"/>
        <v>47</v>
      </c>
      <c r="B52" s="79" t="s">
        <v>137</v>
      </c>
      <c r="C52" s="548">
        <v>0</v>
      </c>
      <c r="D52" s="548">
        <v>0</v>
      </c>
      <c r="E52" s="548">
        <v>0</v>
      </c>
      <c r="F52" s="548">
        <v>0</v>
      </c>
      <c r="G52" s="546">
        <f t="shared" si="1"/>
        <v>0</v>
      </c>
      <c r="H52" s="547">
        <f t="shared" si="1"/>
        <v>0</v>
      </c>
    </row>
    <row r="53" spans="1:9" x14ac:dyDescent="0.25">
      <c r="A53" s="33">
        <f t="shared" si="2"/>
        <v>48</v>
      </c>
      <c r="B53" s="79" t="s">
        <v>326</v>
      </c>
      <c r="C53" s="548">
        <v>0</v>
      </c>
      <c r="D53" s="548">
        <v>0</v>
      </c>
      <c r="E53" s="548">
        <v>0</v>
      </c>
      <c r="F53" s="548">
        <v>0</v>
      </c>
      <c r="G53" s="546">
        <f t="shared" si="1"/>
        <v>0</v>
      </c>
      <c r="H53" s="547">
        <f t="shared" si="1"/>
        <v>0</v>
      </c>
    </row>
    <row r="54" spans="1:9" x14ac:dyDescent="0.25">
      <c r="A54" s="33">
        <f t="shared" si="2"/>
        <v>49</v>
      </c>
      <c r="B54" s="79" t="s">
        <v>261</v>
      </c>
      <c r="C54" s="548">
        <v>0</v>
      </c>
      <c r="D54" s="548">
        <v>0</v>
      </c>
      <c r="E54" s="548">
        <v>0</v>
      </c>
      <c r="F54" s="548">
        <v>0</v>
      </c>
      <c r="G54" s="546">
        <f t="shared" si="1"/>
        <v>0</v>
      </c>
      <c r="H54" s="547">
        <f t="shared" si="1"/>
        <v>0</v>
      </c>
    </row>
    <row r="55" spans="1:9" ht="18.75" x14ac:dyDescent="0.25">
      <c r="A55" s="33">
        <f t="shared" si="2"/>
        <v>50</v>
      </c>
      <c r="B55" s="79" t="s">
        <v>1198</v>
      </c>
      <c r="C55" s="550">
        <f>SUM(C56:C61)</f>
        <v>75021.759999999995</v>
      </c>
      <c r="D55" s="550">
        <f t="shared" ref="D55:F55" si="22">SUM(D56:D61)</f>
        <v>0</v>
      </c>
      <c r="E55" s="550">
        <f t="shared" si="22"/>
        <v>100658.42</v>
      </c>
      <c r="F55" s="550">
        <f t="shared" si="22"/>
        <v>0</v>
      </c>
      <c r="G55" s="546">
        <f t="shared" si="1"/>
        <v>25636.660000000003</v>
      </c>
      <c r="H55" s="547">
        <f t="shared" si="1"/>
        <v>0</v>
      </c>
      <c r="I55" s="511" t="s">
        <v>1201</v>
      </c>
    </row>
    <row r="56" spans="1:9" x14ac:dyDescent="0.25">
      <c r="A56" s="33">
        <f t="shared" si="2"/>
        <v>51</v>
      </c>
      <c r="B56" s="123" t="s">
        <v>239</v>
      </c>
      <c r="C56" s="548">
        <v>0</v>
      </c>
      <c r="D56" s="306" t="s">
        <v>317</v>
      </c>
      <c r="E56" s="548">
        <v>0</v>
      </c>
      <c r="F56" s="306" t="s">
        <v>317</v>
      </c>
      <c r="G56" s="546">
        <f t="shared" si="1"/>
        <v>0</v>
      </c>
      <c r="H56" s="547" t="s">
        <v>317</v>
      </c>
    </row>
    <row r="57" spans="1:9" x14ac:dyDescent="0.25">
      <c r="A57" s="33">
        <f t="shared" si="2"/>
        <v>52</v>
      </c>
      <c r="B57" s="123" t="s">
        <v>110</v>
      </c>
      <c r="C57" s="548">
        <v>54480</v>
      </c>
      <c r="D57" s="306" t="s">
        <v>317</v>
      </c>
      <c r="E57" s="548">
        <v>68295</v>
      </c>
      <c r="F57" s="306" t="s">
        <v>317</v>
      </c>
      <c r="G57" s="546">
        <f t="shared" si="1"/>
        <v>13815</v>
      </c>
      <c r="H57" s="547" t="s">
        <v>317</v>
      </c>
    </row>
    <row r="58" spans="1:9" ht="31.5" x14ac:dyDescent="0.25">
      <c r="A58" s="33">
        <f t="shared" si="2"/>
        <v>53</v>
      </c>
      <c r="B58" s="123" t="s">
        <v>857</v>
      </c>
      <c r="C58" s="548">
        <v>0</v>
      </c>
      <c r="D58" s="306" t="s">
        <v>317</v>
      </c>
      <c r="E58" s="548">
        <v>0</v>
      </c>
      <c r="F58" s="306" t="s">
        <v>317</v>
      </c>
      <c r="G58" s="546">
        <f t="shared" si="1"/>
        <v>0</v>
      </c>
      <c r="H58" s="547" t="s">
        <v>317</v>
      </c>
    </row>
    <row r="59" spans="1:9" ht="18.75" x14ac:dyDescent="0.25">
      <c r="A59" s="33">
        <f t="shared" si="2"/>
        <v>54</v>
      </c>
      <c r="B59" s="123" t="s">
        <v>1143</v>
      </c>
      <c r="C59" s="548">
        <v>0</v>
      </c>
      <c r="D59" s="306" t="s">
        <v>317</v>
      </c>
      <c r="E59" s="548">
        <v>0</v>
      </c>
      <c r="F59" s="306" t="s">
        <v>317</v>
      </c>
      <c r="G59" s="546">
        <f t="shared" si="1"/>
        <v>0</v>
      </c>
      <c r="H59" s="547" t="s">
        <v>317</v>
      </c>
    </row>
    <row r="60" spans="1:9" x14ac:dyDescent="0.25">
      <c r="A60" s="33">
        <f t="shared" si="2"/>
        <v>55</v>
      </c>
      <c r="B60" s="123" t="s">
        <v>851</v>
      </c>
      <c r="C60" s="548">
        <v>20541.759999999998</v>
      </c>
      <c r="D60" s="306" t="s">
        <v>317</v>
      </c>
      <c r="E60" s="548">
        <v>32363.42</v>
      </c>
      <c r="F60" s="306" t="s">
        <v>317</v>
      </c>
      <c r="G60" s="546">
        <f t="shared" si="1"/>
        <v>11821.66</v>
      </c>
      <c r="H60" s="547" t="s">
        <v>317</v>
      </c>
    </row>
    <row r="61" spans="1:9" x14ac:dyDescent="0.25">
      <c r="A61" s="33">
        <f t="shared" si="2"/>
        <v>56</v>
      </c>
      <c r="B61" s="79" t="s">
        <v>349</v>
      </c>
      <c r="C61" s="548">
        <v>0</v>
      </c>
      <c r="D61" s="548">
        <v>0</v>
      </c>
      <c r="E61" s="548">
        <v>0</v>
      </c>
      <c r="F61" s="548">
        <v>0</v>
      </c>
      <c r="G61" s="546">
        <f t="shared" si="1"/>
        <v>0</v>
      </c>
      <c r="H61" s="547">
        <f t="shared" si="1"/>
        <v>0</v>
      </c>
    </row>
    <row r="62" spans="1:9" x14ac:dyDescent="0.25">
      <c r="A62" s="33">
        <f t="shared" si="2"/>
        <v>57</v>
      </c>
      <c r="B62" s="79" t="s">
        <v>138</v>
      </c>
      <c r="C62" s="548">
        <v>0</v>
      </c>
      <c r="D62" s="548">
        <v>41446.160000000003</v>
      </c>
      <c r="E62" s="548">
        <v>0</v>
      </c>
      <c r="F62" s="548">
        <v>30431.45</v>
      </c>
      <c r="G62" s="546">
        <f t="shared" si="1"/>
        <v>0</v>
      </c>
      <c r="H62" s="547">
        <f t="shared" si="1"/>
        <v>-11014.710000000003</v>
      </c>
    </row>
    <row r="63" spans="1:9" x14ac:dyDescent="0.25">
      <c r="A63" s="33">
        <f t="shared" si="2"/>
        <v>58</v>
      </c>
      <c r="B63" s="461" t="s">
        <v>141</v>
      </c>
      <c r="C63" s="548">
        <v>0</v>
      </c>
      <c r="D63" s="548">
        <v>0</v>
      </c>
      <c r="E63" s="548">
        <v>0</v>
      </c>
      <c r="F63" s="548">
        <v>0</v>
      </c>
      <c r="G63" s="546">
        <f t="shared" si="1"/>
        <v>0</v>
      </c>
      <c r="H63" s="547">
        <f t="shared" si="1"/>
        <v>0</v>
      </c>
      <c r="I63" s="186"/>
    </row>
    <row r="64" spans="1:9" x14ac:dyDescent="0.25">
      <c r="A64" s="33">
        <f t="shared" si="2"/>
        <v>59</v>
      </c>
      <c r="B64" s="461" t="s">
        <v>980</v>
      </c>
      <c r="C64" s="548">
        <v>0</v>
      </c>
      <c r="D64" s="548">
        <v>0</v>
      </c>
      <c r="E64" s="548">
        <v>0</v>
      </c>
      <c r="F64" s="548">
        <v>0</v>
      </c>
      <c r="G64" s="546">
        <f t="shared" ref="G64" si="23">E64-C64</f>
        <v>0</v>
      </c>
      <c r="H64" s="547">
        <f t="shared" ref="H64" si="24">F64-D64</f>
        <v>0</v>
      </c>
      <c r="I64" s="186"/>
    </row>
    <row r="65" spans="1:9" x14ac:dyDescent="0.25">
      <c r="A65" s="33">
        <f t="shared" si="2"/>
        <v>60</v>
      </c>
      <c r="B65" s="462" t="s">
        <v>911</v>
      </c>
      <c r="C65" s="548">
        <v>0</v>
      </c>
      <c r="D65" s="548">
        <v>0</v>
      </c>
      <c r="E65" s="548">
        <v>0</v>
      </c>
      <c r="F65" s="548">
        <v>0</v>
      </c>
      <c r="G65" s="546">
        <f>E65-C65</f>
        <v>0</v>
      </c>
      <c r="H65" s="547">
        <f t="shared" si="1"/>
        <v>0</v>
      </c>
      <c r="I65" s="186"/>
    </row>
    <row r="66" spans="1:9" x14ac:dyDescent="0.25">
      <c r="A66" s="33">
        <f t="shared" si="2"/>
        <v>61</v>
      </c>
      <c r="B66" s="462" t="s">
        <v>927</v>
      </c>
      <c r="C66" s="548">
        <v>0</v>
      </c>
      <c r="D66" s="548">
        <v>0</v>
      </c>
      <c r="E66" s="548">
        <v>0</v>
      </c>
      <c r="F66" s="548">
        <v>0</v>
      </c>
      <c r="G66" s="546">
        <f>E66-C66</f>
        <v>0</v>
      </c>
      <c r="H66" s="547">
        <f t="shared" ref="H66" si="25">F66-D66</f>
        <v>0</v>
      </c>
      <c r="I66" s="186"/>
    </row>
    <row r="67" spans="1:9" x14ac:dyDescent="0.25">
      <c r="A67" s="33">
        <f t="shared" si="2"/>
        <v>62</v>
      </c>
      <c r="B67" s="79" t="s">
        <v>142</v>
      </c>
      <c r="C67" s="548">
        <v>13688194.02</v>
      </c>
      <c r="D67" s="548">
        <v>0</v>
      </c>
      <c r="E67" s="548">
        <v>14533726.630000001</v>
      </c>
      <c r="F67" s="548">
        <v>0</v>
      </c>
      <c r="G67" s="546">
        <f t="shared" si="1"/>
        <v>845532.61000000127</v>
      </c>
      <c r="H67" s="547">
        <f t="shared" si="1"/>
        <v>0</v>
      </c>
    </row>
    <row r="68" spans="1:9" x14ac:dyDescent="0.25">
      <c r="A68" s="33">
        <f t="shared" si="2"/>
        <v>63</v>
      </c>
      <c r="B68" s="463" t="s">
        <v>303</v>
      </c>
      <c r="C68" s="551"/>
      <c r="D68" s="551"/>
      <c r="E68" s="551"/>
      <c r="F68" s="551"/>
      <c r="G68" s="546">
        <f t="shared" si="1"/>
        <v>0</v>
      </c>
      <c r="H68" s="547">
        <f t="shared" si="1"/>
        <v>0</v>
      </c>
    </row>
    <row r="69" spans="1:9" x14ac:dyDescent="0.25">
      <c r="A69" s="33">
        <f t="shared" si="2"/>
        <v>64</v>
      </c>
      <c r="B69" s="463" t="s">
        <v>160</v>
      </c>
      <c r="C69" s="552">
        <v>441185.96</v>
      </c>
      <c r="D69" s="552">
        <v>0</v>
      </c>
      <c r="E69" s="552">
        <v>459574.96</v>
      </c>
      <c r="F69" s="552">
        <v>0</v>
      </c>
      <c r="G69" s="546">
        <f t="shared" si="1"/>
        <v>18389</v>
      </c>
      <c r="H69" s="547">
        <f t="shared" si="1"/>
        <v>0</v>
      </c>
    </row>
    <row r="70" spans="1:9" s="128" customFormat="1" ht="30" thickBot="1" x14ac:dyDescent="0.3">
      <c r="A70" s="33">
        <f t="shared" si="2"/>
        <v>65</v>
      </c>
      <c r="B70" s="464" t="s">
        <v>1213</v>
      </c>
      <c r="C70" s="529">
        <f>C6+C11+C16+C17+C18+C19+C20+C21+C24+C25+C31+C38+C39+C50+C51+C52+C53+C54+C55+C61+C62+C63+C64+C65+C66+C67</f>
        <v>15791493.199999999</v>
      </c>
      <c r="D70" s="529">
        <f t="shared" ref="D70:F70" si="26">D6+D11+D16+D17+D18+D19+D20+D21+D24+D25+D31+D38+D39+D50+D51+D52+D53+D54+D55+D61+D62+D63+D64+D65+D66+D67</f>
        <v>211295.47</v>
      </c>
      <c r="E70" s="529">
        <f t="shared" si="26"/>
        <v>16496806.58</v>
      </c>
      <c r="F70" s="529">
        <f t="shared" si="26"/>
        <v>231555.5</v>
      </c>
      <c r="G70" s="553">
        <f t="shared" si="1"/>
        <v>705313.38000000082</v>
      </c>
      <c r="H70" s="554">
        <f t="shared" si="1"/>
        <v>20260.03</v>
      </c>
      <c r="I70" s="404" t="s">
        <v>1202</v>
      </c>
    </row>
    <row r="71" spans="1:9" ht="21" customHeight="1" x14ac:dyDescent="0.25">
      <c r="B71" s="3"/>
      <c r="C71" s="3"/>
      <c r="D71" s="347">
        <f>C70+D70</f>
        <v>16002788.67</v>
      </c>
      <c r="E71" s="348"/>
      <c r="F71" s="347">
        <f>E70+F70</f>
        <v>16728362.08</v>
      </c>
      <c r="G71" s="3"/>
      <c r="H71" s="3"/>
      <c r="I71" s="349" t="s">
        <v>898</v>
      </c>
    </row>
    <row r="72" spans="1:9" x14ac:dyDescent="0.25">
      <c r="A72" s="694" t="s">
        <v>1144</v>
      </c>
      <c r="B72" s="695"/>
      <c r="C72" s="695"/>
      <c r="D72" s="695"/>
      <c r="E72" s="695"/>
      <c r="F72" s="695"/>
      <c r="G72" s="695"/>
      <c r="H72" s="696"/>
      <c r="I72" s="359"/>
    </row>
    <row r="73" spans="1:9" ht="30.75" customHeight="1" x14ac:dyDescent="0.25">
      <c r="A73" s="697" t="s">
        <v>240</v>
      </c>
      <c r="B73" s="698"/>
      <c r="C73" s="698"/>
      <c r="D73" s="698"/>
      <c r="E73" s="698"/>
      <c r="F73" s="698"/>
      <c r="G73" s="698"/>
      <c r="H73" s="699"/>
    </row>
    <row r="75" spans="1:9" x14ac:dyDescent="0.25">
      <c r="C75" s="519"/>
    </row>
    <row r="76" spans="1:9" ht="18.75" customHeight="1" x14ac:dyDescent="0.25"/>
  </sheetData>
  <mergeCells count="9">
    <mergeCell ref="A72:H72"/>
    <mergeCell ref="A73:H73"/>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44"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7"/>
  <sheetViews>
    <sheetView zoomScaleNormal="100" workbookViewId="0">
      <selection activeCell="E15" sqref="E15"/>
    </sheetView>
  </sheetViews>
  <sheetFormatPr defaultRowHeight="15.75" x14ac:dyDescent="0.25"/>
  <cols>
    <col min="1" max="1" width="7.85546875" style="3" customWidth="1"/>
    <col min="2" max="2" width="98.28515625" style="6" customWidth="1"/>
    <col min="3" max="3" width="16.85546875" style="1" customWidth="1"/>
    <col min="4" max="4" width="17.28515625" style="1" customWidth="1"/>
    <col min="5" max="5" width="32.140625" style="1" customWidth="1"/>
    <col min="6" max="8" width="9.140625" style="1"/>
    <col min="9" max="9" width="9.140625" style="1" customWidth="1"/>
    <col min="10" max="16384" width="9.140625" style="1"/>
  </cols>
  <sheetData>
    <row r="1" spans="1:9" ht="45.75" customHeight="1" thickBot="1" x14ac:dyDescent="0.3">
      <c r="A1" s="688" t="s">
        <v>1108</v>
      </c>
      <c r="B1" s="689"/>
      <c r="C1" s="689"/>
      <c r="D1" s="690"/>
      <c r="E1" s="186" t="s">
        <v>1185</v>
      </c>
    </row>
    <row r="2" spans="1:9" ht="37.5" customHeight="1" x14ac:dyDescent="0.25">
      <c r="A2" s="685" t="s">
        <v>1216</v>
      </c>
      <c r="B2" s="686"/>
      <c r="C2" s="686"/>
      <c r="D2" s="687"/>
    </row>
    <row r="3" spans="1:9" s="10" customFormat="1" ht="31.5" x14ac:dyDescent="0.25">
      <c r="A3" s="322" t="s">
        <v>205</v>
      </c>
      <c r="B3" s="324" t="s">
        <v>332</v>
      </c>
      <c r="C3" s="323">
        <v>2017</v>
      </c>
      <c r="D3" s="298">
        <v>2018</v>
      </c>
    </row>
    <row r="4" spans="1:9" s="10" customFormat="1" x14ac:dyDescent="0.25">
      <c r="A4" s="322"/>
      <c r="B4" s="324"/>
      <c r="C4" s="323" t="s">
        <v>286</v>
      </c>
      <c r="D4" s="298" t="s">
        <v>287</v>
      </c>
      <c r="F4" s="87"/>
    </row>
    <row r="5" spans="1:9" x14ac:dyDescent="0.25">
      <c r="A5" s="33">
        <v>1</v>
      </c>
      <c r="B5" s="299" t="s">
        <v>1008</v>
      </c>
      <c r="C5" s="555">
        <f>+SUM(C6:C9)</f>
        <v>1318212</v>
      </c>
      <c r="D5" s="555">
        <f>+SUM(D6:D9)</f>
        <v>1150627</v>
      </c>
      <c r="E5" s="10"/>
      <c r="F5" s="308"/>
      <c r="G5" s="202"/>
    </row>
    <row r="6" spans="1:9" x14ac:dyDescent="0.25">
      <c r="A6" s="33">
        <v>2</v>
      </c>
      <c r="B6" s="47" t="s">
        <v>984</v>
      </c>
      <c r="C6" s="53">
        <v>2200</v>
      </c>
      <c r="D6" s="556">
        <v>2100</v>
      </c>
      <c r="E6" s="307"/>
      <c r="F6" s="10"/>
      <c r="I6" s="186"/>
    </row>
    <row r="7" spans="1:9" x14ac:dyDescent="0.25">
      <c r="A7" s="33">
        <v>3</v>
      </c>
      <c r="B7" s="47" t="s">
        <v>985</v>
      </c>
      <c r="C7" s="53">
        <v>228270</v>
      </c>
      <c r="D7" s="556">
        <v>265387</v>
      </c>
      <c r="E7" s="307"/>
      <c r="F7" s="10"/>
      <c r="I7" s="186"/>
    </row>
    <row r="8" spans="1:9" x14ac:dyDescent="0.25">
      <c r="A8" s="33">
        <v>4</v>
      </c>
      <c r="B8" s="493" t="s">
        <v>1182</v>
      </c>
      <c r="C8" s="53">
        <v>1700</v>
      </c>
      <c r="D8" s="556">
        <v>3200</v>
      </c>
      <c r="E8" s="307" t="s">
        <v>1188</v>
      </c>
      <c r="F8" s="10"/>
      <c r="I8" s="186"/>
    </row>
    <row r="9" spans="1:9" x14ac:dyDescent="0.25">
      <c r="A9" s="33">
        <v>5</v>
      </c>
      <c r="B9" s="493" t="s">
        <v>1181</v>
      </c>
      <c r="C9" s="53">
        <v>1086042</v>
      </c>
      <c r="D9" s="556">
        <v>879940</v>
      </c>
      <c r="E9" s="307" t="s">
        <v>1189</v>
      </c>
      <c r="F9" s="10"/>
      <c r="I9" s="186"/>
    </row>
    <row r="10" spans="1:9" ht="18.75" x14ac:dyDescent="0.25">
      <c r="A10" s="199">
        <v>6</v>
      </c>
      <c r="B10" s="47" t="s">
        <v>1141</v>
      </c>
      <c r="C10" s="541">
        <v>0</v>
      </c>
      <c r="D10" s="557">
        <v>0</v>
      </c>
    </row>
    <row r="11" spans="1:9" x14ac:dyDescent="0.25">
      <c r="A11" s="33">
        <v>7</v>
      </c>
      <c r="B11" s="64" t="s">
        <v>1142</v>
      </c>
      <c r="C11" s="62">
        <f>SUM(C12:C17)</f>
        <v>273900.69</v>
      </c>
      <c r="D11" s="558">
        <f>SUM(D12:D17)</f>
        <v>250488.5</v>
      </c>
    </row>
    <row r="12" spans="1:9" x14ac:dyDescent="0.25">
      <c r="A12" s="33">
        <v>8</v>
      </c>
      <c r="B12" s="47" t="s">
        <v>986</v>
      </c>
      <c r="C12" s="53">
        <v>143415</v>
      </c>
      <c r="D12" s="556">
        <v>131928</v>
      </c>
    </row>
    <row r="13" spans="1:9" x14ac:dyDescent="0.25">
      <c r="A13" s="33">
        <v>9</v>
      </c>
      <c r="B13" s="47" t="s">
        <v>987</v>
      </c>
      <c r="C13" s="53">
        <v>55450</v>
      </c>
      <c r="D13" s="556">
        <v>49920</v>
      </c>
    </row>
    <row r="14" spans="1:9" x14ac:dyDescent="0.25">
      <c r="A14" s="33">
        <v>10</v>
      </c>
      <c r="B14" s="47" t="s">
        <v>988</v>
      </c>
      <c r="C14" s="53">
        <v>14419</v>
      </c>
      <c r="D14" s="556">
        <v>10625</v>
      </c>
    </row>
    <row r="15" spans="1:9" x14ac:dyDescent="0.25">
      <c r="A15" s="33">
        <v>11</v>
      </c>
      <c r="B15" s="47" t="s">
        <v>989</v>
      </c>
      <c r="C15" s="53">
        <v>59966.69</v>
      </c>
      <c r="D15" s="556">
        <v>57795.5</v>
      </c>
    </row>
    <row r="16" spans="1:9" ht="31.5" x14ac:dyDescent="0.25">
      <c r="A16" s="33">
        <v>12</v>
      </c>
      <c r="B16" s="47" t="s">
        <v>990</v>
      </c>
      <c r="C16" s="53">
        <v>0</v>
      </c>
      <c r="D16" s="556">
        <v>20</v>
      </c>
    </row>
    <row r="17" spans="1:4" x14ac:dyDescent="0.25">
      <c r="A17" s="33">
        <v>13</v>
      </c>
      <c r="B17" s="47" t="s">
        <v>991</v>
      </c>
      <c r="C17" s="53">
        <v>650</v>
      </c>
      <c r="D17" s="556">
        <v>200</v>
      </c>
    </row>
    <row r="18" spans="1:4" x14ac:dyDescent="0.25">
      <c r="A18" s="33">
        <v>14</v>
      </c>
      <c r="B18" s="64" t="s">
        <v>246</v>
      </c>
      <c r="C18" s="62">
        <f>(C6+C7)*0.2</f>
        <v>46094</v>
      </c>
      <c r="D18" s="558">
        <f>(D6+D7)*0.2</f>
        <v>53497.4</v>
      </c>
    </row>
    <row r="19" spans="1:4" ht="16.5" thickBot="1" x14ac:dyDescent="0.3">
      <c r="A19" s="34">
        <v>15</v>
      </c>
      <c r="B19" s="65" t="s">
        <v>338</v>
      </c>
      <c r="C19" s="559">
        <v>46094</v>
      </c>
      <c r="D19" s="560">
        <v>53497.4</v>
      </c>
    </row>
    <row r="20" spans="1:4" x14ac:dyDescent="0.25">
      <c r="B20" s="9"/>
    </row>
    <row r="21" spans="1:4" ht="18.75" x14ac:dyDescent="0.25">
      <c r="A21" s="256"/>
      <c r="B21" s="310" t="s">
        <v>868</v>
      </c>
    </row>
    <row r="22" spans="1:4" x14ac:dyDescent="0.25">
      <c r="B22" s="301"/>
    </row>
    <row r="23" spans="1:4" x14ac:dyDescent="0.25">
      <c r="B23" s="301"/>
    </row>
    <row r="24" spans="1:4" x14ac:dyDescent="0.25">
      <c r="B24" s="9"/>
    </row>
    <row r="25" spans="1:4" x14ac:dyDescent="0.25">
      <c r="B25" s="9"/>
    </row>
    <row r="26" spans="1:4" x14ac:dyDescent="0.25">
      <c r="B26" s="9"/>
    </row>
    <row r="27" spans="1:4" x14ac:dyDescent="0.25">
      <c r="B27" s="9"/>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478802F3-CAF1-414B-986B-3ACC0176C017}">
  <ds:schemaRef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Gabalcová Miroslava</cp:lastModifiedBy>
  <cp:lastPrinted>2019-04-18T06:51:28Z</cp:lastPrinted>
  <dcterms:created xsi:type="dcterms:W3CDTF">2002-06-05T18:53:25Z</dcterms:created>
  <dcterms:modified xsi:type="dcterms:W3CDTF">2019-04-23T08:16:42Z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