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336" windowWidth="14436" windowHeight="12876" tabRatio="788" activeTab="4"/>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sheetId="9" r:id="rId9"/>
    <sheet name="T6-Zamestnanci_a_mzdy" sheetId="10" r:id="rId10"/>
    <sheet name="T7_Doktorandi " sheetId="11" r:id="rId11"/>
    <sheet name="T8-Soc_štipendiá" sheetId="12" r:id="rId12"/>
    <sheet name="T9_ŠD " sheetId="13" r:id="rId13"/>
    <sheet name="T10-ŠJ " sheetId="14" r:id="rId14"/>
    <sheet name="T11-Zdroje KV" sheetId="15" r:id="rId15"/>
    <sheet name="T12-KV" sheetId="16" r:id="rId16"/>
    <sheet name="T13-Fondy" sheetId="17" r:id="rId17"/>
    <sheet name="T16 - Štruktúra hotovosti" sheetId="18" r:id="rId18"/>
    <sheet name="T17-Dotácie zo ŠF EU" sheetId="19" r:id="rId19"/>
    <sheet name="T18-Ostatné dotacie z kap MŠ SR" sheetId="20" r:id="rId20"/>
    <sheet name="T19-Štip_ z vlastných " sheetId="21" r:id="rId21"/>
    <sheet name="T20_motivačné štipendiá" sheetId="22" r:id="rId22"/>
    <sheet name="T21-štruktúra_384" sheetId="23" r:id="rId23"/>
    <sheet name="T22_Výnosy_soc_oblasť" sheetId="24" r:id="rId24"/>
    <sheet name="T23_Náklady_soc_oblasť" sheetId="25" r:id="rId25"/>
    <sheet name="T24a_Aktíva_1" sheetId="26" r:id="rId26"/>
    <sheet name="T24b_Aktíva_2" sheetId="27" r:id="rId27"/>
    <sheet name="T25_Pasíva " sheetId="28" r:id="rId28"/>
    <sheet name="T24__Aktíva" sheetId="29" state="hidden" r:id="rId29"/>
  </sheets>
  <definedNames>
    <definedName name="aaa" hidden="1">3</definedName>
    <definedName name="_xlnm.Print_Area" localSheetId="3">'Súvzťažnosti'!$A$1:$C$39</definedName>
    <definedName name="_xlnm.Print_Area" localSheetId="14">'T11-Zdroje KV'!$A$1:$D$23</definedName>
    <definedName name="_xlnm.Print_Area" localSheetId="6">'T3-Výnosy'!$A$1:$H$62</definedName>
    <definedName name="_xlnm.Print_Area" localSheetId="8">'T5 - Analýza nákladov'!$A$1:$H$106</definedName>
    <definedName name="SAPBEXrevision" hidden="1">7</definedName>
    <definedName name="SAPBEXsysID" hidden="1">"BS1"</definedName>
    <definedName name="SAPBEXwbID" hidden="1">"3TG3S316PX9BHXMQEBSXSYZZO"</definedName>
    <definedName name="xxx" hidden="1">"3TGMUFSSIAIMK2KTNC9DELQD0"</definedName>
  </definedNames>
  <calcPr calcMode="manual" fullCalcOnLoad="1"/>
</workbook>
</file>

<file path=xl/comments11.xml><?xml version="1.0" encoding="utf-8"?>
<comments xmlns="http://schemas.openxmlformats.org/spreadsheetml/2006/main">
  <authors>
    <author>Ing. Gond?rov? Beata</author>
  </authors>
  <commentList>
    <comment ref="F3" authorId="0">
      <text>
        <r>
          <rPr>
            <b/>
            <sz val="8"/>
            <rFont val="Tahoma"/>
            <family val="0"/>
          </rPr>
          <t>Ing. Gondárová Beata:</t>
        </r>
        <r>
          <rPr>
            <sz val="8"/>
            <rFont val="Tahoma"/>
            <family val="0"/>
          </rPr>
          <t xml:space="preserve">
</t>
        </r>
        <r>
          <rPr>
            <sz val="10"/>
            <rFont val="Tahoma"/>
            <family val="2"/>
          </rPr>
          <t>patrí sem objem vyplatených štipendií doktorandom (zo všetkých zdrojov), prijatých po 1.9.2012 na miestach nepridelených "ministerstvom"</t>
        </r>
      </text>
    </comment>
    <comment ref="E3" authorId="0">
      <text>
        <r>
          <rPr>
            <b/>
            <sz val="8"/>
            <rFont val="Tahoma"/>
            <family val="2"/>
          </rPr>
          <t>Ing. Gondárová Beata:</t>
        </r>
        <r>
          <rPr>
            <sz val="8"/>
            <rFont val="Tahoma"/>
            <family val="2"/>
          </rPr>
          <t xml:space="preserve">
</t>
        </r>
        <r>
          <rPr>
            <sz val="10"/>
            <rFont val="Tahoma"/>
            <family val="2"/>
          </rPr>
          <t>patrí sem objem vyplatených štipendií doktorandom (</t>
        </r>
        <r>
          <rPr>
            <u val="single"/>
            <sz val="10"/>
            <rFont val="Tahoma"/>
            <family val="2"/>
          </rPr>
          <t>zo všetkých zdrojov</t>
        </r>
        <r>
          <rPr>
            <sz val="10"/>
            <rFont val="Tahoma"/>
            <family val="2"/>
          </rPr>
          <t xml:space="preserve">), prijatých do 31.8.2012 - </t>
        </r>
        <r>
          <rPr>
            <b/>
            <sz val="10"/>
            <rFont val="Tahoma"/>
            <family val="2"/>
          </rPr>
          <t>nie</t>
        </r>
        <r>
          <rPr>
            <sz val="10"/>
            <rFont val="Tahoma"/>
            <family val="2"/>
          </rPr>
          <t xml:space="preserve"> z účelovej dotácie (napr. štip.doktorandov platených z neúčelovej dotácie MŠVVaŠ, nebezpečn. príplatok, vyšší plat. stupeň)</t>
        </r>
      </text>
    </comment>
  </commentList>
</comments>
</file>

<file path=xl/comments4.xml><?xml version="1.0" encoding="utf-8"?>
<comments xmlns="http://schemas.openxmlformats.org/spreadsheetml/2006/main">
  <authors>
    <author>Ing. Gond?rov? Beata</author>
  </authors>
  <commentList>
    <comment ref="E9" authorId="0">
      <text>
        <r>
          <rPr>
            <b/>
            <sz val="8"/>
            <rFont val="Tahoma"/>
            <family val="2"/>
          </rPr>
          <t>Ing. Gondárová Beata:</t>
        </r>
        <r>
          <rPr>
            <sz val="8"/>
            <rFont val="Tahoma"/>
            <family val="2"/>
          </rPr>
          <t xml:space="preserve">
p. Juklová z VŠMU telef.14.3., že tá súvzť by mala byť len na SB (nie na SF ani na SE)
</t>
        </r>
      </text>
    </comment>
  </commentList>
</comments>
</file>

<file path=xl/sharedStrings.xml><?xml version="1.0" encoding="utf-8"?>
<sst xmlns="http://schemas.openxmlformats.org/spreadsheetml/2006/main" count="1835" uniqueCount="1411">
  <si>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</si>
  <si>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</si>
  <si>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</si>
  <si>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</si>
  <si>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</si>
  <si>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</si>
  <si>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</si>
  <si>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</si>
  <si>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</si>
  <si>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</si>
  <si>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</si>
  <si>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</si>
  <si>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</si>
  <si>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</si>
  <si>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</si>
  <si>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</si>
  <si>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</si>
  <si>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</si>
  <si>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</si>
  <si>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</si>
  <si>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</si>
  <si>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</si>
  <si>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</si>
  <si>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</si>
  <si>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</si>
  <si>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</si>
  <si>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</si>
  <si>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</si>
  <si>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</si>
  <si>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</si>
  <si>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</si>
  <si>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</si>
  <si>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</si>
  <si>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</si>
  <si>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</si>
  <si>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</si>
  <si>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</si>
  <si>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</si>
  <si>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</si>
  <si>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</si>
  <si>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</si>
  <si>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</si>
  <si>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</si>
  <si>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r>
      <t>Opravy a udržiavanie (účet 511)</t>
    </r>
    <r>
      <rPr>
        <sz val="12"/>
        <rFont val="Times New Roman"/>
        <family val="1"/>
      </rPr>
      <t xml:space="preserve"> [SUM(R28:R34)]</t>
    </r>
  </si>
  <si>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</si>
  <si>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</si>
  <si>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</si>
  <si>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</si>
  <si>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</si>
  <si>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</si>
  <si>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</si>
  <si>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</si>
  <si>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</si>
  <si>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</si>
  <si>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</si>
  <si>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</si>
  <si>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</si>
  <si>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</si>
  <si>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</si>
  <si>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</si>
  <si>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</si>
  <si>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</si>
  <si>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</si>
  <si>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</si>
  <si>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</si>
  <si>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</si>
  <si>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</si>
  <si>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</si>
  <si>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</si>
  <si>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</si>
  <si>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</si>
  <si>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</si>
  <si>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</si>
  <si>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</si>
  <si>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</si>
  <si>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</si>
  <si>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</si>
  <si>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</si>
  <si>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</si>
  <si>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</si>
  <si>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</si>
  <si>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</si>
  <si>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</si>
  <si>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</si>
  <si>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</si>
  <si>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</si>
  <si>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</si>
  <si>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</si>
  <si>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</si>
  <si>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</si>
  <si>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T2_R1</t>
  </si>
  <si>
    <t>Tabuľka 17</t>
  </si>
  <si>
    <r>
      <t xml:space="preserve">- na sociálnu podporu </t>
    </r>
    <r>
      <rPr>
        <sz val="12"/>
        <rFont val="Times New Roman"/>
        <family val="1"/>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</si>
  <si>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</si>
  <si>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</si>
  <si>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</si>
  <si>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</si>
  <si>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</si>
  <si>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</si>
  <si>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</si>
  <si>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</si>
  <si>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</si>
  <si>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</si>
  <si>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</si>
  <si>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</si>
  <si>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</si>
  <si>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</si>
  <si>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</si>
  <si>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</si>
  <si>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</si>
  <si>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</si>
  <si>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</si>
  <si>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</si>
  <si>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</si>
  <si>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</si>
  <si>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</si>
  <si>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</si>
  <si>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</si>
  <si>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</si>
  <si>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</si>
  <si>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</si>
  <si>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</si>
  <si>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</si>
  <si>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</si>
  <si>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</si>
  <si>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</si>
  <si>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poplatky spojené so štúdiom (účet 649 003-006)</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</si>
  <si>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</si>
  <si>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</si>
  <si>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</si>
  <si>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</si>
  <si>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</si>
  <si>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</si>
  <si>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</si>
  <si>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</si>
  <si>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</si>
  <si>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</si>
  <si>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</si>
  <si>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</si>
  <si>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</si>
  <si>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</si>
  <si>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</si>
  <si>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</si>
  <si>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</si>
  <si>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</si>
  <si>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</si>
  <si>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ostatný materiál (účet 501 099)</t>
  </si>
  <si>
    <t>- elektrická energia (účet 502 001)</t>
  </si>
  <si>
    <t>- tepelná energia  (účet 502 002)</t>
  </si>
  <si>
    <t>- vodné a stočné  (účet 502 003)</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</si>
  <si>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</si>
  <si>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</si>
  <si>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</si>
  <si>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</si>
  <si>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</si>
  <si>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</si>
  <si>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</si>
  <si>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</si>
  <si>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</si>
  <si>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údržba a opravy meracej techniky, telovýchovných  zariadení ...(účet 511 005)</t>
  </si>
  <si>
    <t>- iné analyticky sledované náklady (účet 511 006-008)</t>
  </si>
  <si>
    <t>- ostatná údržba a opravy (účet 511 099)</t>
  </si>
  <si>
    <t>- domáce cestovné  (účet 512 001)</t>
  </si>
  <si>
    <t>- zahraničné cestovné  (účet 512 002)</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</si>
  <si>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</si>
  <si>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</si>
  <si>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</si>
  <si>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</si>
  <si>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</si>
  <si>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</si>
  <si>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</si>
  <si>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</si>
  <si>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</si>
  <si>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</si>
  <si>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</si>
  <si>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</si>
  <si>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</si>
  <si>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</si>
  <si>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</si>
  <si>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</si>
  <si>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</si>
  <si>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</si>
  <si>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</si>
  <si>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</si>
  <si>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</si>
  <si>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</si>
  <si>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</si>
  <si>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</si>
  <si>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</si>
  <si>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</si>
  <si>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</si>
  <si>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</si>
  <si>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rPr>
      <t>1)</t>
    </r>
  </si>
  <si>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</si>
  <si>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</si>
  <si>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</si>
  <si>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</si>
  <si>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</si>
  <si>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</si>
  <si>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</si>
  <si>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</si>
  <si>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</si>
  <si>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</si>
  <si>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</si>
  <si>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</si>
  <si>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</si>
  <si>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</si>
  <si>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</si>
  <si>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</si>
  <si>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</si>
  <si>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</si>
  <si>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</si>
  <si>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</si>
  <si>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T4_R10</t>
  </si>
  <si>
    <t>T17_V1</t>
  </si>
  <si>
    <r>
      <t xml:space="preserve">Spolu </t>
    </r>
    <r>
      <rPr>
        <sz val="12"/>
        <rFont val="Times New Roman"/>
        <family val="1"/>
      </rPr>
      <t>[R1+R6+SUM(R11:R16)+R19+R20+SUM(R34:R39)+SUM(R44:49)]</t>
    </r>
  </si>
  <si>
    <t xml:space="preserve"> - ostatné náklady z účtovej skupiny 55 (účty 552, 553, 554, 557, 558, 559)</t>
  </si>
  <si>
    <r>
      <t xml:space="preserve">Výnosy z použitia fondov (účet 656) [SUM(R40:R43)]  </t>
    </r>
    <r>
      <rPr>
        <b/>
        <vertAlign val="superscript"/>
        <sz val="12"/>
        <rFont val="Times New Roman"/>
        <family val="1"/>
      </rPr>
      <t xml:space="preserve"> 1)</t>
    </r>
  </si>
  <si>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</si>
  <si>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</si>
  <si>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</si>
  <si>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</si>
  <si>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</si>
  <si>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</si>
  <si>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</si>
  <si>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</si>
  <si>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</si>
  <si>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</si>
  <si>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</si>
  <si>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</si>
  <si>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</si>
  <si>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</si>
  <si>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</si>
  <si>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</si>
  <si>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</si>
  <si>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</si>
  <si>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</si>
  <si>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</si>
  <si>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</si>
  <si>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</si>
  <si>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</si>
  <si>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</si>
  <si>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</si>
  <si>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</si>
  <si>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</si>
  <si>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</si>
  <si>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</si>
  <si>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</si>
  <si>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</si>
  <si>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</si>
  <si>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</si>
  <si>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</si>
  <si>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rPr>
      <t>1)</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</si>
  <si>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t>Tabuľka 8</t>
  </si>
  <si>
    <r>
      <t>Nevyčerpaná dotácia (+) / nedoplatok dotácie (-) k 31. 12. kalendárneho roka</t>
    </r>
    <r>
      <rPr>
        <b/>
        <vertAlign val="superscript"/>
        <sz val="12"/>
        <rFont val="Times New Roman"/>
        <family val="1"/>
      </rPr>
      <t xml:space="preserve">1) </t>
    </r>
    <r>
      <rPr>
        <b/>
        <sz val="12"/>
        <rFont val="Times New Roman"/>
        <family val="1"/>
      </rPr>
      <t xml:space="preserve"> </t>
    </r>
    <r>
      <rPr>
        <b/>
        <sz val="12"/>
        <rFont val="Times New Roman"/>
        <family val="1"/>
      </rPr>
      <t xml:space="preserve"> [R1+R2-R3]                       </t>
    </r>
  </si>
  <si>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</si>
  <si>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</si>
  <si>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</si>
  <si>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</si>
  <si>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</si>
  <si>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</si>
  <si>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</si>
  <si>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</si>
  <si>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</si>
  <si>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</si>
  <si>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</si>
  <si>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</si>
  <si>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</si>
  <si>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</si>
  <si>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</si>
  <si>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</si>
  <si>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</si>
  <si>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</si>
  <si>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</si>
  <si>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</si>
  <si>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</si>
  <si>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</si>
  <si>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</si>
  <si>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</si>
  <si>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</si>
  <si>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</si>
  <si>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</si>
  <si>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</si>
  <si>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</si>
  <si>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</si>
  <si>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</si>
  <si>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</si>
  <si>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</si>
  <si>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</si>
  <si>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</si>
  <si>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</si>
  <si>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</si>
  <si>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</si>
  <si>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</si>
  <si>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</si>
  <si>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</si>
  <si>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</si>
  <si>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</si>
  <si>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</si>
  <si>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</si>
  <si>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</si>
  <si>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</si>
  <si>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</si>
  <si>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</si>
  <si>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</si>
  <si>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</si>
  <si>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</si>
  <si>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</si>
  <si>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</si>
  <si>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</si>
  <si>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</si>
  <si>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</si>
  <si>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</si>
  <si>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</si>
  <si>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</si>
  <si>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</si>
  <si>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</si>
  <si>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</si>
  <si>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</si>
  <si>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</si>
  <si>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</si>
  <si>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</si>
  <si>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</si>
  <si>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</si>
  <si>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</si>
  <si>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</si>
  <si>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</si>
  <si>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</si>
  <si>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</si>
  <si>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</si>
  <si>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</si>
  <si>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</si>
  <si>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</si>
  <si>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</si>
  <si>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</si>
  <si>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</si>
  <si>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</si>
  <si>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</si>
  <si>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</si>
  <si>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</si>
  <si>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</si>
  <si>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</si>
  <si>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</si>
  <si>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</si>
  <si>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</si>
  <si>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</si>
  <si>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</si>
  <si>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</si>
  <si>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</si>
  <si>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</si>
  <si>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</si>
  <si>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</si>
  <si>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</si>
  <si>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</si>
  <si>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</si>
  <si>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</si>
  <si>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</si>
  <si>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</si>
  <si>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</si>
  <si>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</si>
  <si>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</si>
  <si>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</si>
  <si>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</si>
  <si>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</si>
  <si>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</si>
  <si>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</si>
  <si>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</si>
  <si>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</si>
  <si>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</si>
  <si>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</si>
  <si>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</si>
  <si>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</si>
  <si>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</si>
  <si>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</si>
  <si>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</si>
  <si>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</si>
  <si>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</si>
  <si>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</si>
  <si>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</si>
  <si>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</si>
  <si>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</si>
  <si>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</si>
  <si>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</si>
  <si>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</si>
  <si>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</si>
  <si>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</si>
  <si>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</si>
  <si>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</si>
  <si>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</si>
  <si>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</si>
  <si>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</si>
  <si>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</si>
  <si>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</si>
  <si>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</si>
  <si>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</si>
  <si>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</si>
  <si>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</si>
  <si>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</si>
  <si>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</si>
  <si>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</si>
  <si>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</si>
  <si>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</si>
  <si>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</si>
  <si>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</si>
  <si>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</si>
  <si>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</si>
  <si>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Výnosy z poplatkov spojených so štúdiom</t>
    </r>
    <r>
      <rPr>
        <sz val="12"/>
        <rFont val="Times New Roman"/>
        <family val="1"/>
      </rPr>
      <t xml:space="preserve"> [SUM(R5:R8)]</t>
    </r>
  </si>
  <si>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</si>
  <si>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</si>
  <si>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</si>
  <si>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</si>
  <si>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</si>
  <si>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</si>
  <si>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</si>
  <si>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</si>
  <si>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</si>
  <si>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</si>
  <si>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</si>
  <si>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</si>
  <si>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</si>
  <si>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</si>
  <si>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</si>
  <si>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</si>
  <si>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</si>
  <si>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</si>
  <si>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</si>
  <si>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</si>
  <si>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</si>
  <si>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</si>
  <si>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</si>
  <si>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</si>
  <si>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</si>
  <si>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</si>
  <si>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</si>
  <si>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</si>
  <si>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</si>
  <si>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</si>
  <si>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</si>
  <si>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</si>
  <si>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</si>
  <si>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</si>
  <si>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</si>
  <si>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</si>
  <si>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</si>
  <si>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</si>
  <si>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</si>
  <si>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</si>
  <si>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</si>
  <si>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</si>
  <si>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</si>
  <si>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</si>
  <si>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</si>
  <si>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</si>
  <si>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</si>
  <si>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</si>
  <si>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</si>
  <si>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</si>
  <si>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</si>
  <si>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</si>
  <si>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</si>
  <si>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</si>
  <si>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</si>
  <si>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</si>
  <si>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</si>
  <si>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</si>
  <si>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</si>
  <si>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</si>
  <si>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</si>
  <si>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</si>
  <si>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</si>
  <si>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</si>
  <si>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</si>
  <si>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</si>
  <si>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</si>
  <si>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</si>
  <si>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</si>
  <si>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</si>
  <si>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</si>
  <si>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</si>
  <si>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</si>
  <si>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</si>
  <si>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</si>
  <si>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</si>
  <si>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</si>
  <si>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</si>
  <si>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</si>
  <si>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</si>
  <si>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15b</t>
  </si>
  <si>
    <t>15c</t>
  </si>
  <si>
    <t>15d</t>
  </si>
  <si>
    <t xml:space="preserve">Názov verejnej vysokej školy: </t>
  </si>
  <si>
    <t xml:space="preserve">    - bežný účet na riešenie úloh vedy a
      výskumu  zo SR, resp.zahraničia </t>
  </si>
  <si>
    <t>T10_R10</t>
  </si>
  <si>
    <t>bez zmien</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</si>
  <si>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</si>
  <si>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</si>
  <si>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</si>
  <si>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</si>
  <si>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</si>
  <si>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t xml:space="preserve"> - Podprogram 06K 12            </t>
  </si>
  <si>
    <t>T9_R1_SC_SD</t>
  </si>
  <si>
    <t>8a</t>
  </si>
  <si>
    <r>
      <t xml:space="preserve">Program 06K </t>
    </r>
    <r>
      <rPr>
        <sz val="12"/>
        <rFont val="Times New Roman"/>
        <family val="1"/>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</si>
  <si>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</si>
  <si>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</si>
  <si>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</si>
  <si>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</si>
  <si>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</si>
  <si>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</si>
  <si>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</si>
  <si>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</si>
  <si>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</si>
  <si>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</si>
  <si>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</si>
  <si>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</si>
  <si>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</si>
  <si>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</si>
  <si>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</si>
  <si>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</si>
  <si>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</si>
  <si>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</si>
  <si>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</si>
  <si>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</si>
  <si>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</si>
  <si>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</si>
  <si>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</si>
  <si>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</si>
  <si>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</si>
  <si>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</si>
  <si>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</si>
  <si>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</si>
  <si>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</si>
  <si>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</si>
  <si>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</si>
  <si>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</si>
  <si>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</si>
  <si>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</si>
  <si>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</si>
  <si>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</si>
  <si>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</si>
  <si>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</si>
  <si>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</si>
  <si>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</si>
  <si>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</si>
  <si>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</si>
  <si>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</si>
  <si>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</si>
  <si>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</si>
  <si>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</si>
  <si>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</si>
  <si>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</si>
  <si>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</si>
  <si>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</si>
  <si>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</si>
  <si>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</si>
  <si>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</si>
  <si>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</si>
  <si>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</si>
  <si>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</si>
  <si>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</si>
  <si>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</si>
  <si>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</si>
  <si>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</si>
  <si>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</si>
  <si>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</si>
  <si>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</si>
  <si>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</si>
  <si>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</si>
  <si>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</si>
  <si>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</si>
  <si>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</si>
  <si>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</si>
  <si>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</si>
  <si>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</si>
  <si>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</si>
  <si>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</si>
  <si>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</si>
  <si>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</si>
  <si>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</si>
  <si>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</si>
  <si>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</si>
  <si>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</si>
  <si>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</si>
  <si>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</si>
  <si>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</si>
  <si>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</si>
  <si>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</si>
  <si>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</si>
  <si>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</si>
  <si>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</si>
  <si>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</si>
  <si>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</si>
  <si>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</si>
  <si>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</si>
  <si>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</si>
  <si>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</si>
  <si>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</si>
  <si>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</si>
  <si>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</si>
  <si>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</si>
  <si>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</si>
  <si>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</si>
  <si>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</si>
  <si>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</si>
  <si>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</si>
  <si>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</si>
  <si>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</si>
  <si>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</si>
  <si>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</si>
  <si>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</si>
  <si>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</si>
  <si>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</si>
  <si>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</si>
  <si>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</si>
  <si>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</si>
  <si>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</si>
  <si>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</si>
  <si>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</si>
  <si>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</si>
  <si>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</si>
  <si>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</si>
  <si>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</si>
  <si>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</si>
  <si>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</si>
  <si>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</si>
  <si>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</si>
  <si>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</si>
  <si>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</si>
  <si>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</si>
  <si>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</si>
  <si>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</si>
  <si>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</si>
  <si>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</si>
  <si>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</si>
  <si>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</si>
  <si>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</si>
  <si>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</si>
  <si>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</si>
  <si>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</si>
  <si>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</si>
  <si>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</si>
  <si>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</si>
  <si>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</si>
  <si>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</si>
  <si>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</si>
  <si>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</si>
  <si>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</si>
  <si>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</si>
  <si>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</si>
  <si>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</si>
  <si>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</si>
  <si>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</si>
  <si>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</si>
  <si>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</si>
  <si>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</si>
  <si>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</si>
  <si>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</si>
  <si>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</si>
  <si>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</si>
  <si>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</si>
  <si>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</si>
  <si>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</si>
  <si>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</si>
  <si>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</si>
  <si>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</si>
  <si>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</si>
  <si>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</si>
  <si>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</si>
  <si>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</si>
  <si>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</si>
  <si>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</si>
  <si>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</si>
  <si>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</si>
  <si>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</si>
  <si>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</si>
  <si>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</si>
  <si>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</si>
  <si>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</si>
  <si>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</si>
  <si>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</si>
  <si>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</si>
  <si>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</si>
  <si>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</si>
  <si>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</si>
  <si>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</si>
  <si>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</si>
  <si>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</si>
  <si>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</si>
  <si>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</si>
  <si>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</si>
  <si>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</si>
  <si>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</si>
  <si>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</si>
  <si>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</si>
  <si>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</si>
  <si>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</si>
  <si>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</si>
  <si>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</si>
  <si>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</si>
  <si>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</si>
  <si>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</si>
  <si>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Pôžičky podnikom v skupine a ostatné pôžičky  (066 + 067) - (096 AÚ)</t>
  </si>
  <si>
    <t>Ostatný dlhodobý finančný majetok (069) okrem r.040</t>
  </si>
  <si>
    <t>Obstaranie dlhodobého finančného majetku  (043) - (096 AÚ)</t>
  </si>
  <si>
    <t>Poskytnuté preddavky na dlhodobý fin. majetok (053)</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</si>
  <si>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</si>
  <si>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</si>
  <si>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</si>
  <si>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</si>
  <si>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</si>
  <si>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</si>
  <si>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</si>
  <si>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</si>
  <si>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</si>
  <si>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</si>
  <si>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</si>
  <si>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Pohľadávky z dôvodu finančných vzťahov k ŠR (346+348)</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</si>
  <si>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</si>
  <si>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</si>
  <si>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</si>
  <si>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</si>
  <si>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</si>
  <si>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</si>
  <si>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</si>
  <si>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</si>
  <si>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</si>
  <si>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</si>
  <si>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r>
      <t xml:space="preserve">Ostatné dlhodobé záväzky </t>
    </r>
    <r>
      <rPr>
        <sz val="9"/>
        <rFont val="Times New Roman"/>
        <family val="1"/>
      </rPr>
      <t xml:space="preserve"> (373 AÚ+ 479 AÚ)</t>
    </r>
  </si>
  <si>
    <t>T22_V1</t>
  </si>
  <si>
    <t>T23_V1</t>
  </si>
  <si>
    <t>T24_V1</t>
  </si>
  <si>
    <t>T25_V1</t>
  </si>
  <si>
    <t>Tabuľka 22</t>
  </si>
  <si>
    <t>Tabuľka 23</t>
  </si>
  <si>
    <t>Tabuľka 25</t>
  </si>
  <si>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</si>
  <si>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</si>
  <si>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</si>
  <si>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</si>
  <si>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</si>
  <si>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</si>
  <si>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</si>
  <si>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</si>
  <si>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</si>
  <si>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</si>
  <si>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</si>
  <si>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</si>
  <si>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</si>
  <si>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</si>
  <si>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</si>
  <si>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</si>
  <si>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</si>
  <si>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</si>
  <si>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</si>
  <si>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</si>
  <si>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</si>
  <si>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</si>
  <si>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</si>
  <si>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Tabuľka č. 6 poskytuje informácie o počte a štruktúre zamestnancov a objeme nákladov na mzdy verejnej vysokej školy (bez odvodov).</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</si>
  <si>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</si>
  <si>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</si>
  <si>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</si>
  <si>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</si>
  <si>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</si>
  <si>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</si>
  <si>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</si>
  <si>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</si>
  <si>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</si>
  <si>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</si>
  <si>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</si>
  <si>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</si>
  <si>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</si>
  <si>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</si>
  <si>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</si>
  <si>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</si>
  <si>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</si>
  <si>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</si>
  <si>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</si>
  <si>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</si>
  <si>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</si>
  <si>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</si>
  <si>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</si>
  <si>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</si>
  <si>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</si>
  <si>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</si>
  <si>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</si>
  <si>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</si>
  <si>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</si>
  <si>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</si>
  <si>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</si>
  <si>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</si>
  <si>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</si>
  <si>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</si>
  <si>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</si>
  <si>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</si>
  <si>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</si>
  <si>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</si>
  <si>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</si>
  <si>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</si>
  <si>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</si>
  <si>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</si>
  <si>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</si>
  <si>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</si>
  <si>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</si>
  <si>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</si>
  <si>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</si>
  <si>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</si>
  <si>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</si>
  <si>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</si>
  <si>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</si>
  <si>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</si>
  <si>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</si>
  <si>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</si>
  <si>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</si>
  <si>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</si>
  <si>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</si>
  <si>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</si>
  <si>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</si>
  <si>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</si>
  <si>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</si>
  <si>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</si>
  <si>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</si>
  <si>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</si>
  <si>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</si>
  <si>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</si>
  <si>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</si>
  <si>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</si>
  <si>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</si>
  <si>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</si>
  <si>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</si>
  <si>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</si>
  <si>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</si>
  <si>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</si>
  <si>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</si>
  <si>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</si>
  <si>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</si>
  <si>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</si>
  <si>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</si>
  <si>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</si>
  <si>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</si>
  <si>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</si>
  <si>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</si>
  <si>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</si>
  <si>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</si>
  <si>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</si>
  <si>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</si>
  <si>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</si>
  <si>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</si>
  <si>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</si>
  <si>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</si>
  <si>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</si>
  <si>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</si>
  <si>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</si>
  <si>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</si>
  <si>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</si>
  <si>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</si>
  <si>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</si>
  <si>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</si>
  <si>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</si>
  <si>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</si>
  <si>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</si>
  <si>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</si>
  <si>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</si>
  <si>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</si>
  <si>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</si>
  <si>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</si>
  <si>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</si>
  <si>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</si>
  <si>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</si>
  <si>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</si>
  <si>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</si>
  <si>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</si>
  <si>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</si>
  <si>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</si>
  <si>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</si>
  <si>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</si>
  <si>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</si>
  <si>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</si>
  <si>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</si>
  <si>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</si>
  <si>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</si>
  <si>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</si>
  <si>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</si>
  <si>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</si>
  <si>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</si>
  <si>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</si>
  <si>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</si>
  <si>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</si>
  <si>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</si>
  <si>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</si>
  <si>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</si>
  <si>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</si>
  <si>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</si>
  <si>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</si>
  <si>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</si>
  <si>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</si>
  <si>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</si>
  <si>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</si>
  <si>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</si>
  <si>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</si>
  <si>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</si>
  <si>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</si>
  <si>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</si>
  <si>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</si>
  <si>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</si>
  <si>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</si>
  <si>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</si>
  <si>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</si>
  <si>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</si>
  <si>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</si>
  <si>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</si>
  <si>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</si>
  <si>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</si>
  <si>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</si>
  <si>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</si>
  <si>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</si>
  <si>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</si>
  <si>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Základné imanie    (411)</t>
  </si>
  <si>
    <t>Fond reprodukcie   (413)</t>
  </si>
  <si>
    <t xml:space="preserve">  - náklady na štipendiá interných doktorandov po dizertačnej skúške 
(v zmysle § 54 ods. 18 písm. b) zákona spolu (SUM(R6:R7))</t>
  </si>
  <si>
    <t>Tabuľka 24a</t>
  </si>
  <si>
    <t>Tabuľka 24b</t>
  </si>
  <si>
    <t>- ostatné energie</t>
  </si>
  <si>
    <t>Súvzťažnosti</t>
  </si>
  <si>
    <t>Samostatné hnuteľné veci a súbory hnuteľných vecí  (022) - (082 + 092 AÚ)</t>
  </si>
  <si>
    <r>
      <t xml:space="preserve">2) všetky údaje o výnosoch a nákladoch  sa uvádzajú </t>
    </r>
    <r>
      <rPr>
        <sz val="11"/>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</si>
  <si>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</si>
  <si>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</si>
  <si>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</si>
  <si>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</si>
  <si>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</si>
  <si>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</si>
  <si>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</si>
  <si>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</si>
  <si>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</si>
  <si>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</si>
  <si>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</si>
  <si>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t>T13_R11_SE(SF)</t>
  </si>
  <si>
    <r>
      <t xml:space="preserve">Náklady na štipendiá interných doktorandov (R2+R5+R8) </t>
    </r>
    <r>
      <rPr>
        <b/>
        <vertAlign val="superscript"/>
        <sz val="12"/>
        <color indexed="8"/>
        <rFont val="Times New Roman"/>
        <family val="1"/>
      </rPr>
      <t>1)</t>
    </r>
  </si>
  <si>
    <t>z účelovej dotácie MŠVVaŠ SR</t>
  </si>
  <si>
    <t xml:space="preserve">Nevyčerpaná dotácia (+) / nedoplatok dotácie (-) k 31. 12. predchádzajúceho roka  
[R4_SC = R6_SA]                         </t>
  </si>
  <si>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</si>
  <si>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</si>
  <si>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t>T7_R11</t>
  </si>
  <si>
    <r>
      <t>Náklady
hlavnej činnosti
2011</t>
    </r>
    <r>
      <rPr>
        <b/>
        <sz val="12"/>
        <color indexed="10"/>
        <rFont val="Times New Roman"/>
        <family val="1"/>
      </rPr>
      <t xml:space="preserve"> </t>
    </r>
    <r>
      <rPr>
        <sz val="10"/>
        <rFont val="Times New Roman"/>
        <family val="1"/>
      </rPr>
      <t>(v Eur)</t>
    </r>
  </si>
  <si>
    <t>T13_R1_SI(SJ) = výkazníctvo súvaha, časť Pasíva,  
riadky 064 + 065 + 069 + 071 
(k 1. 1.)
T13_R12_SI(SJ) = výkazníctvo súvaha, časť Pasíva,  
riadky 064 + 065 + 069 + 071 
(k 31. 12.)</t>
  </si>
  <si>
    <t>Všeobecná poznámka č. 1</t>
  </si>
  <si>
    <t>doktorandi a doktorandské štipendiá</t>
  </si>
  <si>
    <t>47a</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</si>
  <si>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</si>
  <si>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</si>
  <si>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</si>
  <si>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</si>
  <si>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</si>
  <si>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</si>
  <si>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r>
      <t xml:space="preserve">Štipendiá z vlastných zdrojov vysokej školy (§ 97 zákona) spolu </t>
    </r>
    <r>
      <rPr>
        <sz val="12"/>
        <rFont val="Times New Roman"/>
        <family val="1"/>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</si>
  <si>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</si>
  <si>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</si>
  <si>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T4_R11</t>
  </si>
  <si>
    <t>Stavy na devízových účtoch uvádzať v eurách.</t>
  </si>
  <si>
    <t>F = A+B+C+D+E</t>
  </si>
  <si>
    <t>J</t>
  </si>
  <si>
    <t>K</t>
  </si>
  <si>
    <t>L=
G+H+I+J+K</t>
  </si>
  <si>
    <t>10a</t>
  </si>
  <si>
    <t>G=A+B+C+D+E+F</t>
  </si>
  <si>
    <t xml:space="preserve">  - Prvok 0AA 01 02</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</si>
  <si>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val="single"/>
        <sz val="12"/>
        <rFont val="Times New Roman"/>
        <family val="1"/>
      </rPr>
      <t>nie sú</t>
    </r>
    <r>
      <rPr>
        <b/>
        <sz val="12"/>
        <rFont val="Times New Roman"/>
        <family val="1"/>
      </rPr>
      <t xml:space="preserve"> súčasťou tejto zmluvy. </t>
    </r>
  </si>
  <si>
    <t>Poskytnuté príspevky z podielu zaplatenej dane</t>
  </si>
  <si>
    <t>Zost. cena predaného DNM a DHM</t>
  </si>
  <si>
    <t>Dlhové cenné papiere držané do splatnosti  (065) - (096 AÚ)</t>
  </si>
  <si>
    <t>Iné pohľadávky  (335 AÚ + 373 AÚ + 375 AÚ + 378 AÚ) - (391 AÚ)</t>
  </si>
  <si>
    <t>T4_R4</t>
  </si>
  <si>
    <t>Vysoká škola uvedie v samostatnom riadku objem výnosov zo školného za štúdium v externej forme štúdia</t>
  </si>
  <si>
    <t xml:space="preserve">zabezpečenie mobilít v súlade s medzinárodnými zmluvami </t>
  </si>
  <si>
    <t xml:space="preserve">Stav k 31. 12. 2011  </t>
  </si>
  <si>
    <t>Peniaze na ceste (účet 261)</t>
  </si>
  <si>
    <t xml:space="preserve">  - Prvok 0AE 01 01</t>
  </si>
  <si>
    <t xml:space="preserve">  - Prvok 0AE 02 02</t>
  </si>
  <si>
    <t xml:space="preserve">  - Prvok 0AE 02 04</t>
  </si>
  <si>
    <r>
      <t xml:space="preserve">- školné  (účet 649 001, </t>
    </r>
    <r>
      <rPr>
        <sz val="12"/>
        <color indexed="10"/>
        <rFont val="Times New Roman"/>
        <family val="1"/>
      </rPr>
      <t>649 002 a 649 020</t>
    </r>
    <r>
      <rPr>
        <sz val="12"/>
        <rFont val="Times New Roman"/>
        <family val="1"/>
      </rPr>
      <t xml:space="preserve">)                                                     </t>
    </r>
  </si>
  <si>
    <t>V prípade, že časť dotácie škola posúva na zmluvné zariadenia, uveďe to do poznámky pod tabuľkou</t>
  </si>
  <si>
    <r>
      <t xml:space="preserve">Uvedú sa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</si>
  <si>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r>
      <t xml:space="preserve">Tabuľka č. 25 poskytuje informácie o súvahe </t>
    </r>
    <r>
      <rPr>
        <b/>
        <sz val="12"/>
        <rFont val="Times New Roman"/>
        <family val="1"/>
      </rPr>
      <t>"Pasíva"</t>
    </r>
    <r>
      <rPr>
        <sz val="12"/>
        <rFont val="Times New Roman"/>
        <family val="1"/>
      </rPr>
      <t xml:space="preserve"> - sumár za VVŠ. </t>
    </r>
    <r>
      <rPr>
        <b/>
        <sz val="12"/>
        <rFont val="Times New Roman"/>
        <family val="1"/>
      </rPr>
      <t>Údaje  je potrebné uvádzať s presnosťou na dve desatinné miesta.</t>
    </r>
  </si>
  <si>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sa uvádzajú s presnosťou na dve desatinné miesta.</t>
    </r>
  </si>
  <si>
    <r>
      <t xml:space="preserve">Tabuľka č. 24a, 24b poskytuje informácie o súvahe  </t>
    </r>
    <r>
      <rPr>
        <b/>
        <sz val="12"/>
        <rFont val="Times New Roman"/>
        <family val="1"/>
      </rPr>
      <t>"Aktíva"</t>
    </r>
    <r>
      <rPr>
        <sz val="12"/>
        <rFont val="Times New Roman"/>
        <family val="1"/>
      </rPr>
      <t xml:space="preserve">- sumár za VVŠ. </t>
    </r>
    <r>
      <rPr>
        <b/>
        <sz val="12"/>
        <rFont val="Times New Roman"/>
        <family val="1"/>
      </rPr>
      <t>Údaje  je potrebné uvádzať s presnosťou na dve desatinné miesta</t>
    </r>
    <r>
      <rPr>
        <sz val="12"/>
        <rFont val="Times New Roman"/>
        <family val="1"/>
      </rPr>
      <t>.</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</si>
  <si>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</si>
  <si>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</si>
  <si>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</si>
  <si>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</si>
  <si>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T21_R1_SA + T11_R10_SB - T5_R85_SC = T21_R1_SG</t>
  </si>
  <si>
    <r>
      <t>T21_R1_</t>
    </r>
    <r>
      <rPr>
        <b/>
        <sz val="12"/>
        <rFont val="Times New Roman"/>
        <family val="1"/>
      </rPr>
      <t>SA</t>
    </r>
    <r>
      <rPr>
        <sz val="12"/>
        <rFont val="Times New Roman"/>
        <family val="1"/>
      </rPr>
      <t xml:space="preserve"> + T11_R10_SB - T5_R85_SC = T21_R1_</t>
    </r>
    <r>
      <rPr>
        <b/>
        <sz val="12"/>
        <rFont val="Times New Roman"/>
        <family val="1"/>
      </rPr>
      <t>SG</t>
    </r>
  </si>
  <si>
    <r>
      <t>T21_R1_</t>
    </r>
    <r>
      <rPr>
        <b/>
        <sz val="12"/>
        <rFont val="Times New Roman"/>
        <family val="1"/>
      </rPr>
      <t>SB</t>
    </r>
    <r>
      <rPr>
        <sz val="12"/>
        <rFont val="Times New Roman"/>
        <family val="1"/>
      </rPr>
      <t xml:space="preserve"> + T11_R10a_SB - T5_R86a_SC = T21_R1_</t>
    </r>
    <r>
      <rPr>
        <b/>
        <sz val="12"/>
        <rFont val="Times New Roman"/>
        <family val="1"/>
      </rPr>
      <t>SH</t>
    </r>
  </si>
  <si>
    <t>T21_R1_SB + T11_R10a_SB - T5_R86a_SC = T21_R1_SH</t>
  </si>
  <si>
    <r>
      <t xml:space="preserve">Dotácia na kapitálové výdavky z prostriedkov EÚ (štrukturálnych fondov </t>
    </r>
    <r>
      <rPr>
        <b/>
        <sz val="12"/>
        <color indexed="10"/>
        <rFont val="Times New Roman"/>
        <family val="1"/>
      </rPr>
      <t>vrátane spolufinancovania)</t>
    </r>
  </si>
  <si>
    <t>Čerpanie z iných zdrojov</t>
  </si>
  <si>
    <t>T11_R10</t>
  </si>
  <si>
    <t>T11_R10a</t>
  </si>
  <si>
    <t>T11_R13</t>
  </si>
  <si>
    <t>T2_R3</t>
  </si>
  <si>
    <t>T11_SB_R10 = T1_SB_R15+T2_SB_R1
+T18_SB_R9</t>
  </si>
  <si>
    <t>T11_SB_R10a = T17_SC+SD_R21a</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</si>
  <si>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</si>
  <si>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</si>
  <si>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</si>
  <si>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</si>
  <si>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</si>
  <si>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</si>
  <si>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</si>
  <si>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</si>
  <si>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</si>
  <si>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T19_R1_SC + T20_R3_SB + T8_R1_SC  = T13_R11_SF</t>
  </si>
  <si>
    <t>Tabuľka 24a,b</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</si>
  <si>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</si>
  <si>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</si>
  <si>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</si>
  <si>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</si>
  <si>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</si>
  <si>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t>Náklady / Výnosy (v Eur)</t>
  </si>
  <si>
    <r>
      <t xml:space="preserve">  - náklady na štipendiá vo výške 9. platovej triedy a 1. platového stupňa  
</t>
    </r>
    <r>
      <rPr>
        <sz val="12"/>
        <color indexed="10"/>
        <rFont val="Times New Roman"/>
        <family val="1"/>
      </rPr>
      <t xml:space="preserve">(účet 549001)  </t>
    </r>
    <r>
      <rPr>
        <sz val="12"/>
        <rFont val="Times New Roman"/>
        <family val="1"/>
      </rPr>
      <t>( v CRŠ kod 10 )</t>
    </r>
  </si>
  <si>
    <r>
      <t xml:space="preserve">  - náklady na časť štipendia prevyšujúce 9. platovú triedu a 1. platový stupeň 
</t>
    </r>
    <r>
      <rPr>
        <sz val="12"/>
        <color indexed="10"/>
        <rFont val="Times New Roman"/>
        <family val="1"/>
      </rPr>
      <t>(účet 549016)</t>
    </r>
  </si>
  <si>
    <r>
      <t xml:space="preserve">  - náklady na štipendiá vo výške 10. platovej triedy a 1. platového stupňa 
</t>
    </r>
    <r>
      <rPr>
        <sz val="12"/>
        <color indexed="10"/>
        <rFont val="Times New Roman"/>
        <family val="1"/>
      </rPr>
      <t xml:space="preserve">(účet 549001)   </t>
    </r>
    <r>
      <rPr>
        <sz val="12"/>
        <rFont val="Times New Roman"/>
        <family val="1"/>
      </rPr>
      <t>( v CRŠ kod 11 )</t>
    </r>
  </si>
  <si>
    <r>
      <t xml:space="preserve">  - náklady na časť štipendia prevyšujúce 10. platovú triedu a 1. platový stupeň  
</t>
    </r>
    <r>
      <rPr>
        <sz val="12"/>
        <color indexed="10"/>
        <rFont val="Times New Roman"/>
        <family val="1"/>
      </rPr>
      <t>(účet 549017)</t>
    </r>
  </si>
  <si>
    <r>
      <t xml:space="preserve">Pre účely výpočtu počtu zamestnancov bola použitá metóda </t>
    </r>
    <r>
      <rPr>
        <sz val="12"/>
        <color indexed="8"/>
        <rFont val="Tahoma"/>
        <family val="2"/>
      </rPr>
      <t xml:space="preserve">- </t>
    </r>
    <r>
      <rPr>
        <b/>
        <sz val="10"/>
        <color indexed="8"/>
        <rFont val="Tahoma"/>
        <family val="2"/>
      </rPr>
      <t>Priemerný evidenčný počet zamestnancov - prepočítaný počet</t>
    </r>
    <r>
      <rPr>
        <sz val="10"/>
        <color indexed="8"/>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</si>
  <si>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t>
    </r>
    <r>
      <rPr>
        <sz val="12"/>
        <rFont val="Times New Roman"/>
        <family val="1"/>
      </rPr>
      <t>Údaje sa uvádzajú s presnosťou na dve desatinné miesta.</t>
    </r>
  </si>
  <si>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</si>
  <si>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Vo všetkých predpísaných tabuľkách výročnej správy sa dodržiavajú nasledujúce 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</si>
  <si>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</si>
  <si>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V riadku 2 až 6 uvedie vysoká škola vysokoškolských učiteľov zaradených vo </t>
    </r>
    <r>
      <rPr>
        <u val="single"/>
        <sz val="12"/>
        <rFont val="Times New Roman"/>
        <family val="1"/>
      </rPr>
      <t>funkciách</t>
    </r>
    <r>
      <rPr>
        <sz val="12"/>
        <rFont val="Times New Roman"/>
        <family val="1"/>
      </rPr>
      <t xml:space="preserve">  profesor, docent, odborný asistent, asistent a lektor.</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</si>
  <si>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</si>
  <si>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</si>
  <si>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</si>
  <si>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t>V tomto riadku uvádzajte len  čerpanie sociálnych štipendií a motivačných štipendií z dotácie a z vlastných zdrojov. Táto hodnota musí byť započítaná v tvorbe fondu a tiež uvedená v T19_R1.</t>
  </si>
  <si>
    <r>
      <t xml:space="preserve">Iné zdroje na obstaranie a technické zhodnotenie dlhodobého majetku </t>
    </r>
    <r>
      <rPr>
        <b/>
        <sz val="12"/>
        <color indexed="10"/>
        <rFont val="Times New Roman"/>
        <family val="1"/>
      </rPr>
      <t>(v danom roku vrátane zostatkov na týchto zdrojoch)</t>
    </r>
  </si>
  <si>
    <r>
      <t>Zostatok kapitálovej dotácie z predchádzajúceho roku</t>
    </r>
    <r>
      <rPr>
        <b/>
        <sz val="10"/>
        <color indexed="10"/>
        <rFont val="Times New Roman"/>
        <family val="1"/>
      </rPr>
      <t xml:space="preserve"> </t>
    </r>
    <r>
      <rPr>
        <b/>
        <sz val="12"/>
        <color indexed="10"/>
        <rFont val="Times New Roman"/>
        <family val="1"/>
      </rPr>
      <t>(z dotácií na R10 a R10a)</t>
    </r>
  </si>
  <si>
    <t xml:space="preserve"> - poistné náklady (havarijné, majetok, na študentov) (účet 549 004, 549 015)</t>
  </si>
  <si>
    <r>
      <t xml:space="preserve">Tabuľka č. 13: Stav a vývoj finančných fondov verejnej vysokej školy v rokoch </t>
    </r>
    <r>
      <rPr>
        <b/>
        <sz val="14"/>
        <color indexed="10"/>
        <rFont val="Times New Roman"/>
        <family val="1"/>
      </rPr>
      <t>2011 a 2012</t>
    </r>
  </si>
  <si>
    <r>
      <t>Tvorba fondu v kalendárnom roku spolu</t>
    </r>
    <r>
      <rPr>
        <sz val="12"/>
        <color indexed="8"/>
        <rFont val="Times New Roman"/>
        <family val="1"/>
      </rPr>
      <t xml:space="preserve"> SUM(R3:R10) </t>
    </r>
  </si>
  <si>
    <r>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2012  na programe 077 </t>
    </r>
    <r>
      <rPr>
        <b/>
        <sz val="14"/>
        <rFont val="Times New Roman"/>
        <family val="1"/>
      </rPr>
      <t xml:space="preserve">(v Eur) </t>
    </r>
  </si>
  <si>
    <t>Tabuľka č. 2: Príjmy verejnej vysokej školy  v roku 2012 majúce charakter dotácie okrem príjmov z dotácií 
 z  kapitoly MŠVVaŠ SR a okrem  prostriedkov EÚ  (štrukturálnych  fondov) (v Eur)</t>
  </si>
  <si>
    <t>Tabuľka č. 3: Výnosy verejnej vysokej školy v rokoch 2011 a 2012 (v Eur)</t>
  </si>
  <si>
    <t>Rozdiel 2012-2011</t>
  </si>
  <si>
    <t>Tabuľka č. 5: Náklady verejnej vysokej školy v rokoch 2011 a 2012 (v Eur)</t>
  </si>
  <si>
    <t xml:space="preserve">Rozdiel 2012-2011 </t>
  </si>
  <si>
    <t>Tabuľka č. 6: Zamestnanci a náklady na mzdy verejnej vysokej školy v roku 2012</t>
  </si>
  <si>
    <t>Priemerný evidenčný prepočítaný počet zamestnancov za rok 2012</t>
  </si>
  <si>
    <t>Tabuľka č. 7: Náklady verejnej vysokej školy na štipendiá interných doktorandov v roku 2012 (v Eur)</t>
  </si>
  <si>
    <t>Tabuľka č. 8: Údaje o systéme sociálnej podpory - časť  sociálne štipendiá  (§ 96 zákona) 
za roky 2011 a 2012</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</si>
  <si>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2011 a 2012</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</si>
  <si>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</si>
  <si>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</si>
  <si>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</si>
  <si>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</si>
  <si>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 3)</t>
  </si>
  <si>
    <r>
      <t>- počet vydaných jedál študentom v zmluvných zariadeniach</t>
    </r>
    <r>
      <rPr>
        <vertAlign val="superscript"/>
        <sz val="12"/>
        <rFont val="Times New Roman"/>
        <family val="1"/>
      </rPr>
      <t xml:space="preserve"> 4)</t>
    </r>
  </si>
  <si>
    <r>
      <t>Priemerné náklady  na jedlo študenta v Eur [</t>
    </r>
    <r>
      <rPr>
        <sz val="12"/>
        <rFont val="Times New Roman"/>
        <family val="1"/>
      </rPr>
      <t>R10</t>
    </r>
    <r>
      <rPr>
        <sz val="12"/>
        <rFont val="Times New Roman"/>
        <family val="1"/>
      </rPr>
      <t>/R12]</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</si>
  <si>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2011 a 2012 ( v Eur )</t>
    </r>
  </si>
  <si>
    <t>Tabuľka č. 11: Zdroje verejnej vysokej školy na obstaranie a technické zhodnotenie dlhodobého  majetku v rokoch 2011 a 2012 (v Eur)</t>
  </si>
  <si>
    <t>Tabuľka č. 12: Výdavky verejnej vysokej školy na obstaranie a technické zhodnotenie dlhodobého majetku v roku 2012 (v Eur)</t>
  </si>
  <si>
    <r>
      <t xml:space="preserve">Čerpanie kapitálovej dotácie v roku 2012
</t>
    </r>
    <r>
      <rPr>
        <b/>
        <sz val="12"/>
        <color indexed="10"/>
        <rFont val="Times New Roman"/>
        <family val="1"/>
      </rPr>
      <t>zo štátneho rozpočtu</t>
    </r>
  </si>
  <si>
    <r>
      <t xml:space="preserve">Čerpanie kapitálovej dotácie v roku 2012
</t>
    </r>
    <r>
      <rPr>
        <b/>
        <sz val="11"/>
        <color indexed="10"/>
        <rFont val="Times New Roman"/>
        <family val="1"/>
      </rPr>
      <t>z prostriedkov EÚ (štrukturálnych fondov)</t>
    </r>
  </si>
  <si>
    <t xml:space="preserve">Čerpanie bežnej dotácie v roku 2012 prostredníctvom fondu reprodukcie </t>
  </si>
  <si>
    <t>Tabuľka č. 16: Štruktúra a stav finančných prostriedkov na bankových účtoch verejnej vysokej školy
   k 31. decembru 2012 (v Eur)</t>
  </si>
  <si>
    <t>Stav účtu k 31.12.2012</t>
  </si>
  <si>
    <t>Tabuľka č. 17: Príjmy verejnej vysokej školy z prostriedkov EÚ a z prostriedkov na ich spolufinancovanie 
zo štátneho rozpočtu z kapitoly MŠVVaŠ SR a z iných kapitol štátneho rozpočtu v roku 2012
 (v Eur)</t>
  </si>
  <si>
    <r>
      <t>Tabuľka č. 18: Príjmy z dotácií verejnej vysokej škole zo štátneho rozpočtu z kapitoly MŠVVaŠ SR poskytnuté mimo programu 077 a mimo príjmov z prostriedkov EÚ (zo štrukturálnych fondov) v roku 2012</t>
    </r>
    <r>
      <rPr>
        <sz val="14"/>
        <rFont val="Times New Roman"/>
        <family val="1"/>
      </rPr>
      <t xml:space="preserve"> 
</t>
    </r>
    <r>
      <rPr>
        <b/>
        <sz val="14"/>
        <rFont val="Times New Roman"/>
        <family val="1"/>
      </rPr>
      <t xml:space="preserve"> (v Eur)</t>
    </r>
  </si>
  <si>
    <t>Tabuľka č. 19: Štipendiá z vlastných zdrojov podľa § 97 zákona v rokoch 2011 a 2012 (v Eur)</t>
  </si>
  <si>
    <t>Tabuľka č. 20: Motivačné štipendiá  v rokoch 2011 a 2012 
(v zmysle § 96  zákona ) (v Eur)</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</si>
  <si>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v rokoch 2011 a 2012 (v Eur)</t>
    </r>
  </si>
  <si>
    <t xml:space="preserve">Stav k 31. 12. 2012  </t>
  </si>
  <si>
    <t>Tabuľka č. 22: Výnosy verejnej vysokej školy v roku 2012 v oblasti sociálnej podpory študentov (v Eur)</t>
  </si>
  <si>
    <r>
      <t>Výnosy
v hlavnej činnosti
2011</t>
    </r>
    <r>
      <rPr>
        <b/>
        <sz val="12"/>
        <color indexed="10"/>
        <rFont val="Times New Roman"/>
        <family val="1"/>
      </rPr>
      <t xml:space="preserve"> </t>
    </r>
    <r>
      <rPr>
        <sz val="10"/>
        <rFont val="Times New Roman"/>
        <family val="1"/>
      </rPr>
      <t>(v Eur)</t>
    </r>
  </si>
  <si>
    <r>
      <t>Výnosy
hlavnej činnosti
2012</t>
    </r>
    <r>
      <rPr>
        <sz val="12"/>
        <color indexed="10"/>
        <rFont val="Times New Roman"/>
        <family val="1"/>
      </rPr>
      <t xml:space="preserve"> </t>
    </r>
    <r>
      <rPr>
        <sz val="10"/>
        <rFont val="Times New Roman"/>
        <family val="1"/>
      </rPr>
      <t>(v Eur)</t>
    </r>
  </si>
  <si>
    <r>
      <t>Rozdiel 2012-2011</t>
    </r>
    <r>
      <rPr>
        <sz val="12"/>
        <color indexed="10"/>
        <rFont val="Times New Roman"/>
        <family val="1"/>
      </rPr>
      <t xml:space="preserve"> </t>
    </r>
    <r>
      <rPr>
        <sz val="10"/>
        <rFont val="Times New Roman"/>
        <family val="1"/>
      </rPr>
      <t>(v Eur)</t>
    </r>
  </si>
  <si>
    <t>Tabuľka č .23:  Náklady verejnej vysokej školy  v roku 2012 v oblasti sociálnej podpory študentov (v Eur)</t>
  </si>
  <si>
    <r>
      <t>Náklady
hlavnej činnosti
2012</t>
    </r>
    <r>
      <rPr>
        <b/>
        <sz val="12"/>
        <color indexed="10"/>
        <rFont val="Times New Roman"/>
        <family val="1"/>
      </rPr>
      <t xml:space="preserve"> </t>
    </r>
    <r>
      <rPr>
        <sz val="10"/>
        <rFont val="Times New Roman"/>
        <family val="1"/>
      </rPr>
      <t>(v Eur)</t>
    </r>
  </si>
  <si>
    <t>Tabuľka č. 24a: Súvaha k 31. 12. 2012 - Strana aktív 1. časť (v Eur)</t>
  </si>
  <si>
    <t>Tabuľka č. 24b: Súvaha k 31. 12. 2012 - Strana aktív 2. časť (v Eur)</t>
  </si>
  <si>
    <t>Tabuľka č. 25: Súvaha k 31.12. 2012 - Strana pasív (v Eur)</t>
  </si>
  <si>
    <t>Obsah tabuľkovej prílohy výročnej správy o hospodárení verejnej vysokej školy za rok 2012</t>
  </si>
  <si>
    <t>Vysvetlivky k tabuľkám výročnej správy o hospodárení verejných vysokých škôl za rok 2012</t>
  </si>
  <si>
    <t>Súvzťažnosti tabuliek výročnej správy o hospodárení verejných vysokých škôl za rok 2012</t>
  </si>
  <si>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2012  na programe 077 </t>
  </si>
  <si>
    <t xml:space="preserve">Príjmy verejnej vysokej školy  v roku 2012 majúce charakter dotácie okrem príjmov z dotácií  z  kapitoly MŠVVaŠ SR a okrem štrukturálnych fondov EÚ </t>
  </si>
  <si>
    <t>Výnosy verejnej vysokej školy v rokoch 2011 a 2012</t>
  </si>
  <si>
    <t>Výnosy verejnej vysokej školy zo školného a z poplatkov spojených so štúdiom v rokoch 2011 a 2012</t>
  </si>
  <si>
    <t>Náklady verejnej vysokej školy v rokoch 2011 a 2012</t>
  </si>
  <si>
    <t>Zamestnanci a náklady na mzdy verejnej vysokej školy v roku 2012</t>
  </si>
  <si>
    <t>Náklady verejnej vysokej školy na štipendiá interných doktorandov v roku 2012</t>
  </si>
  <si>
    <t>Údaje o systéme sociálnej podpory  - časť  sociálne štipendiá  (§ 96 zákona) za roky 2011 a 2012</t>
  </si>
  <si>
    <r>
      <t>Údaje o systéme sociálnej podpory  - časť výnosy a náklady</t>
    </r>
    <r>
      <rPr>
        <b/>
        <sz val="12"/>
        <rFont val="Times New Roman"/>
        <family val="1"/>
      </rPr>
      <t xml:space="preserve"> </t>
    </r>
    <r>
      <rPr>
        <sz val="12"/>
        <rFont val="Times New Roman"/>
        <family val="1"/>
      </rPr>
      <t>študentských domovov (bez zmluvných zariadení) za roky 2011 a 2012</t>
    </r>
    <r>
      <rPr>
        <b/>
        <sz val="12"/>
        <rFont val="Times New Roman"/>
        <family val="1"/>
      </rPr>
      <t xml:space="preserve"> </t>
    </r>
  </si>
  <si>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2011 a 2012</t>
    </r>
  </si>
  <si>
    <t>Zdroje verejnej vysokej školy na obstaranie a technické zhodnotenie dlhodobého  majetku v rokoch 2011 a 2012</t>
  </si>
  <si>
    <t>Výdavky verejnej vysokej školy na obstaranie a technické zhodnotenie dlhodobého majetku v roku 2012</t>
  </si>
  <si>
    <t>Stav a vývoj finančných fondov verejnej vysokej školy v rokoch 2011 a 2012</t>
  </si>
  <si>
    <t xml:space="preserve">Štruktúra a stav finančných prostriedkov na bankových účtoch verejnej vysokej školy k 31. decembru 2012 </t>
  </si>
  <si>
    <t>Príjmy verejnej vysokej školy z prostriedkov EÚ a z prostriedkov na ich spolufinancovanie zo štátneho rozpočtu z kapitoly MŠVVaŠ SR a z iných kapitol štátneho rozpočtu v roku 2012</t>
  </si>
  <si>
    <t xml:space="preserve">Príjmy z dotácií verejnej vysokej škole zo štátneho rozpočtu z kapitoly MŠVVaŠ SR poskytnuté mimo programu 077 a mimo príjmov z prostriedkov EÚ (zo štrukturálnych fondov) v roku 2012 </t>
  </si>
  <si>
    <t>Štipendiá z vlastných zdrojov podľa § 97 zákona v rokoch 2011 a 2012</t>
  </si>
  <si>
    <t xml:space="preserve">Motivačné štipendiá  v rokoch 2011 a 2012 (v zmysle § 96  zákona ) </t>
  </si>
  <si>
    <t>Štruktúra účtu 384 - výnosy budúcich období v rokoch 2011 a 2012</t>
  </si>
  <si>
    <t>Výnosy verejnej vysokej školy v roku 2012 v oblasti sociálnej podpory študentov</t>
  </si>
  <si>
    <t>Náklady verejnej vysokej školy  v roku 2012 v oblasti sociálnej podpory študentov</t>
  </si>
  <si>
    <t xml:space="preserve">Súvaha k 31. 12. 2012 - Strana aktív 1. časť </t>
  </si>
  <si>
    <t>Súvaha k 31. 12. 2012 - Strana aktív 2. časť</t>
  </si>
  <si>
    <t>Súvaha k 31. 12. 2012 - Strana pasív</t>
  </si>
  <si>
    <t>Tabuľka č. 4: Výnosy verejnej vysokej školy zo školného a z poplatkov spojených so štúdiom  
v rokoch 2011 a 2012 (v Eur)</t>
  </si>
  <si>
    <t>Vysvetlivky k tabuľkám výročnej správy o hospodárení verejnej vysokej školy za rok 2012</t>
  </si>
  <si>
    <r>
      <t>Výdavky na obstaranie majetku kryté v priebehu roku 201</t>
    </r>
    <r>
      <rPr>
        <sz val="12"/>
        <color indexed="10"/>
        <rFont val="Times New Roman"/>
        <family val="1"/>
      </rPr>
      <t>2</t>
    </r>
    <r>
      <rPr>
        <sz val="12"/>
        <rFont val="Times New Roman"/>
        <family val="1"/>
      </rPr>
      <t xml:space="preserve"> z úveru. Pri čerpaní týchto prostriedkov uviesť v komentári aj rok získania úveru. </t>
    </r>
  </si>
  <si>
    <t>T_13_SG(SH)</t>
  </si>
  <si>
    <r>
      <t>Tabuľka č. 16 poskytuje informácie o objeme a štruktúre finančných prostriedkov na bankových účtoch verejnej vysokej školy  k 31. 12. 201</t>
    </r>
    <r>
      <rPr>
        <b/>
        <sz val="12"/>
        <color indexed="10"/>
        <rFont val="Times New Roman"/>
        <family val="1"/>
      </rPr>
      <t>2</t>
    </r>
    <r>
      <rPr>
        <b/>
        <sz val="12"/>
        <rFont val="Times New Roman"/>
        <family val="1"/>
      </rPr>
      <t xml:space="preserve">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r>
  </si>
  <si>
    <r>
      <t>Uvedú sa sumárne stavy ostatných  fondov, ktoré vysoká škola vytvorila za roky 201</t>
    </r>
    <r>
      <rPr>
        <sz val="12"/>
        <color indexed="10"/>
        <rFont val="Times New Roman"/>
        <family val="1"/>
      </rPr>
      <t>1</t>
    </r>
    <r>
      <rPr>
        <sz val="12"/>
        <rFont val="Times New Roman"/>
        <family val="1"/>
      </rPr>
      <t xml:space="preserve"> a 201</t>
    </r>
    <r>
      <rPr>
        <sz val="12"/>
        <color indexed="10"/>
        <rFont val="Times New Roman"/>
        <family val="1"/>
      </rPr>
      <t>2</t>
    </r>
    <r>
      <rPr>
        <sz val="12"/>
        <rFont val="Times New Roman"/>
        <family val="1"/>
      </rPr>
      <t xml:space="preserve"> v zmysle §16a ods. 1 zákona č. 131/2002 Z. z. o vysokých školách v znení neskorších predpisov.</t>
    </r>
  </si>
  <si>
    <r>
      <t>Tabuľka č. 12 poskytuje informácie o štruktúre a objeme výdavkov, ktoré verejná vysoká škola  použila na obstaranie a technické zhodnotenie dlhodobého majetku v roku 201</t>
    </r>
    <r>
      <rPr>
        <b/>
        <sz val="12"/>
        <color indexed="10"/>
        <rFont val="Times New Roman"/>
        <family val="1"/>
      </rPr>
      <t>2</t>
    </r>
    <r>
      <rPr>
        <b/>
        <sz val="12"/>
        <rFont val="Times New Roman"/>
        <family val="1"/>
      </rPr>
      <t>.</t>
    </r>
  </si>
  <si>
    <r>
      <t>Tabuľka č. 13 poskytuje informácie o stave a vývoji finančných fondov verejnej vysokej školy v rokoch 201</t>
    </r>
    <r>
      <rPr>
        <b/>
        <sz val="12"/>
        <color indexed="10"/>
        <rFont val="Times New Roman"/>
        <family val="1"/>
      </rPr>
      <t>1</t>
    </r>
    <r>
      <rPr>
        <b/>
        <sz val="12"/>
        <rFont val="Times New Roman"/>
        <family val="1"/>
      </rPr>
      <t xml:space="preserve"> a 201</t>
    </r>
    <r>
      <rPr>
        <b/>
        <sz val="12"/>
        <color indexed="10"/>
        <rFont val="Times New Roman"/>
        <family val="1"/>
      </rPr>
      <t>2</t>
    </r>
    <r>
      <rPr>
        <b/>
        <sz val="12"/>
        <rFont val="Times New Roman"/>
        <family val="1"/>
      </rPr>
      <t>.</t>
    </r>
  </si>
  <si>
    <t>T10_R13</t>
  </si>
  <si>
    <r>
      <t>Ak má VVŠ finančné prostriedky zaúčtované na účte 261 - peniaze na ceste, z dôvodu kontroly stavu na bankových účtoch k 31. 12. 20</t>
    </r>
    <r>
      <rPr>
        <sz val="12"/>
        <color indexed="10"/>
        <rFont val="Times New Roman"/>
        <family val="1"/>
      </rPr>
      <t>12</t>
    </r>
    <r>
      <rPr>
        <sz val="12"/>
        <rFont val="Times New Roman"/>
        <family val="1"/>
      </rPr>
      <t xml:space="preserve"> na údaje zo súvahy, ich uvedie v tomto riadku. </t>
    </r>
  </si>
  <si>
    <r>
      <t>Ak VVŠ obdržala finančné prostriedky aj z inej kapitoly štátneho rozpočtu, uvádzajú sa osobitne. Tieto dotácie sa evidujú na zdrojoch podľa platnej rozpočtovej klasifikácie na rok 201</t>
    </r>
    <r>
      <rPr>
        <sz val="12"/>
        <color indexed="10"/>
        <rFont val="Times New Roman"/>
        <family val="1"/>
      </rPr>
      <t>2</t>
    </r>
    <r>
      <rPr>
        <sz val="12"/>
        <rFont val="Times New Roman"/>
        <family val="1"/>
      </rPr>
      <t xml:space="preserve"> a nie sú súčasťou dotácií, vykazovaných v T2_R1.  </t>
    </r>
  </si>
  <si>
    <r>
      <t>Tabuľka č. 17 obsahuje informácie o celkovom objeme príjmov z dotácií, poskytnutých verejnej vysokej škole v roku 201</t>
    </r>
    <r>
      <rPr>
        <b/>
        <sz val="12"/>
        <color indexed="10"/>
        <rFont val="Times New Roman"/>
        <family val="1"/>
      </rPr>
      <t>2</t>
    </r>
    <r>
      <rPr>
        <b/>
        <sz val="12"/>
        <rFont val="Times New Roman"/>
        <family val="1"/>
      </rPr>
      <t xml:space="preserve"> 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</si>
  <si>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rPr>
      <t xml:space="preserve">mimo programu 077 t. j. mimo </t>
    </r>
    <r>
      <rPr>
        <b/>
        <sz val="12"/>
        <rFont val="Times New Roman"/>
        <family val="1"/>
      </rPr>
      <t xml:space="preserve"> </t>
    </r>
    <r>
      <rPr>
        <sz val="12"/>
        <rFont val="Times New Roman"/>
        <family val="1"/>
      </rPr>
      <t>Zmluvy o poskytnutí dotácie zo štátneho rozpočtu prostredníctvom rozpočtu MŠVVaŠ SR na rok 201</t>
    </r>
    <r>
      <rPr>
        <sz val="12"/>
        <color indexed="10"/>
        <rFont val="Times New Roman"/>
        <family val="1"/>
      </rPr>
      <t>2</t>
    </r>
    <r>
      <rPr>
        <sz val="12"/>
        <rFont val="Times New Roman"/>
        <family val="1"/>
      </rPr>
      <t xml:space="preserve">  a mimo príjmov z prostriedkov EÚ a to</t>
    </r>
    <r>
      <rPr>
        <b/>
        <sz val="12"/>
        <rFont val="Times New Roman"/>
        <family val="1"/>
      </rPr>
      <t>:</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t>
    </r>
    <r>
      <rPr>
        <sz val="12"/>
        <color indexed="10"/>
        <rFont val="Times New Roman"/>
        <family val="1"/>
      </rPr>
      <t>2</t>
    </r>
    <r>
      <rPr>
        <sz val="12"/>
        <rFont val="Times New Roman"/>
        <family val="1"/>
      </rPr>
      <t xml:space="preserve">. 
</t>
    </r>
  </si>
  <si>
    <t>Súvzťažnosti tabuliek výročnej správy o hospodárení verejnej vysokej školy za rok 2012</t>
  </si>
  <si>
    <r>
      <t>Stavy fondov k 1.1. a k 31.12.201</t>
    </r>
    <r>
      <rPr>
        <sz val="12"/>
        <color indexed="10"/>
        <rFont val="Times New Roman"/>
        <family val="1"/>
      </rPr>
      <t xml:space="preserve">1 </t>
    </r>
    <r>
      <rPr>
        <sz val="12"/>
        <rFont val="Times New Roman"/>
        <family val="1"/>
      </rPr>
      <t xml:space="preserve">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</si>
  <si>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r>
      <t>Celková hodnota účtu 384 za rok 201</t>
    </r>
    <r>
      <rPr>
        <sz val="12"/>
        <color indexed="10"/>
        <rFont val="Times New Roman"/>
        <family val="1"/>
      </rPr>
      <t>1</t>
    </r>
    <r>
      <rPr>
        <sz val="12"/>
        <rFont val="Times New Roman"/>
        <family val="1"/>
      </rPr>
      <t xml:space="preserve"> a 201</t>
    </r>
    <r>
      <rPr>
        <sz val="12"/>
        <color indexed="10"/>
        <rFont val="Times New Roman"/>
        <family val="1"/>
      </rPr>
      <t>2</t>
    </r>
    <r>
      <rPr>
        <sz val="12"/>
        <rFont val="Times New Roman"/>
        <family val="1"/>
      </rPr>
      <t>,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t>
    </r>
    <r>
      <rPr>
        <sz val="12"/>
        <color indexed="10"/>
        <rFont val="Times New Roman"/>
        <family val="1"/>
      </rPr>
      <t>1</t>
    </r>
    <r>
      <rPr>
        <sz val="12"/>
        <rFont val="Times New Roman"/>
        <family val="1"/>
      </rPr>
      <t>), resp. SI (201</t>
    </r>
    <r>
      <rPr>
        <sz val="12"/>
        <color indexed="10"/>
        <rFont val="Times New Roman"/>
        <family val="1"/>
      </rPr>
      <t>2</t>
    </r>
    <r>
      <rPr>
        <sz val="12"/>
        <rFont val="Times New Roman"/>
        <family val="1"/>
      </rPr>
      <t>). 
Údaje za rok 201</t>
    </r>
    <r>
      <rPr>
        <sz val="12"/>
        <color indexed="10"/>
        <rFont val="Times New Roman"/>
        <family val="1"/>
      </rPr>
      <t>1</t>
    </r>
    <r>
      <rPr>
        <sz val="12"/>
        <rFont val="Times New Roman"/>
        <family val="1"/>
      </rPr>
      <t xml:space="preserve"> musia byť totožné s údajmi, ktoré VVŠ predložili k výsledkom hospodárenia VVŠ za rok 201</t>
    </r>
    <r>
      <rPr>
        <sz val="12"/>
        <color indexed="10"/>
        <rFont val="Times New Roman"/>
        <family val="1"/>
      </rPr>
      <t>1</t>
    </r>
    <r>
      <rPr>
        <sz val="12"/>
        <rFont val="Times New Roman"/>
        <family val="1"/>
      </rPr>
      <t xml:space="preserve">. </t>
    </r>
  </si>
  <si>
    <t>Zmeny tabuliek výročnej správy o hospodárení za rok 2012 v porovnaní s rokom 2011</t>
  </si>
  <si>
    <t>výnosy verejnej vysokej školy v roku 2012 v oblasti sociálnej podpory študentov</t>
  </si>
  <si>
    <t>náklady verejnej vysokej školy  v roku 2012 v oblasti sociálnej podpory študentov</t>
  </si>
  <si>
    <t xml:space="preserve">súvaha k 31.12.2012 - Strana aktív 
1. a 2. časť </t>
  </si>
  <si>
    <t>súvaha  k 31.12.2012 - Strana pasív</t>
  </si>
  <si>
    <t>Uvedie sa objem prijatej kapitálovej dotácie z rozpočtu kapitoly MŠVVaŠ SR a z iných rozpočtových kapitol v roku 2012 zo zdroja 111 (kapitálová dotácia, ktorá bola verejnej vysokej škole poukázaná na účet (cash) v sledovanom období,  účet 346002 - strana DAL)</t>
  </si>
  <si>
    <t>Uvedie sa objem prijatej kapitálovej dotácie z prostriedkov EÚ vrátane spolufinancovania (účet 346005 – 346008 strana DAL,  zdroje 1151, 1152, 11S1, 11S2, 11T1, 11T2, (všetky zdroje EŠF na ktorých VVŠ účtuje, aj všetky analytické účty) okrem 11E1, 11E3 a 121 – viď riadok 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</si>
  <si>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</si>
  <si>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</si>
  <si>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r>
      <t>Uvedie sa zostatok kapitálovej dotácie na obstaranie a technické zhodnotenie dlhodobého majetku (nevyčerpané finančné  prostriedky k 31. 12. 201</t>
    </r>
    <r>
      <rPr>
        <sz val="12"/>
        <color indexed="10"/>
        <rFont val="Times New Roman"/>
        <family val="1"/>
      </rPr>
      <t xml:space="preserve">1 </t>
    </r>
    <r>
      <rPr>
        <sz val="12"/>
        <color indexed="8"/>
        <rFont val="Times New Roman"/>
        <family val="1"/>
      </rPr>
      <t>(stĺpec SA v R11), resp. k 31. 12. 201</t>
    </r>
    <r>
      <rPr>
        <sz val="12"/>
        <color indexed="10"/>
        <rFont val="Times New Roman"/>
        <family val="1"/>
      </rPr>
      <t>2</t>
    </r>
    <r>
      <rPr>
        <sz val="12"/>
        <color indexed="8"/>
        <rFont val="Times New Roman"/>
        <family val="1"/>
      </rPr>
      <t xml:space="preserve"> (stĺpec SB v R11) na zdrojoch 131x (1318, 1319, 131A/resp.131B), 13S1, 13S2, 13T1,13T2.....(zostatky zo ŠR aj zo ŠF)</t>
    </r>
  </si>
  <si>
    <t>príjmy z dotácie  na základe dotačnej zmluvy , len 077</t>
  </si>
  <si>
    <t>výnosy VVŠ</t>
  </si>
  <si>
    <t>výnosy VVŠ zo školného a poplatkov</t>
  </si>
  <si>
    <t>náklady VVŠ</t>
  </si>
  <si>
    <t>náklady na mzdy</t>
  </si>
  <si>
    <t>v hlavičkách boli zmenené (aktualizované) roky</t>
  </si>
  <si>
    <r>
      <t xml:space="preserve">V riadku 1 až 15 sa uvádzajú príjmy </t>
    </r>
    <r>
      <rPr>
        <sz val="12"/>
        <color indexed="10"/>
        <rFont val="Times New Roman"/>
        <family val="1"/>
      </rPr>
      <t xml:space="preserve">na programe 077 </t>
    </r>
    <r>
      <rPr>
        <sz val="12"/>
        <rFont val="Times New Roman"/>
        <family val="1"/>
      </rPr>
      <t>podľa programovej štruktúry na rok 201</t>
    </r>
    <r>
      <rPr>
        <sz val="12"/>
        <color indexed="10"/>
        <rFont val="Times New Roman"/>
        <family val="1"/>
      </rPr>
      <t>2</t>
    </r>
    <r>
      <rPr>
        <sz val="12"/>
        <rFont val="Times New Roman"/>
        <family val="1"/>
      </rPr>
      <t>.</t>
    </r>
  </si>
  <si>
    <r>
      <t>Tabuľka č. 3 poskytuje informácie o celkovom objeme a štruktúre výnosov  verejnej vysokej školy v rokoch 201</t>
    </r>
    <r>
      <rPr>
        <b/>
        <sz val="12"/>
        <color indexed="10"/>
        <rFont val="Times New Roman"/>
        <family val="1"/>
      </rPr>
      <t>1</t>
    </r>
    <r>
      <rPr>
        <b/>
        <sz val="12"/>
        <rFont val="Times New Roman"/>
        <family val="1"/>
      </rPr>
      <t xml:space="preserve"> a 201</t>
    </r>
    <r>
      <rPr>
        <b/>
        <sz val="12"/>
        <color indexed="10"/>
        <rFont val="Times New Roman"/>
        <family val="1"/>
      </rPr>
      <t>2</t>
    </r>
    <r>
      <rPr>
        <b/>
        <sz val="12"/>
        <rFont val="Times New Roman"/>
        <family val="1"/>
      </rPr>
      <t>. Osobitne sa uvedie prehľad o výnosoch v hlavnej činnosti a osobitne prehľad o výnosoch v podnikateľskej  činnosti.</t>
    </r>
  </si>
  <si>
    <r>
      <t>Údaje vychádzajú z platného analytického členenia účtov   na rok 201</t>
    </r>
    <r>
      <rPr>
        <b/>
        <sz val="12"/>
        <color indexed="10"/>
        <rFont val="Times New Roman"/>
        <family val="1"/>
      </rPr>
      <t>2</t>
    </r>
    <r>
      <rPr>
        <b/>
        <sz val="12"/>
        <rFont val="Times New Roman"/>
        <family val="1"/>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t>
    </r>
  </si>
  <si>
    <r>
      <rPr>
        <b/>
        <sz val="12"/>
        <color indexed="8"/>
        <rFont val="Times New Roman"/>
        <family val="1"/>
      </rPr>
      <t xml:space="preserve">Minimálna výška prídelu </t>
    </r>
    <r>
      <rPr>
        <sz val="12"/>
        <color indexed="8"/>
        <rFont val="Times New Roman"/>
        <family val="1"/>
      </rPr>
      <t>do štipendijného fondu v roku 201</t>
    </r>
    <r>
      <rPr>
        <sz val="12"/>
        <color indexed="10"/>
        <rFont val="Times New Roman"/>
        <family val="1"/>
      </rPr>
      <t>1</t>
    </r>
    <r>
      <rPr>
        <sz val="12"/>
        <color indexed="8"/>
        <rFont val="Times New Roman"/>
        <family val="1"/>
      </rPr>
      <t xml:space="preserve"> a 201</t>
    </r>
    <r>
      <rPr>
        <sz val="12"/>
        <color indexed="10"/>
        <rFont val="Times New Roman"/>
        <family val="1"/>
      </rPr>
      <t>2</t>
    </r>
    <r>
      <rPr>
        <sz val="12"/>
        <color indexed="8"/>
        <rFont val="Times New Roman"/>
        <family val="1"/>
      </rPr>
      <t xml:space="preserve"> je </t>
    </r>
    <r>
      <rPr>
        <b/>
        <sz val="12"/>
        <color indexed="8"/>
        <rFont val="Times New Roman"/>
        <family val="1"/>
      </rPr>
      <t xml:space="preserve">20 % </t>
    </r>
    <r>
      <rPr>
        <sz val="12"/>
        <color indexed="8"/>
        <rFont val="Times New Roman"/>
        <family val="1"/>
      </rPr>
      <t>príjmov zo školného.</t>
    </r>
  </si>
  <si>
    <t>Návrh na prídel do štipendijného fondu na základe rozhodnutia VVŠ, ktorý sa musí rovnať minimálne objemu z riadku R11.</t>
  </si>
  <si>
    <r>
      <t>Tabuľka č. 5 poskytuje informácie o celkovom objeme a štruktúre nákladov verejnej vysokej školy v rokoch 201</t>
    </r>
    <r>
      <rPr>
        <b/>
        <sz val="12"/>
        <color indexed="10"/>
        <rFont val="Times New Roman"/>
        <family val="1"/>
      </rPr>
      <t>1</t>
    </r>
    <r>
      <rPr>
        <b/>
        <sz val="12"/>
        <rFont val="Times New Roman"/>
        <family val="1"/>
      </rPr>
      <t xml:space="preserve"> a  201</t>
    </r>
    <r>
      <rPr>
        <b/>
        <sz val="12"/>
        <color indexed="10"/>
        <rFont val="Times New Roman"/>
        <family val="1"/>
      </rPr>
      <t>2</t>
    </r>
    <r>
      <rPr>
        <b/>
        <sz val="12"/>
        <rFont val="Times New Roman"/>
        <family val="1"/>
      </rPr>
      <t xml:space="preserve">. Osobitne sa uvedie prehľad o nákladoch v hlavnej činnosti a osobitne prehľad o nákladoch v podnikateľskej  činnosti. </t>
    </r>
  </si>
  <si>
    <r>
      <t>Údaje vychádzajú z platného analytického členenia účtov  na rok 201</t>
    </r>
    <r>
      <rPr>
        <b/>
        <sz val="12"/>
        <color indexed="10"/>
        <rFont val="Times New Roman"/>
        <family val="1"/>
      </rPr>
      <t>2</t>
    </r>
    <r>
      <rPr>
        <b/>
        <sz val="12"/>
        <rFont val="Times New Roman"/>
        <family val="1"/>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r>
  </si>
  <si>
    <r>
      <t>V stĺpcoch A, B, C uvedie vysoká škola priemerný evidenčný prepočítaný počet zamestnancov za rok 201</t>
    </r>
    <r>
      <rPr>
        <sz val="12"/>
        <color indexed="10"/>
        <rFont val="Times New Roman"/>
        <family val="1"/>
      </rPr>
      <t>2</t>
    </r>
    <r>
      <rPr>
        <sz val="12"/>
        <rFont val="Times New Roman"/>
        <family val="1"/>
      </rPr>
      <t xml:space="preserve">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</si>
  <si>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t>
    </r>
    <r>
      <rPr>
        <sz val="12"/>
        <color indexed="10"/>
        <rFont val="Times New Roman"/>
        <family val="1"/>
      </rPr>
      <t>2</t>
    </r>
    <r>
      <rPr>
        <sz val="12"/>
        <rFont val="Times New Roman"/>
        <family val="1"/>
      </rPr>
      <t xml:space="preserve"> platených z dotácie MŠVVaŠ SR, t.j. z prostriedkov uvedených v stĺpci F.</t>
    </r>
  </si>
  <si>
    <r>
      <t>V stĺpci C uvedie vysoká škola priemerný evidenčný prepočítaný počet zamestnancov za rok 201</t>
    </r>
    <r>
      <rPr>
        <sz val="12"/>
        <color indexed="10"/>
        <rFont val="Times New Roman"/>
        <family val="1"/>
      </rPr>
      <t>2</t>
    </r>
    <r>
      <rPr>
        <sz val="12"/>
        <rFont val="Times New Roman"/>
        <family val="1"/>
      </rPr>
      <t xml:space="preserve"> platených z iných zdrojov, t. j.  z prostriedkov uvedených v stĺpci G. Príklad: Zamestnanci platení z podnikateľskej činnosti. </t>
    </r>
  </si>
  <si>
    <t xml:space="preserve">T10_R14 </t>
  </si>
  <si>
    <t xml:space="preserve">Príspevok na jedno jedlo zo štátneho rozpočtu bol po celý rok  2012 vo výške  0,8 euro. </t>
  </si>
  <si>
    <t>T10_13,14,15_SA</t>
  </si>
  <si>
    <t xml:space="preserve">Nakoľko sa výška stravného príspevku v roku 2012 nemenila a v tabuľke boli vypustená 2 riadky je potrebné údaje za rok 2011 (stĺpec A) v týchto riadkoch vložiť ručne.Uvedené údaje musia byť rovnaké, ako boli uvedené vo výročnej správe z r. 2011. </t>
  </si>
  <si>
    <r>
      <t>T1 = dotačná zmluva na 201</t>
    </r>
    <r>
      <rPr>
        <sz val="12"/>
        <color indexed="10"/>
        <rFont val="Times New Roman"/>
        <family val="1"/>
      </rPr>
      <t>2</t>
    </r>
  </si>
  <si>
    <r>
      <t>Bežná a kapitálová dotácia je kontrolovaná na Zmluvu o poskytnutí  dotácií  zo štátneho rozpočtu prostredníctvom kapitoly MŠVVaŠ (ďalej len "dotačná zmluva") na  programe  077 na rok 201</t>
    </r>
    <r>
      <rPr>
        <sz val="12"/>
        <color indexed="10"/>
        <rFont val="Times New Roman"/>
        <family val="1"/>
      </rPr>
      <t>2</t>
    </r>
    <r>
      <rPr>
        <sz val="12"/>
        <rFont val="Times New Roman"/>
        <family val="1"/>
      </rPr>
      <t xml:space="preserve"> a jej dodatky.</t>
    </r>
  </si>
  <si>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rPr>
      <t>z APVV pre hlavného riešiteľa (údaje patria do T18). Do tejto tabuľky sa uvádzajú len dotácie z APVV pre spoluriešiteľa, ak hlavným riešiteľom je iná právnická osoba ako VVŠ. Nepatria sem prostriedky na zahraničné mobility na 05T 08 a 021 02 03.</t>
    </r>
  </si>
  <si>
    <r>
      <t xml:space="preserve">Uvedie sa dotácia z </t>
    </r>
    <r>
      <rPr>
        <b/>
        <sz val="12"/>
        <rFont val="Times New Roman"/>
        <family val="1"/>
      </rPr>
      <t xml:space="preserve">Úradu vlády SR (na R3) </t>
    </r>
    <r>
      <rPr>
        <sz val="12"/>
        <rFont val="Times New Roman"/>
        <family val="1"/>
      </rPr>
      <t xml:space="preserve">, poskytnutá na riešenie projektov v rámci </t>
    </r>
    <r>
      <rPr>
        <b/>
        <sz val="12"/>
        <rFont val="Times New Roman"/>
        <family val="1"/>
      </rPr>
      <t>Finančného mechanizmu EHP</t>
    </r>
    <r>
      <rPr>
        <sz val="12"/>
        <rFont val="Times New Roman"/>
        <family val="1"/>
      </rPr>
      <t xml:space="preserve"> a </t>
    </r>
    <r>
      <rPr>
        <b/>
        <sz val="12"/>
        <rFont val="Times New Roman"/>
        <family val="1"/>
      </rPr>
      <t>Nórskeho finančného mechanizmu</t>
    </r>
    <r>
      <rPr>
        <sz val="12"/>
        <rFont val="Times New Roman"/>
        <family val="1"/>
      </rPr>
      <t>. Údaje budú kontrolované na hodnoty z výkazníctva - bežné a kapitálové výdavky evidované na zdrojoch 11E1, 11E3 a 121.</t>
    </r>
  </si>
  <si>
    <r>
      <t xml:space="preserve">Výnosy sú kontrolované na údaje z výkazníctva - výkaz ziskov a strát, časť </t>
    </r>
    <r>
      <rPr>
        <b/>
        <sz val="12"/>
        <rFont val="Times New Roman"/>
        <family val="1"/>
      </rPr>
      <t>výnosy</t>
    </r>
    <r>
      <rPr>
        <sz val="12"/>
        <rFont val="Times New Roman"/>
        <family val="1"/>
      </rPr>
      <t>. 
Údaje v T3 z roku 201</t>
    </r>
    <r>
      <rPr>
        <sz val="12"/>
        <color indexed="10"/>
        <rFont val="Times New Roman"/>
        <family val="1"/>
      </rPr>
      <t>1</t>
    </r>
    <r>
      <rPr>
        <sz val="12"/>
        <rFont val="Times New Roman"/>
        <family val="1"/>
      </rPr>
      <t xml:space="preserve">  a údaje z roku 201</t>
    </r>
    <r>
      <rPr>
        <sz val="12"/>
        <color indexed="10"/>
        <rFont val="Times New Roman"/>
        <family val="1"/>
      </rPr>
      <t>2</t>
    </r>
    <r>
      <rPr>
        <sz val="12"/>
        <rFont val="Times New Roman"/>
        <family val="1"/>
      </rPr>
      <t xml:space="preserve"> sa uvádzajú v eurách s presnosťou na dve desatinné miestá ( </t>
    </r>
    <r>
      <rPr>
        <i/>
        <sz val="12"/>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T4_R5_SB.</t>
    </r>
  </si>
  <si>
    <t>T3_R21_SA (SC) = T4_R1_SA (SB),
T3_R22_SA (SC) = T4_R5_SA (SB)</t>
  </si>
  <si>
    <t>T4_R1_SA (SB) = T3_R21_SA (SC),
T4_R5_SA (SB) = T3_R22_SA (SC) 
T4_R11_SA (SB) =   T13_R9_SE (SF)</t>
  </si>
  <si>
    <t>Údaje v T4 sú kontrolované na údaje z T3, a to na výnosy z hlavnej činnosti - školné (T3_R21), poplatky spojené so štúdiom (T3_R22). 
Údaj  v R11 - návrh na prídel do štipendijného fondu musí byť minimálne vo výške vykazovanom na riadku R10 - základ pre prídel do štipendijného fondu.</t>
  </si>
  <si>
    <r>
      <t>T6_R1..R6, R7, R9, R13, R14, R16, R17 = Škol 2-04 za 201</t>
    </r>
    <r>
      <rPr>
        <sz val="12"/>
        <color indexed="10"/>
        <rFont val="Times New Roman"/>
        <family val="1"/>
      </rPr>
      <t>2</t>
    </r>
    <r>
      <rPr>
        <sz val="12"/>
        <rFont val="Times New Roman"/>
        <family val="1"/>
      </rPr>
      <t>, 
T6_R15a.. = dotačná zmluva na 201</t>
    </r>
    <r>
      <rPr>
        <sz val="12"/>
        <color indexed="10"/>
        <rFont val="Times New Roman"/>
        <family val="1"/>
      </rPr>
      <t>2</t>
    </r>
    <r>
      <rPr>
        <sz val="12"/>
        <rFont val="Times New Roman"/>
        <family val="1"/>
      </rPr>
      <t>, špecifiká</t>
    </r>
  </si>
  <si>
    <r>
      <t>Údaje v riadkoch R1:R6, R7, R9, R13, R14, R16, R17  sú kontrolované s údajmi v štatistickom výkaze Škol (MŠ SR) 2-04 za rok 201</t>
    </r>
    <r>
      <rPr>
        <sz val="12"/>
        <color indexed="10"/>
        <rFont val="Times New Roman"/>
        <family val="1"/>
      </rPr>
      <t>2.</t>
    </r>
    <r>
      <rPr>
        <sz val="12"/>
        <rFont val="Times New Roman"/>
        <family val="1"/>
      </rPr>
      <t xml:space="preserve"> 
Údaje v riadkoch 15a ... (špecifiká) sú kontrolované na rozpis dotácie v roku 201</t>
    </r>
    <r>
      <rPr>
        <sz val="12"/>
        <color indexed="10"/>
        <rFont val="Times New Roman"/>
        <family val="1"/>
      </rPr>
      <t>2</t>
    </r>
    <r>
      <rPr>
        <sz val="12"/>
        <rFont val="Times New Roman"/>
        <family val="1"/>
      </rPr>
      <t>.</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</si>
  <si>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r>
      <t>odstránené 2 riadky,
odstranený vzťah v R13,14,15 v SA - hodnoty je potrebné vložiť ručne tak, ako boli uvedené vo výročnej správe z r. 201</t>
    </r>
    <r>
      <rPr>
        <sz val="12"/>
        <color indexed="10"/>
        <rFont val="Times New Roman"/>
        <family val="1"/>
      </rPr>
      <t>2</t>
    </r>
  </si>
  <si>
    <r>
      <t>T8_R5_SA (SC) = "dotačná zmluva" na rok 201</t>
    </r>
    <r>
      <rPr>
        <sz val="12"/>
        <color indexed="10"/>
        <rFont val="Times New Roman"/>
        <family val="1"/>
      </rPr>
      <t>1</t>
    </r>
    <r>
      <rPr>
        <sz val="12"/>
        <rFont val="Times New Roman"/>
        <family val="1"/>
      </rPr>
      <t xml:space="preserve"> (201</t>
    </r>
    <r>
      <rPr>
        <sz val="12"/>
        <color indexed="10"/>
        <rFont val="Times New Roman"/>
        <family val="1"/>
      </rPr>
      <t>2</t>
    </r>
    <r>
      <rPr>
        <sz val="12"/>
        <rFont val="Times New Roman"/>
        <family val="1"/>
      </rPr>
      <t>), podprogram 077 15 01 - účelové prostriedky na sociálne štipendiá</t>
    </r>
  </si>
  <si>
    <r>
      <t>T8_R4_SA = zostatok k 31.12.201</t>
    </r>
    <r>
      <rPr>
        <sz val="12"/>
        <color indexed="10"/>
        <rFont val="Times New Roman"/>
        <family val="1"/>
      </rPr>
      <t>1</t>
    </r>
    <r>
      <rPr>
        <sz val="12"/>
        <rFont val="Times New Roman"/>
        <family val="1"/>
      </rPr>
      <t xml:space="preserve">
T8_R6_SA = T8_R4_SC 
T8_R1_SA (SC)  ≤ T13_R11_SE (SF)</t>
    </r>
  </si>
  <si>
    <r>
      <t>Údaj v T8_R4_SA predstavuje zostatok nevyčerpanej dotácie z predchádzajúceho roka, t. j. k 31. 12. 201</t>
    </r>
    <r>
      <rPr>
        <sz val="12"/>
        <color indexed="10"/>
        <rFont val="Times New Roman"/>
        <family val="1"/>
      </rPr>
      <t>1</t>
    </r>
    <r>
      <rPr>
        <sz val="12"/>
        <rFont val="Times New Roman"/>
        <family val="1"/>
      </rPr>
      <t xml:space="preserve"> .  
Údaj v T8_R6_SA (SC) predstavuje zostatok nevyčerpanej dotácie k 31. 12. príslušného roka (201</t>
    </r>
    <r>
      <rPr>
        <sz val="12"/>
        <color indexed="10"/>
        <rFont val="Times New Roman"/>
        <family val="1"/>
      </rPr>
      <t>0</t>
    </r>
    <r>
      <rPr>
        <sz val="12"/>
        <rFont val="Times New Roman"/>
        <family val="1"/>
      </rPr>
      <t>, resp. 201</t>
    </r>
    <r>
      <rPr>
        <sz val="12"/>
        <color indexed="10"/>
        <rFont val="Times New Roman"/>
        <family val="1"/>
      </rPr>
      <t>2</t>
    </r>
    <r>
      <rPr>
        <sz val="12"/>
        <rFont val="Times New Roman"/>
        <family val="1"/>
      </rPr>
      <t>) a ich hodnoty sa vypočítajú z ostatných uvedených údajov. Zostatok nevyčerpanej dotácie k 31. 12. 201</t>
    </r>
    <r>
      <rPr>
        <sz val="12"/>
        <color indexed="10"/>
        <rFont val="Times New Roman"/>
        <family val="1"/>
      </rPr>
      <t>1</t>
    </r>
    <r>
      <rPr>
        <sz val="12"/>
        <rFont val="Times New Roman"/>
        <family val="1"/>
      </rPr>
      <t xml:space="preserve"> je totožný  s údajmi vykazovanými v tabuľke T8 výročnej správy za rok 201</t>
    </r>
    <r>
      <rPr>
        <sz val="12"/>
        <color indexed="10"/>
        <rFont val="Times New Roman"/>
        <family val="1"/>
      </rPr>
      <t>1</t>
    </r>
    <r>
      <rPr>
        <sz val="12"/>
        <rFont val="Times New Roman"/>
        <family val="1"/>
      </rPr>
      <t>.</t>
    </r>
  </si>
  <si>
    <r>
      <t>T9_R1 = štatistické výkazy MŠVVaŠ SR 201</t>
    </r>
    <r>
      <rPr>
        <sz val="12"/>
        <color indexed="10"/>
        <rFont val="Times New Roman"/>
        <family val="1"/>
      </rPr>
      <t>2</t>
    </r>
    <r>
      <rPr>
        <sz val="12"/>
        <rFont val="Times New Roman"/>
        <family val="1"/>
      </rPr>
      <t xml:space="preserve"> (201</t>
    </r>
    <r>
      <rPr>
        <sz val="12"/>
        <color indexed="10"/>
        <rFont val="Times New Roman"/>
        <family val="1"/>
      </rPr>
      <t>1</t>
    </r>
    <r>
      <rPr>
        <sz val="12"/>
        <rFont val="Times New Roman"/>
        <family val="1"/>
      </rPr>
      <t>)</t>
    </r>
  </si>
  <si>
    <r>
      <t>Údaje o lôžkovej kapacite v T9_R1 sa kontrolujú na štatistické výkazy MŠVVaŠ SR 201</t>
    </r>
    <r>
      <rPr>
        <sz val="12"/>
        <color indexed="10"/>
        <rFont val="Times New Roman"/>
        <family val="1"/>
      </rPr>
      <t>2</t>
    </r>
    <r>
      <rPr>
        <sz val="12"/>
        <rFont val="Times New Roman"/>
        <family val="1"/>
      </rPr>
      <t xml:space="preserve"> (201</t>
    </r>
    <r>
      <rPr>
        <sz val="12"/>
        <color indexed="10"/>
        <rFont val="Times New Roman"/>
        <family val="1"/>
      </rPr>
      <t>1</t>
    </r>
    <r>
      <rPr>
        <sz val="12"/>
        <rFont val="Times New Roman"/>
        <family val="1"/>
      </rPr>
      <t>).</t>
    </r>
  </si>
  <si>
    <r>
      <t>T10_R12 = štatistické výkazy MŠVVaŠ SR 201</t>
    </r>
    <r>
      <rPr>
        <sz val="12"/>
        <color indexed="10"/>
        <rFont val="Times New Roman"/>
        <family val="1"/>
      </rPr>
      <t>2</t>
    </r>
    <r>
      <rPr>
        <sz val="12"/>
        <rFont val="Times New Roman"/>
        <family val="1"/>
      </rPr>
      <t xml:space="preserve"> (201</t>
    </r>
    <r>
      <rPr>
        <sz val="12"/>
        <color indexed="10"/>
        <rFont val="Times New Roman"/>
        <family val="1"/>
      </rPr>
      <t>1</t>
    </r>
    <r>
      <rPr>
        <sz val="12"/>
        <rFont val="Times New Roman"/>
        <family val="1"/>
      </rPr>
      <t>)</t>
    </r>
  </si>
  <si>
    <t>V T11_R10 sa uvádzajú kapitálové výdavky prijaté (cash) zo zdroja 111. Ide o dotácie z programu 077 (T1_SB_R15), z iných kapitol štátneho rozpočtu (T2_SB_R1), z kapitoly MŠVVaŠ mimo programu 077 a mimo prostriedkov z EÚ (T18_SB_R9).
 Výšku kapitálovej dotácie z iných kapitol žiadame osobitne uviesť do poznámky.</t>
  </si>
  <si>
    <t xml:space="preserve">T11_R2_SA (SB) = T13_R2_SC (SD),
</t>
  </si>
  <si>
    <r>
      <t>Údaje v T11_R2 - tvorba fondu reprodukcie za roky 201</t>
    </r>
    <r>
      <rPr>
        <sz val="12"/>
        <color indexed="10"/>
        <rFont val="Times New Roman"/>
        <family val="1"/>
      </rPr>
      <t>1</t>
    </r>
    <r>
      <rPr>
        <sz val="12"/>
        <rFont val="Times New Roman"/>
        <family val="1"/>
      </rPr>
      <t xml:space="preserve"> a 201</t>
    </r>
    <r>
      <rPr>
        <sz val="12"/>
        <color indexed="10"/>
        <rFont val="Times New Roman"/>
        <family val="1"/>
      </rPr>
      <t>2</t>
    </r>
    <r>
      <rPr>
        <sz val="12"/>
        <rFont val="Times New Roman"/>
        <family val="1"/>
      </rPr>
      <t xml:space="preserve"> sa musia rovnať údajom v T13_R2_SC (SD). 
</t>
    </r>
  </si>
  <si>
    <r>
      <t xml:space="preserve">T16_R18_SB = výkazníctvo, súvaha, časť Aktíva, riadok 053,
</t>
    </r>
    <r>
      <rPr>
        <sz val="12"/>
        <rFont val="Times New Roman"/>
        <family val="1"/>
      </rPr>
      <t>T16_R2_SB = 0 Sk (k 31. 12. 2011)</t>
    </r>
  </si>
  <si>
    <r>
      <t>Globálna hodnota na bankových účtoch z R18 sa kontroluje na Súvahu, časť Aktíva, r. 053.
Ak nie je údaj v R2 (dotačný účet) k 31. 12. 201</t>
    </r>
    <r>
      <rPr>
        <sz val="12"/>
        <color indexed="10"/>
        <rFont val="Times New Roman"/>
        <family val="1"/>
      </rPr>
      <t>2</t>
    </r>
    <r>
      <rPr>
        <sz val="12"/>
        <rFont val="Times New Roman"/>
        <family val="1"/>
      </rPr>
      <t xml:space="preserve"> </t>
    </r>
    <r>
      <rPr>
        <b/>
        <u val="single"/>
        <sz val="12"/>
        <rFont val="Times New Roman"/>
        <family val="1"/>
      </rPr>
      <t>vynulovaný, je potrebné doplniť vysvetlenie v stĺpci C.</t>
    </r>
    <r>
      <rPr>
        <sz val="12"/>
        <rFont val="Times New Roman"/>
        <family val="1"/>
      </rPr>
      <t xml:space="preserve">
</t>
    </r>
  </si>
  <si>
    <r>
      <t>Údaje v T18_R1 sú kontrolované na  rozpis bežnej a kapitálovej dotácie na programe 06K v roku 201</t>
    </r>
    <r>
      <rPr>
        <sz val="12"/>
        <color indexed="10"/>
        <rFont val="Times New Roman"/>
        <family val="1"/>
      </rPr>
      <t>2</t>
    </r>
    <r>
      <rPr>
        <sz val="12"/>
        <rFont val="Times New Roman"/>
        <family val="1"/>
      </rPr>
      <t xml:space="preserve"> poskytnuté vysokým školám mimo "dotačnej zmluvy" prostredníctvom  APVV resp. SVaT. 
Údaje v T18_R7 a R8 sú kontrolované na rozpis bežnej dotácie na podrograme 05T 08 a prvku 021 02 03 v roku 201</t>
    </r>
    <r>
      <rPr>
        <sz val="12"/>
        <color indexed="10"/>
        <rFont val="Times New Roman"/>
        <family val="1"/>
      </rPr>
      <t>2</t>
    </r>
    <r>
      <rPr>
        <sz val="12"/>
        <rFont val="Times New Roman"/>
        <family val="1"/>
      </rPr>
      <t xml:space="preserve">, poskytnuté vysokým školám mimo "dotačnej zmluvy" prostredníctvom sekcie medzinárodnej spolupráce.
</t>
    </r>
  </si>
  <si>
    <r>
      <t>T21_R1_SF  = výkazníctvo 201</t>
    </r>
    <r>
      <rPr>
        <sz val="12"/>
        <color indexed="10"/>
        <rFont val="Times New Roman"/>
        <family val="1"/>
      </rPr>
      <t>2</t>
    </r>
    <r>
      <rPr>
        <sz val="12"/>
        <rFont val="Times New Roman"/>
        <family val="1"/>
      </rPr>
      <t>, súvaha, časť pasíva, riadok 103, predchádzajúce účtovné obdobie
T21_R1_SK = výkazníctvo 201</t>
    </r>
    <r>
      <rPr>
        <sz val="12"/>
        <color indexed="10"/>
        <rFont val="Times New Roman"/>
        <family val="1"/>
      </rPr>
      <t>2</t>
    </r>
    <r>
      <rPr>
        <sz val="12"/>
        <rFont val="Times New Roman"/>
        <family val="1"/>
      </rPr>
      <t xml:space="preserve">, súvaha, časť pasíva, riadok 103, bežné účtovné obdobie </t>
    </r>
  </si>
  <si>
    <r>
      <t>Ak nie je uvedené inak, všetky údaje o výške finančných prostriedkov  z roku 201</t>
    </r>
    <r>
      <rPr>
        <sz val="12"/>
        <color indexed="10"/>
        <rFont val="Times New Roman"/>
        <family val="1"/>
      </rPr>
      <t>1</t>
    </r>
    <r>
      <rPr>
        <sz val="12"/>
        <rFont val="Times New Roman"/>
        <family val="1"/>
      </rPr>
      <t xml:space="preserve"> a 201</t>
    </r>
    <r>
      <rPr>
        <sz val="12"/>
        <color indexed="10"/>
        <rFont val="Times New Roman"/>
        <family val="1"/>
      </rPr>
      <t>2</t>
    </r>
    <r>
      <rPr>
        <sz val="12"/>
        <rFont val="Times New Roman"/>
        <family val="1"/>
      </rPr>
      <t xml:space="preserve"> sa uvádzajú </t>
    </r>
    <r>
      <rPr>
        <b/>
        <sz val="12"/>
        <rFont val="Times New Roman"/>
        <family val="1"/>
      </rPr>
      <t xml:space="preserve">v eurách </t>
    </r>
    <r>
      <rPr>
        <sz val="12"/>
        <rFont val="Times New Roman"/>
        <family val="1"/>
      </rPr>
      <t>s presnosťou na dve desatinné miesta. Dôvodom tohto pravidla je, aby pri sumarizácii nedochádzalo k väčším chybám zo zaokrúhľovania.</t>
    </r>
  </si>
  <si>
    <r>
      <t>Výdavky na motivačné štipendiá</t>
    </r>
    <r>
      <rPr>
        <sz val="12"/>
        <rFont val="Times New Roman"/>
        <family val="1"/>
      </rPr>
      <t xml:space="preserve"> </t>
    </r>
    <r>
      <rPr>
        <b/>
        <sz val="12"/>
        <rFont val="Times New Roman"/>
        <family val="1"/>
      </rPr>
      <t xml:space="preserve">v kalendárnom roku </t>
    </r>
    <r>
      <rPr>
        <sz val="12"/>
        <rFont val="Times New Roman"/>
        <family val="1"/>
      </rPr>
      <t xml:space="preserve"> </t>
    </r>
  </si>
  <si>
    <r>
      <t xml:space="preserve">Počet študentov, ktorým bolo priznané motivačné štipendium </t>
    </r>
    <r>
      <rPr>
        <b/>
        <vertAlign val="superscript"/>
        <sz val="12"/>
        <rFont val="Times New Roman"/>
        <family val="1"/>
      </rPr>
      <t>1)</t>
    </r>
  </si>
  <si>
    <t xml:space="preserve">1)  v riadku 5 sa uvedie celkový (fyzický) počet študentov, ktorým bolo vyplatené motivačné štipendium v kalendárnom roku </t>
  </si>
  <si>
    <t>T20_V2</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</si>
  <si>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</si>
  <si>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r>
      <t>Výnosy zo školného</t>
    </r>
    <r>
      <rPr>
        <sz val="12"/>
        <color indexed="8"/>
        <rFont val="Times New Roman"/>
        <family val="1"/>
      </rPr>
      <t xml:space="preserve">  [R2+R3 +R4]</t>
    </r>
  </si>
  <si>
    <t xml:space="preserve">- výnosy zo školného za  štúdium v externej forme štúdia (§92 ods. 4) zákona (účet  649020) </t>
  </si>
  <si>
    <t>Háork "Vysvetlivky"</t>
  </si>
  <si>
    <t>Hárok "Súvzťažnosti"</t>
  </si>
  <si>
    <t>všetky zmeny sú vyznačené červeným písmom</t>
  </si>
  <si>
    <t>V roku 2012 boli finančné prostriedky na motivačné štipendiá poskytnuté účelovo zvlášť na študentov denného štúdia a zvláť na študentov externého štúdia. Údaje o študentoch denného štúdia uveďte v SB a údaje o študentoch externého štúdia uveďte v SC.</t>
  </si>
  <si>
    <r>
      <t xml:space="preserve">V riadku 4 uvedie vysoká škola celkový objem príjmov </t>
    </r>
    <r>
      <rPr>
        <b/>
        <sz val="12"/>
        <color indexed="8"/>
        <rFont val="Times New Roman"/>
        <family val="1"/>
      </rPr>
      <t xml:space="preserve">zo zahraničných zdrojov (zo zahraničných účtov) </t>
    </r>
    <r>
      <rPr>
        <sz val="12"/>
        <color indexed="8"/>
        <rFont val="Times New Roman"/>
        <family val="1"/>
      </rPr>
      <t xml:space="preserve">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 </t>
    </r>
    <r>
      <rPr>
        <sz val="12"/>
        <color indexed="10"/>
        <rFont val="Times New Roman"/>
        <family val="1"/>
      </rPr>
      <t>a iné napr. zdroj 35</t>
    </r>
  </si>
  <si>
    <t>T13_R9_SF = T4_R11_SB</t>
  </si>
  <si>
    <r>
      <t xml:space="preserve">T13_R2_SC (SD) = T11_R2_SA (SB) 
T13_R8_SF ≥ T8_R5_SC + T20_R2_SB </t>
    </r>
    <r>
      <rPr>
        <sz val="12"/>
        <color indexed="10"/>
        <rFont val="Times New Roman"/>
        <family val="1"/>
      </rPr>
      <t>+ T20_R2_SC</t>
    </r>
    <r>
      <rPr>
        <sz val="12"/>
        <rFont val="Times New Roman"/>
        <family val="1"/>
      </rPr>
      <t xml:space="preserve">
T13_R13_SD = T16_R13_SB
T13_R13_SF = T16_R10_SB</t>
    </r>
  </si>
  <si>
    <t>T13_R4_SD = T5_R86_SC+SD</t>
  </si>
  <si>
    <r>
      <t>V stĺpci S</t>
    </r>
    <r>
      <rPr>
        <sz val="12"/>
        <color indexed="8"/>
        <rFont val="Times New Roman"/>
        <family val="1"/>
      </rPr>
      <t>G</t>
    </r>
    <r>
      <rPr>
        <sz val="12"/>
        <rFont val="Times New Roman"/>
        <family val="1"/>
      </rPr>
      <t xml:space="preserve"> sa zvyšok prijatej kapitálovej dotácie, používanej na kompenzáciu odpisov za rok 201</t>
    </r>
    <r>
      <rPr>
        <sz val="12"/>
        <color indexed="10"/>
        <rFont val="Times New Roman"/>
        <family val="1"/>
      </rPr>
      <t>2</t>
    </r>
    <r>
      <rPr>
        <sz val="12"/>
        <rFont val="Times New Roman"/>
        <family val="1"/>
      </rPr>
      <t xml:space="preserve">  rovná súčtu zvyšku prijatej kapitálovej dotácie na kompenzáciu odpisov z roku 201</t>
    </r>
    <r>
      <rPr>
        <sz val="12"/>
        <color indexed="10"/>
        <rFont val="Times New Roman"/>
        <family val="1"/>
      </rPr>
      <t>1</t>
    </r>
    <r>
      <rPr>
        <sz val="12"/>
        <rFont val="Times New Roman"/>
        <family val="1"/>
      </rPr>
      <t xml:space="preserve"> (stĺpec SA) a výšky kapitálovej dotácie (201</t>
    </r>
    <r>
      <rPr>
        <sz val="12"/>
        <color indexed="10"/>
        <rFont val="Times New Roman"/>
        <family val="1"/>
      </rPr>
      <t>2</t>
    </r>
    <r>
      <rPr>
        <sz val="12"/>
        <rFont val="Times New Roman"/>
        <family val="1"/>
      </rPr>
      <t xml:space="preserve">) z </t>
    </r>
    <r>
      <rPr>
        <sz val="12"/>
        <color indexed="8"/>
        <rFont val="Times New Roman"/>
        <family val="1"/>
      </rPr>
      <t xml:space="preserve">T11_R10_SB, zníženému o odpisy, vykazované v T5_R85_SC. </t>
    </r>
  </si>
  <si>
    <r>
      <t>V stĺpci S</t>
    </r>
    <r>
      <rPr>
        <sz val="12"/>
        <color indexed="10"/>
        <rFont val="Times New Roman"/>
        <family val="1"/>
      </rPr>
      <t xml:space="preserve">H </t>
    </r>
    <r>
      <rPr>
        <sz val="12"/>
        <rFont val="Times New Roman"/>
        <family val="1"/>
      </rPr>
      <t>sa zvyšok prijatej kapitálovej dotácie, používanej na kompenzáciu odpisov za rok 201</t>
    </r>
    <r>
      <rPr>
        <sz val="12"/>
        <color indexed="10"/>
        <rFont val="Times New Roman"/>
        <family val="1"/>
      </rPr>
      <t>2</t>
    </r>
    <r>
      <rPr>
        <sz val="12"/>
        <rFont val="Times New Roman"/>
        <family val="1"/>
      </rPr>
      <t xml:space="preserve">  rovná súčtu zvyšku prijatej kapitálovej dotácie na kompenzáciu odpisov z roku 201</t>
    </r>
    <r>
      <rPr>
        <sz val="12"/>
        <color indexed="10"/>
        <rFont val="Times New Roman"/>
        <family val="1"/>
      </rPr>
      <t>1</t>
    </r>
    <r>
      <rPr>
        <sz val="12"/>
        <rFont val="Times New Roman"/>
        <family val="1"/>
      </rPr>
      <t xml:space="preserve"> (stĺpec SB) a výšky kapitálovej dotácie (201</t>
    </r>
    <r>
      <rPr>
        <sz val="12"/>
        <color indexed="10"/>
        <rFont val="Times New Roman"/>
        <family val="1"/>
      </rPr>
      <t>2</t>
    </r>
    <r>
      <rPr>
        <sz val="12"/>
        <rFont val="Times New Roman"/>
        <family val="1"/>
      </rPr>
      <t xml:space="preserve">) z </t>
    </r>
    <r>
      <rPr>
        <sz val="12"/>
        <color indexed="8"/>
        <rFont val="Times New Roman"/>
        <family val="1"/>
      </rPr>
      <t xml:space="preserve">T11_R10a_SB, zníženému o odpisy, vykazované v T5_R86a_SC. </t>
    </r>
  </si>
  <si>
    <r>
      <t>Tvorba fondu reprodukcie z odpisov v roku 201</t>
    </r>
    <r>
      <rPr>
        <sz val="12"/>
        <color indexed="10"/>
        <rFont val="Times New Roman"/>
        <family val="1"/>
      </rPr>
      <t>1</t>
    </r>
    <r>
      <rPr>
        <sz val="12"/>
        <rFont val="Times New Roman"/>
        <family val="1"/>
      </rPr>
      <t xml:space="preserve"> sa rovná odpisom ostatného DN a HM za rok 201</t>
    </r>
    <r>
      <rPr>
        <sz val="12"/>
        <color indexed="10"/>
        <rFont val="Times New Roman"/>
        <family val="1"/>
      </rPr>
      <t>2</t>
    </r>
    <r>
      <rPr>
        <sz val="12"/>
        <rFont val="Times New Roman"/>
        <family val="1"/>
      </rPr>
      <t xml:space="preserve"> </t>
    </r>
    <r>
      <rPr>
        <sz val="12"/>
        <color indexed="8"/>
        <rFont val="Times New Roman"/>
        <family val="1"/>
      </rPr>
      <t>(T5_R86_SC+SD)</t>
    </r>
  </si>
  <si>
    <r>
      <t xml:space="preserve">Súvzťažnosť tvorby štipendijného fondu z výnosov zo školného v T13_R9_SF na </t>
    </r>
    <r>
      <rPr>
        <sz val="12"/>
        <color indexed="8"/>
        <rFont val="Times New Roman"/>
        <family val="1"/>
      </rPr>
      <t>T4_R11_SB.</t>
    </r>
  </si>
  <si>
    <r>
      <t xml:space="preserve">Nárok na príspevok zo štátneho rozpočtu na jedlá podľa metodiky </t>
    </r>
    <r>
      <rPr>
        <sz val="12"/>
        <rFont val="Times New Roman"/>
        <family val="1"/>
      </rPr>
      <t xml:space="preserve">                                     </t>
    </r>
  </si>
  <si>
    <t>Číslo účtu/Poznámka</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</si>
  <si>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t>
    </r>
    <r>
      <rPr>
        <b/>
        <u val="single"/>
        <sz val="12"/>
        <rFont val="Times New Roman"/>
        <family val="1"/>
      </rPr>
      <t>APVV pre spoluriešiteľov</t>
    </r>
    <r>
      <rPr>
        <sz val="12"/>
        <rFont val="Times New Roman"/>
        <family val="1"/>
      </rPr>
      <t xml:space="preserve"> projektu, kde hlavným riešiteľom je iná právnická osoba ako VVŠ. 
</t>
    </r>
  </si>
  <si>
    <r>
      <t xml:space="preserve">Nevyčerpaná účelová dotácia (+) / nedoplatok účelovej dotácie (-) za rok </t>
    </r>
    <r>
      <rPr>
        <sz val="12"/>
        <color indexed="10"/>
        <rFont val="Times New Roman"/>
        <family val="1"/>
      </rPr>
      <t xml:space="preserve">2012 </t>
    </r>
  </si>
  <si>
    <r>
      <t>Počet osobomesiacov za rok</t>
    </r>
    <r>
      <rPr>
        <sz val="12"/>
        <color indexed="10"/>
        <rFont val="Times New Roman"/>
        <family val="1"/>
      </rPr>
      <t xml:space="preserve"> 2012</t>
    </r>
  </si>
  <si>
    <t xml:space="preserve"> - štipendiá doktorandov  (účet 549 001, 549 016, 549 017)</t>
  </si>
  <si>
    <t xml:space="preserve"> - odpisy DN a HM nadobudnutého z kapitálových dotácií zo ŠR 
(účet 551 100, 551 121, 551 123)</t>
  </si>
  <si>
    <r>
      <t xml:space="preserve"> - odpisy ostatného DN a HM (účet 551 </t>
    </r>
    <r>
      <rPr>
        <sz val="12"/>
        <color indexed="10"/>
        <rFont val="Times New Roman"/>
        <family val="1"/>
      </rPr>
      <t>200, 221, 223, 400, 900, 921, 923</t>
    </r>
    <r>
      <rPr>
        <sz val="12"/>
        <rFont val="Times New Roman"/>
        <family val="1"/>
      </rPr>
      <t>)</t>
    </r>
  </si>
  <si>
    <r>
      <t xml:space="preserve"> - odpisy DN a HM nad</t>
    </r>
    <r>
      <rPr>
        <sz val="12"/>
        <rFont val="Times New Roman"/>
        <family val="1"/>
      </rPr>
      <t>obudnutého</t>
    </r>
    <r>
      <rPr>
        <sz val="12"/>
        <color indexed="10"/>
        <rFont val="Times New Roman"/>
        <family val="1"/>
      </rPr>
      <t xml:space="preserve"> </t>
    </r>
    <r>
      <rPr>
        <sz val="12"/>
        <rFont val="Times New Roman"/>
        <family val="1"/>
      </rPr>
      <t xml:space="preserve">z kapitálových dotácií z EÚ (zo štrukturálnych fondov) (účet 551 </t>
    </r>
    <r>
      <rPr>
        <sz val="12"/>
        <color indexed="10"/>
        <rFont val="Times New Roman"/>
        <family val="1"/>
      </rPr>
      <t>300, 321, 323</t>
    </r>
    <r>
      <rPr>
        <sz val="12"/>
        <rFont val="Times New Roman"/>
        <family val="1"/>
      </rPr>
      <t>)</t>
    </r>
  </si>
  <si>
    <t>súčet HČ+PČ</t>
  </si>
  <si>
    <r>
      <t xml:space="preserve">  - príspevok na úhradu výdavkov zahraničných študentov/lektorov </t>
    </r>
    <r>
      <rPr>
        <sz val="12"/>
        <color indexed="10"/>
        <rFont val="Times New Roman"/>
        <family val="1"/>
      </rPr>
      <t xml:space="preserve"> (</t>
    </r>
    <r>
      <rPr>
        <sz val="12"/>
        <color indexed="10"/>
        <rFont val="Times New Roman"/>
        <family val="1"/>
      </rPr>
      <t>649 016)</t>
    </r>
  </si>
  <si>
    <t>súčet HČ+PČ-daň z príjmov</t>
  </si>
  <si>
    <t>Nealokované</t>
  </si>
  <si>
    <r>
      <t xml:space="preserve">Podprogram 0AE 01 </t>
    </r>
    <r>
      <rPr>
        <sz val="12"/>
        <rFont val="Times New Roman"/>
        <family val="1"/>
      </rPr>
      <t>[=R2]</t>
    </r>
  </si>
  <si>
    <r>
      <t xml:space="preserve">Podprogram 0AE 02 </t>
    </r>
    <r>
      <rPr>
        <sz val="12"/>
        <rFont val="Times New Roman"/>
        <family val="1"/>
      </rPr>
      <t>[R4:R7]</t>
    </r>
  </si>
  <si>
    <r>
      <t xml:space="preserve">Podprogram 0AE 03 </t>
    </r>
    <r>
      <rPr>
        <sz val="12"/>
        <rFont val="Times New Roman"/>
        <family val="1"/>
      </rPr>
      <t>[=R9]</t>
    </r>
  </si>
  <si>
    <r>
      <t xml:space="preserve">Podprogram 0AA 01  </t>
    </r>
    <r>
      <rPr>
        <sz val="12"/>
        <rFont val="Times New Roman"/>
        <family val="1"/>
      </rPr>
      <t>[=R11]</t>
    </r>
  </si>
  <si>
    <r>
      <t xml:space="preserve">Dotácie z kapitoly MŠVVaŠ SR spolu </t>
    </r>
    <r>
      <rPr>
        <sz val="12"/>
        <rFont val="Times New Roman"/>
        <family val="1"/>
      </rPr>
      <t>[R1+R3+R8+R10+R12]</t>
    </r>
  </si>
  <si>
    <r>
      <t xml:space="preserve">Dotácie </t>
    </r>
    <r>
      <rPr>
        <b/>
        <sz val="12"/>
        <color indexed="10"/>
        <rFont val="Times New Roman"/>
        <family val="1"/>
      </rPr>
      <t>z prostriedkov EÚ</t>
    </r>
    <r>
      <rPr>
        <b/>
        <sz val="12"/>
        <rFont val="Times New Roman"/>
        <family val="1"/>
      </rPr>
      <t xml:space="preserve"> spolu</t>
    </r>
    <r>
      <rPr>
        <sz val="12"/>
        <rFont val="Times New Roman"/>
        <family val="1"/>
      </rPr>
      <t xml:space="preserve"> [R13+R14]</t>
    </r>
  </si>
  <si>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</si>
  <si>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</si>
  <si>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</si>
  <si>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</si>
  <si>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t xml:space="preserve">Nevyčerpaná účelová dotácia (+) / nedoplatok účelovej dotácie (-) za rok 2011 </t>
  </si>
  <si>
    <t>T7_R10</t>
  </si>
  <si>
    <r>
      <t>Uvedie sa nevyčerpaná účelová dotácia (+) resp. nedoplatok účelovej dotácie (-) na štipendiá  doktorandov za rok 2012. Nevyčerpaná účelová dotácia znamená, že vysoká škola obdržala vyššiu dotáciu ako boli jej náklady na štipendiá doktorandov, vrátane výplaty štipendií v januári 2013 za december 2012. O objem nevyčerpanej účelovej dotácie za rok 201</t>
    </r>
    <r>
      <rPr>
        <sz val="12"/>
        <color indexed="10"/>
        <rFont val="Times New Roman"/>
        <family val="1"/>
      </rPr>
      <t>2</t>
    </r>
    <r>
      <rPr>
        <sz val="12"/>
        <rFont val="Times New Roman"/>
        <family val="1"/>
      </rPr>
      <t xml:space="preserve"> sa kráti účelová dotácia na štipendiá doktorandov v roku 201</t>
    </r>
    <r>
      <rPr>
        <sz val="12"/>
        <color indexed="10"/>
        <rFont val="Times New Roman"/>
        <family val="1"/>
      </rPr>
      <t>3</t>
    </r>
    <r>
      <rPr>
        <sz val="12"/>
        <rFont val="Times New Roman"/>
        <family val="1"/>
      </rPr>
      <t xml:space="preserve">. </t>
    </r>
  </si>
  <si>
    <t>T17_R14</t>
  </si>
  <si>
    <r>
      <rPr>
        <sz val="12"/>
        <color indexed="10"/>
        <rFont val="Times New Roman"/>
        <family val="1"/>
      </rPr>
      <t>K</t>
    </r>
    <r>
      <rPr>
        <sz val="12"/>
        <rFont val="Times New Roman"/>
        <family val="1"/>
      </rPr>
      <t>=A+C+E+G</t>
    </r>
    <r>
      <rPr>
        <sz val="12"/>
        <rFont val="Times New Roman"/>
        <family val="1"/>
      </rPr>
      <t>+I</t>
    </r>
  </si>
  <si>
    <r>
      <rPr>
        <sz val="12"/>
        <color indexed="10"/>
        <rFont val="Times New Roman"/>
        <family val="1"/>
      </rPr>
      <t>L=</t>
    </r>
    <r>
      <rPr>
        <sz val="12"/>
        <rFont val="Times New Roman"/>
        <family val="1"/>
      </rPr>
      <t>B+D+F+H</t>
    </r>
    <r>
      <rPr>
        <sz val="12"/>
        <rFont val="Times New Roman"/>
        <family val="1"/>
      </rPr>
      <t>+J</t>
    </r>
  </si>
  <si>
    <r>
      <t xml:space="preserve">Dotácie z iných kapitol spolu </t>
    </r>
    <r>
      <rPr>
        <sz val="12"/>
        <rFont val="Times New Roman"/>
        <family val="1"/>
      </rPr>
      <t>[SUM(R15:R15a...)]</t>
    </r>
  </si>
  <si>
    <r>
      <t>Údaje v T17 sú kontrolované na hodnoty z výkazníctva, finančné prostriedky z EÚ (vrátane spolufinancovania zo štátneho rozpočtu), zabezpečované prostredníctvom MŠVVaŠ SR v roku 201</t>
    </r>
    <r>
      <rPr>
        <sz val="12"/>
        <color indexed="10"/>
        <rFont val="Times New Roman"/>
        <family val="1"/>
      </rPr>
      <t>2</t>
    </r>
    <r>
      <rPr>
        <sz val="12"/>
        <rFont val="Times New Roman"/>
        <family val="1"/>
      </rPr>
      <t xml:space="preserve">. </t>
    </r>
  </si>
  <si>
    <t>T12_R15_SG = výkazníctvo 2012, kategória 700, všetky zdroje</t>
  </si>
  <si>
    <t xml:space="preserve">Údaje v R15, SG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2011 a 2012 spolu. Ak tieto udaje nie sú v súlade, je potrebné v poznámke vysvetliť dôvod. </t>
  </si>
  <si>
    <r>
      <t xml:space="preserve">Náklady sú kontrolované na údaje z výkazníctva - výkaz ziskov a strát, časť </t>
    </r>
    <r>
      <rPr>
        <b/>
        <sz val="12"/>
        <rFont val="Times New Roman"/>
        <family val="1"/>
      </rPr>
      <t>náklady</t>
    </r>
    <r>
      <rPr>
        <sz val="12"/>
        <rFont val="Times New Roman"/>
        <family val="1"/>
      </rPr>
      <t>.  
Obdobne ako  pri T3 sa  údaje  z roku 201</t>
    </r>
    <r>
      <rPr>
        <sz val="12"/>
        <color indexed="10"/>
        <rFont val="Times New Roman"/>
        <family val="1"/>
      </rPr>
      <t>1</t>
    </r>
    <r>
      <rPr>
        <sz val="12"/>
        <rFont val="Times New Roman"/>
        <family val="1"/>
      </rPr>
      <t xml:space="preserve"> a údaje z roku 201</t>
    </r>
    <r>
      <rPr>
        <sz val="12"/>
        <color indexed="10"/>
        <rFont val="Times New Roman"/>
        <family val="1"/>
      </rPr>
      <t>2</t>
    </r>
    <r>
      <rPr>
        <sz val="12"/>
        <rFont val="Times New Roman"/>
        <family val="1"/>
      </rPr>
      <t xml:space="preserve"> sa uvádzajú v eurách.
Za oblasť miezd sú údaje za rok 201</t>
    </r>
    <r>
      <rPr>
        <sz val="12"/>
        <color indexed="10"/>
        <rFont val="Times New Roman"/>
        <family val="1"/>
      </rPr>
      <t>2</t>
    </r>
    <r>
      <rPr>
        <sz val="12"/>
        <rFont val="Times New Roman"/>
        <family val="1"/>
      </rPr>
      <t xml:space="preserve">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T7_R1_S</t>
    </r>
    <r>
      <rPr>
        <sz val="12"/>
        <color indexed="10"/>
        <rFont val="Times New Roman"/>
        <family val="1"/>
      </rPr>
      <t>F</t>
    </r>
    <r>
      <rPr>
        <sz val="12"/>
        <rFont val="Times New Roman"/>
        <family val="1"/>
      </rPr>
      <t xml:space="preserve">. 
Prospechové štipendiá z vlastných zdrojov z T5_R81_SC sa kontrolujú na údaje v T19_R2_SC. </t>
    </r>
  </si>
  <si>
    <r>
      <t>Údaje v R7_SA (SB) sú kontrolované na  dotačné zmluvy a na účelovú dotáciu na rok 201</t>
    </r>
    <r>
      <rPr>
        <sz val="12"/>
        <color indexed="10"/>
        <rFont val="Times New Roman"/>
        <family val="1"/>
      </rPr>
      <t>2</t>
    </r>
    <r>
      <rPr>
        <sz val="12"/>
        <rFont val="Times New Roman"/>
        <family val="1"/>
      </rPr>
      <t>, 201</t>
    </r>
    <r>
      <rPr>
        <sz val="12"/>
        <color indexed="10"/>
        <rFont val="Times New Roman"/>
        <family val="1"/>
      </rPr>
      <t>1</t>
    </r>
    <r>
      <rPr>
        <sz val="12"/>
        <rFont val="Times New Roman"/>
        <family val="1"/>
      </rPr>
      <t xml:space="preserve"> v zmysle databázy VVŠ.</t>
    </r>
  </si>
  <si>
    <r>
      <t>T9_R6_SA (SB) = "dotačná zmluva" 201</t>
    </r>
    <r>
      <rPr>
        <sz val="12"/>
        <color indexed="10"/>
        <rFont val="Times New Roman"/>
        <family val="1"/>
      </rPr>
      <t>2</t>
    </r>
    <r>
      <rPr>
        <sz val="12"/>
        <rFont val="Times New Roman"/>
        <family val="1"/>
      </rPr>
      <t xml:space="preserve"> (201</t>
    </r>
    <r>
      <rPr>
        <sz val="12"/>
        <color indexed="10"/>
        <rFont val="Times New Roman"/>
        <family val="1"/>
      </rPr>
      <t>1</t>
    </r>
    <r>
      <rPr>
        <sz val="12"/>
        <rFont val="Times New Roman"/>
        <family val="1"/>
      </rPr>
      <t>)_účelové prostriedky na študentské domovy</t>
    </r>
  </si>
  <si>
    <r>
      <t>T10_R7_SA (SB) = dotačná zmluva 201</t>
    </r>
    <r>
      <rPr>
        <sz val="12"/>
        <color indexed="10"/>
        <rFont val="Times New Roman"/>
        <family val="1"/>
      </rPr>
      <t>2</t>
    </r>
    <r>
      <rPr>
        <sz val="12"/>
        <rFont val="Times New Roman"/>
        <family val="1"/>
      </rPr>
      <t xml:space="preserve"> (201</t>
    </r>
    <r>
      <rPr>
        <sz val="12"/>
        <color indexed="10"/>
        <rFont val="Times New Roman"/>
        <family val="1"/>
      </rPr>
      <t>1</t>
    </r>
    <r>
      <rPr>
        <sz val="12"/>
        <rFont val="Times New Roman"/>
        <family val="1"/>
      </rPr>
      <t>)_účelová dotácia na študentské jedálne</t>
    </r>
  </si>
  <si>
    <r>
      <t xml:space="preserve">Dotácia na štipendiá doktorandov poskytnutá v rámci dotačnej zmluvy v priebehu roka </t>
    </r>
    <r>
      <rPr>
        <sz val="12"/>
        <color indexed="10"/>
        <rFont val="Times New Roman"/>
        <family val="1"/>
      </rPr>
      <t>2012</t>
    </r>
  </si>
  <si>
    <t>Tabuľka č. 7 poskytuje informácie o  počte interných doktorandov, o nákladoch vysokej školy na štipendiá doktorandov a o ich krytí výnosmi (z poskytnutých  účelových a neúčelových dotácií MŠVVaŠ SR).</t>
  </si>
  <si>
    <t>T7_SA</t>
  </si>
  <si>
    <r>
      <t xml:space="preserve">V stĺpci A škola  uvedie náklady na štipendiá doktorandov, ktoré mala na doktorandov na miestach pridelených ministerstvom školstva,vedy,výskumu a športu </t>
    </r>
    <r>
      <rPr>
        <u val="single"/>
        <sz val="12"/>
        <rFont val="Times New Roman"/>
        <family val="1"/>
      </rPr>
      <t>z účelovej</t>
    </r>
    <r>
      <rPr>
        <sz val="12"/>
        <rFont val="Times New Roman"/>
        <family val="1"/>
      </rPr>
      <t xml:space="preserve"> dotácie. </t>
    </r>
  </si>
  <si>
    <r>
      <t xml:space="preserve">V stĺpci B sa uvedú náklady na štipendiá doktorandov </t>
    </r>
    <r>
      <rPr>
        <u val="single"/>
        <sz val="12"/>
        <rFont val="Times New Roman"/>
        <family val="1"/>
      </rPr>
      <t>z neúčelovej</t>
    </r>
    <r>
      <rPr>
        <sz val="12"/>
        <rFont val="Times New Roman"/>
        <family val="1"/>
      </rPr>
      <t xml:space="preserve"> dotácie na štipendiá. </t>
    </r>
  </si>
  <si>
    <r>
      <t>Uvedie sa počet osobomesiacov, v ktorých bolo doktorandom poskytované štipendium. 
Napríklad: Ak doktorand poberal štipendium 12 mesiacov (celý rok), prispeje do tohto súčtu číslom 12 (SA).
Nový doktorand, ktorý začal poberať štipendium od 1. septembra 201</t>
    </r>
    <r>
      <rPr>
        <sz val="12"/>
        <color indexed="10"/>
        <rFont val="Times New Roman"/>
        <family val="1"/>
      </rPr>
      <t>2</t>
    </r>
    <r>
      <rPr>
        <sz val="12"/>
        <rFont val="Times New Roman"/>
        <family val="1"/>
      </rPr>
      <t xml:space="preserve">, prispeje do tohto súčtu číslom 4 (SC).
V stĺpci A sa uvedú údaje dotýkajúce sa interných doktorandov financovaných z účelovej dotácie. 
V stĺpci C budú údaje zodpovedajúce interným doktorandom  </t>
    </r>
    <r>
      <rPr>
        <sz val="12"/>
        <color indexed="10"/>
        <rFont val="Times New Roman"/>
        <family val="1"/>
      </rPr>
      <t>(prijatých na štúdium po 1.9.2012)</t>
    </r>
    <r>
      <rPr>
        <sz val="12"/>
        <rFont val="Times New Roman"/>
        <family val="1"/>
      </rPr>
      <t xml:space="preserve">  </t>
    </r>
    <r>
      <rPr>
        <sz val="12"/>
        <color indexed="10"/>
        <rFont val="Times New Roman"/>
        <family val="1"/>
      </rPr>
      <t>na miestach nepridelených MŠVVaŠ.</t>
    </r>
  </si>
  <si>
    <r>
      <t xml:space="preserve"> T7_R1_S</t>
    </r>
    <r>
      <rPr>
        <sz val="12"/>
        <color indexed="10"/>
        <rFont val="Times New Roman"/>
        <family val="1"/>
      </rPr>
      <t>D</t>
    </r>
    <r>
      <rPr>
        <sz val="12"/>
        <rFont val="Times New Roman"/>
        <family val="1"/>
      </rPr>
      <t xml:space="preserve"> = T5_R77_SC,
 T7_R</t>
    </r>
    <r>
      <rPr>
        <sz val="12"/>
        <color indexed="10"/>
        <rFont val="Times New Roman"/>
        <family val="1"/>
      </rPr>
      <t>9</t>
    </r>
    <r>
      <rPr>
        <sz val="12"/>
        <rFont val="Times New Roman"/>
        <family val="1"/>
      </rPr>
      <t>_S</t>
    </r>
    <r>
      <rPr>
        <sz val="12"/>
        <color indexed="10"/>
        <rFont val="Times New Roman"/>
        <family val="1"/>
      </rPr>
      <t>A</t>
    </r>
    <r>
      <rPr>
        <sz val="12"/>
        <rFont val="Times New Roman"/>
        <family val="1"/>
      </rPr>
      <t xml:space="preserve"> = dotačná zmluva na 201</t>
    </r>
    <r>
      <rPr>
        <sz val="12"/>
        <color indexed="10"/>
        <rFont val="Times New Roman"/>
        <family val="1"/>
      </rPr>
      <t>2</t>
    </r>
    <r>
      <rPr>
        <sz val="12"/>
        <rFont val="Times New Roman"/>
        <family val="1"/>
      </rPr>
      <t xml:space="preserve">_účelové prostriedky na štipendiá doktorandov </t>
    </r>
  </si>
  <si>
    <r>
      <t>Údaje v R1_S</t>
    </r>
    <r>
      <rPr>
        <sz val="12"/>
        <color indexed="10"/>
        <rFont val="Times New Roman"/>
        <family val="1"/>
      </rPr>
      <t>D</t>
    </r>
    <r>
      <rPr>
        <sz val="12"/>
        <rFont val="Times New Roman"/>
        <family val="1"/>
      </rPr>
      <t xml:space="preserve"> za rok 201</t>
    </r>
    <r>
      <rPr>
        <sz val="12"/>
        <color indexed="10"/>
        <rFont val="Times New Roman"/>
        <family val="1"/>
      </rPr>
      <t>2</t>
    </r>
    <r>
      <rPr>
        <sz val="12"/>
        <rFont val="Times New Roman"/>
        <family val="1"/>
      </rPr>
      <t xml:space="preserve"> sú kontrolované na T5_R77_SC a údaje v R</t>
    </r>
    <r>
      <rPr>
        <sz val="12"/>
        <color indexed="10"/>
        <rFont val="Times New Roman"/>
        <family val="1"/>
      </rPr>
      <t>9</t>
    </r>
    <r>
      <rPr>
        <sz val="12"/>
        <rFont val="Times New Roman"/>
        <family val="1"/>
      </rPr>
      <t>_S</t>
    </r>
    <r>
      <rPr>
        <sz val="12"/>
        <color indexed="10"/>
        <rFont val="Times New Roman"/>
        <family val="1"/>
      </rPr>
      <t>A</t>
    </r>
    <r>
      <rPr>
        <sz val="12"/>
        <rFont val="Times New Roman"/>
        <family val="1"/>
      </rPr>
      <t xml:space="preserve"> na poskytnutú </t>
    </r>
    <r>
      <rPr>
        <u val="single"/>
        <sz val="12"/>
        <rFont val="Times New Roman"/>
        <family val="1"/>
      </rPr>
      <t>účelovú</t>
    </r>
    <r>
      <rPr>
        <sz val="12"/>
        <rFont val="Times New Roman"/>
        <family val="1"/>
      </rPr>
      <t xml:space="preserve"> dotáciu na štipendiá doktorandov podľa dotačnej zmluvy. </t>
    </r>
  </si>
  <si>
    <r>
      <t>T1_R15_SB ≤ T11_R10_SB,
T1_R12_SA = T8_R5_SC
T1_R13_SA = T20_R2_(SB</t>
    </r>
    <r>
      <rPr>
        <sz val="12"/>
        <color indexed="10"/>
        <rFont val="Times New Roman"/>
        <family val="1"/>
      </rPr>
      <t xml:space="preserve"> +SC)</t>
    </r>
  </si>
  <si>
    <r>
      <t>Bežná a kapitálová dotácia z programu 077 je kontrolovaná na "dotačnú zmluvu" na rok 201</t>
    </r>
    <r>
      <rPr>
        <sz val="12"/>
        <color indexed="10"/>
        <rFont val="Times New Roman"/>
        <family val="1"/>
      </rPr>
      <t>2</t>
    </r>
    <r>
      <rPr>
        <sz val="12"/>
        <rFont val="Times New Roman"/>
        <family val="1"/>
      </rPr>
      <t xml:space="preserve"> a jej dodatky. 
Dotácie na kapitálové výdavky sa kontrolujú aj na T11, sociálne a motivačné štipendiá na T8 a T20.  
</t>
    </r>
  </si>
  <si>
    <r>
      <t>T13_R12_SF ≥T8_R6_SC + T20_R4_(SB</t>
    </r>
    <r>
      <rPr>
        <sz val="12"/>
        <color indexed="10"/>
        <rFont val="Times New Roman"/>
        <family val="1"/>
      </rPr>
      <t>+ SC)</t>
    </r>
    <r>
      <rPr>
        <sz val="12"/>
        <rFont val="Times New Roman"/>
        <family val="1"/>
      </rPr>
      <t xml:space="preserve">
</t>
    </r>
  </si>
  <si>
    <r>
      <t>Stav štipendijného fondu k 31. 12. uvedený v R12_SF nemá byť nižší ako súčet zostatku nevyčerpanej dotácie na sociálne štipendiá v T8_R6_SC a na motivačné štipendiá v T20_R4_(SB</t>
    </r>
    <r>
      <rPr>
        <sz val="12"/>
        <color indexed="10"/>
        <rFont val="Times New Roman"/>
        <family val="1"/>
      </rPr>
      <t xml:space="preserve"> +SC).</t>
    </r>
    <r>
      <rPr>
        <sz val="12"/>
        <rFont val="Times New Roman"/>
        <family val="1"/>
      </rPr>
      <t xml:space="preserve">
</t>
    </r>
  </si>
  <si>
    <r>
      <t>T20_R2_SB+</t>
    </r>
    <r>
      <rPr>
        <sz val="12"/>
        <color indexed="10"/>
        <rFont val="Times New Roman"/>
        <family val="1"/>
      </rPr>
      <t>T20_R2_SC</t>
    </r>
    <r>
      <rPr>
        <sz val="12"/>
        <rFont val="Times New Roman"/>
        <family val="1"/>
      </rPr>
      <t xml:space="preserve"> = T1_R13_SA </t>
    </r>
  </si>
  <si>
    <r>
      <t>Údaje sú kontrolované na dotačnú zmluvu na 201</t>
    </r>
    <r>
      <rPr>
        <sz val="12"/>
        <color indexed="10"/>
        <rFont val="Times New Roman"/>
        <family val="1"/>
      </rPr>
      <t>2</t>
    </r>
    <r>
      <rPr>
        <sz val="12"/>
        <rFont val="Times New Roman"/>
        <family val="1"/>
      </rPr>
      <t xml:space="preserve"> a na rozpis účelových dotácií na podprograme 077 15 02. 
Výška dotácií na motivačné štipendiá z T20_R2_SA(SB+ SC) sa musí rovnať celkovému objemu dotácií, uvedenom v T1_R13_SA .
Súvzťažnosť s T13 - stav a vývoj finančných fondov, stĺpce SE,SF. </t>
    </r>
  </si>
  <si>
    <t xml:space="preserve">- náklady na tvorbu fondu reprodukcie (účet 556 400) </t>
  </si>
  <si>
    <t xml:space="preserve">- iné analyticky sledované náklady (účty 518 003, 518 013, 518 015-018, 518 020-030, 518 040, 518 041) </t>
  </si>
  <si>
    <t>- dary (účet 649 009) (646)</t>
  </si>
  <si>
    <t>- iné analyticky sledované výnosy (účty 602 002-007, 602011-18, 602 099)</t>
  </si>
  <si>
    <t>- ostatné výnosy (účty 649 012, 649 018-019, 649 021, 649 099)</t>
  </si>
  <si>
    <r>
      <t>Tržby z predaja služieb (účet 602)</t>
    </r>
    <r>
      <rPr>
        <sz val="12"/>
        <rFont val="Times New Roman"/>
        <family val="1"/>
      </rPr>
      <t xml:space="preserve"> [SUM(R7:R10)] </t>
    </r>
  </si>
  <si>
    <t xml:space="preserve">- náklady na tvorbu ostatných fondov (účty 556 300 556 510, 556 520) </t>
  </si>
  <si>
    <t>doplnené/spresnené analytické účty</t>
  </si>
  <si>
    <t>riadok "kontrolný súčet" vypustený</t>
  </si>
  <si>
    <t>riadok 33 odstránený,
riadok "kontrolný súčet" vypustený</t>
  </si>
  <si>
    <t>V stĺpci C sa uvedú náklady na štipendiá doktorandov (prijatých na štúdium do 31.8.2012),  na miestach nepridelených MŠVVaŠ.</t>
  </si>
  <si>
    <t>T7_SD</t>
  </si>
  <si>
    <t>V stĺpci D sa uvedú náklady na štipendiá doktorandov (prijatých na štúdium po 1.9.2012),  na miestach nepridelených MŠVVaŠ.</t>
  </si>
  <si>
    <t>T4_R17</t>
  </si>
  <si>
    <t>Pozn.: Citovaný zákon je v znení do 31.12.2012</t>
  </si>
  <si>
    <t>Pozn.: Zákon č. 131/2002 Z. z. v znení účinnom do 31.12.2012</t>
  </si>
  <si>
    <r>
      <rPr>
        <b/>
        <sz val="12"/>
        <color indexed="10"/>
        <rFont val="Times New Roman"/>
        <family val="1"/>
      </rPr>
      <t xml:space="preserve"> na miestach pridelených </t>
    </r>
    <r>
      <rPr>
        <b/>
        <sz val="12"/>
        <rFont val="Times New Roman"/>
        <family val="1"/>
      </rPr>
      <t>MŠVVaŠ SR</t>
    </r>
  </si>
  <si>
    <r>
      <t xml:space="preserve">z </t>
    </r>
    <r>
      <rPr>
        <b/>
        <sz val="12"/>
        <color indexed="17"/>
        <rFont val="Times New Roman"/>
        <family val="1"/>
      </rPr>
      <t>neúčelovej</t>
    </r>
    <r>
      <rPr>
        <b/>
        <sz val="12"/>
        <color indexed="8"/>
        <rFont val="Times New Roman"/>
        <family val="1"/>
      </rPr>
      <t xml:space="preserve"> dotácie MŠVVaŠ SR</t>
    </r>
  </si>
  <si>
    <t>E=A+B+C+D</t>
  </si>
  <si>
    <r>
      <t xml:space="preserve">na miestach nepridelených MŠVVaŠ </t>
    </r>
    <r>
      <rPr>
        <b/>
        <sz val="12"/>
        <color indexed="10"/>
        <rFont val="Times New Roman"/>
        <family val="1"/>
      </rPr>
      <t>do 31.8.2012</t>
    </r>
  </si>
  <si>
    <r>
      <t xml:space="preserve">na miestach nepridelených MŠVVaŠ </t>
    </r>
    <r>
      <rPr>
        <b/>
        <sz val="12"/>
        <color indexed="10"/>
        <rFont val="Times New Roman"/>
        <family val="1"/>
      </rPr>
      <t>po 1.9.2012</t>
    </r>
  </si>
  <si>
    <t>Fond na podporu štúdia študentov so špecifickými potrebami</t>
  </si>
  <si>
    <r>
      <t xml:space="preserve">zmena (zrušený riadok o "nebezpečnostných" príplatkoch; zrušený stĺpec "Náklady na štip.ostatných interných doktorandov"; zrušený "prvý" stĺpec "spolu"), </t>
    </r>
    <r>
      <rPr>
        <sz val="12"/>
        <color indexed="21"/>
        <rFont val="Times New Roman"/>
        <family val="1"/>
      </rPr>
      <t xml:space="preserve">pridaný stĺpec - nepridelené miesta MŠVVaŠ SR do 31.8.2012, pridaný stĺpec - nepridelené miesta MŠVVaŠ </t>
    </r>
  </si>
  <si>
    <t>vložené stĺpce G a H - tvorba fondu podľa §16a bod d),t.j. fond na podporu štúdia študentov so špecifickými potrebami</t>
  </si>
  <si>
    <t>odstránené 2 riadky,
odstránený vzťah v R13,14,15 v SA - hodnoty je potrebné vložiť ručne tak, ako boli uvedené vo výročnej správe z r. 2011</t>
  </si>
  <si>
    <t>Uvádzajte tvorbu fondu podľa §16a bod d) zákona 131/2002,  t.j. fondu na podporu štúdia študentov so špecifickými potrebami</t>
  </si>
  <si>
    <t>T1_R15_SB;
T2_R1_SB;
T18_R9_SB</t>
  </si>
  <si>
    <t>T17_R22_SC+SD</t>
  </si>
  <si>
    <t>T2_SB_R2+R3+R4</t>
  </si>
  <si>
    <t>Účtová trieda 5 spolu r.01 až r.37</t>
  </si>
  <si>
    <t>Poskytnuté prevádzkové preddavky  (314 AÚ - 391 AÚ)</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</si>
  <si>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</si>
  <si>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</si>
  <si>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</si>
  <si>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</si>
  <si>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</si>
  <si>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</si>
  <si>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</si>
  <si>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</si>
  <si>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</si>
  <si>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</si>
  <si>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</si>
  <si>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</si>
  <si>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</si>
  <si>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</si>
  <si>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</si>
  <si>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</si>
  <si>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</si>
  <si>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</si>
  <si>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</si>
  <si>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</si>
  <si>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</si>
  <si>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</si>
  <si>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</si>
  <si>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</si>
  <si>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</si>
  <si>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</si>
  <si>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</si>
  <si>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</si>
  <si>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rPr>
      <t>r.061+074+101</t>
    </r>
  </si>
  <si>
    <r>
      <t xml:space="preserve">1) výška nákladov, vykazovaná k </t>
    </r>
    <r>
      <rPr>
        <sz val="12"/>
        <color indexed="10"/>
        <rFont val="Times New Roman"/>
        <family val="1"/>
      </rPr>
      <t xml:space="preserve">31.12.2012 </t>
    </r>
    <r>
      <rPr>
        <sz val="12"/>
        <rFont val="Times New Roman"/>
        <family val="2"/>
      </rPr>
      <t>zohľadnuje aj úhradu štipendií doktorandov, ak ich VVŠ vyplatila v januári</t>
    </r>
    <r>
      <rPr>
        <sz val="12"/>
        <color indexed="10"/>
        <rFont val="Times New Roman"/>
        <family val="1"/>
      </rPr>
      <t xml:space="preserve"> 2013 za december 2012</t>
    </r>
  </si>
  <si>
    <r>
      <t xml:space="preserve">Počet študentov poberajúcich sociálne štipendiá </t>
    </r>
    <r>
      <rPr>
        <b/>
        <sz val="12"/>
        <rFont val="Times New Roman"/>
        <family val="1"/>
      </rPr>
      <t xml:space="preserve"> </t>
    </r>
    <r>
      <rPr>
        <b/>
        <vertAlign val="superscript"/>
        <sz val="14"/>
        <rFont val="Times New Roman"/>
        <family val="1"/>
      </rPr>
      <t>2)</t>
    </r>
  </si>
  <si>
    <t>úprava textu v R3</t>
  </si>
  <si>
    <t>upravený text v SA a SB</t>
  </si>
  <si>
    <t>aktualizovaná programová štruktúra</t>
  </si>
  <si>
    <r>
      <t xml:space="preserve">Počet študentov poberajúcich  štipendiá z vlastných zdrojov </t>
    </r>
    <r>
      <rPr>
        <b/>
        <vertAlign val="superscript"/>
        <sz val="12"/>
        <rFont val="Times New Roman"/>
        <family val="1"/>
      </rPr>
      <t>2</t>
    </r>
    <r>
      <rPr>
        <b/>
        <sz val="12"/>
        <rFont val="Times New Roman"/>
        <family val="1"/>
      </rPr>
      <t>)</t>
    </r>
    <r>
      <rPr>
        <b/>
        <sz val="12"/>
        <color indexed="10"/>
        <rFont val="Times New Roman"/>
        <family val="1"/>
      </rPr>
      <t xml:space="preserve"> </t>
    </r>
  </si>
  <si>
    <t>úprava textu v R14</t>
  </si>
  <si>
    <r>
      <t xml:space="preserve">2) </t>
    </r>
    <r>
      <rPr>
        <sz val="12"/>
        <color indexed="10"/>
        <rFont val="Times New Roman"/>
        <family val="1"/>
      </rPr>
      <t>uvádzajte len študentov denného štúdia</t>
    </r>
  </si>
  <si>
    <r>
      <t>3)</t>
    </r>
    <r>
      <rPr>
        <sz val="12"/>
        <color indexed="10"/>
        <rFont val="Times New Roman"/>
        <family val="1"/>
      </rPr>
      <t xml:space="preserve"> uvádzajte len študentov externého štúdia</t>
    </r>
  </si>
  <si>
    <r>
      <t>B</t>
    </r>
    <r>
      <rPr>
        <vertAlign val="superscript"/>
        <sz val="12"/>
        <color indexed="10"/>
        <rFont val="Times New Roman"/>
        <family val="1"/>
      </rPr>
      <t>2)</t>
    </r>
  </si>
  <si>
    <r>
      <t>C</t>
    </r>
    <r>
      <rPr>
        <vertAlign val="superscript"/>
        <sz val="12"/>
        <color indexed="10"/>
        <rFont val="Times New Roman"/>
        <family val="1"/>
      </rPr>
      <t>3)</t>
    </r>
  </si>
  <si>
    <t>Denné štúdium</t>
  </si>
  <si>
    <t>Externé štúdium</t>
  </si>
  <si>
    <t>Denné a externé štúdium</t>
  </si>
  <si>
    <t>vožená  hlavička, pridaný stĺpec C, v stĺpci B upravený vzťah</t>
  </si>
  <si>
    <t>Zvyšok prijatej kapitálovej dotácie zo štátneho rozpočtu používanej na kompenzáciu odpisov majetku z nej obstaraného</t>
  </si>
  <si>
    <r>
      <t xml:space="preserve">Zvyšok prijatej kapitálovej dotácie </t>
    </r>
    <r>
      <rPr>
        <b/>
        <sz val="10"/>
        <color indexed="8"/>
        <rFont val="Times New Roman"/>
        <family val="1"/>
      </rPr>
      <t>z prostriedkov EÚ (štrukturálnych fondov)</t>
    </r>
    <r>
      <rPr>
        <b/>
        <sz val="12"/>
        <color indexed="8"/>
        <rFont val="Times New Roman"/>
        <family val="1"/>
      </rPr>
      <t xml:space="preserve"> používanej na kompenzáciu odpisov majetku z nej obstaraného</t>
    </r>
  </si>
  <si>
    <t xml:space="preserve">riadok "kontrolný súčet" vypustený, upravené  vzťahy v SD(SF)_R78, SF_R74-78 </t>
  </si>
  <si>
    <t>Pohľadávky z obchodného styku (311 AÚ až 314 AÚ) - 391 AÚ) okrem r.035</t>
  </si>
  <si>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</si>
  <si>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</si>
  <si>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</si>
  <si>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</si>
  <si>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</si>
  <si>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</si>
  <si>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</si>
  <si>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</si>
  <si>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</si>
  <si>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</si>
  <si>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</si>
  <si>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Pozn.: Univerzita má výnosy na študentské domovy len na zmluvné zariadenia.</t>
  </si>
  <si>
    <t>číslo dotačného účtu univerzity 7000241041/8180</t>
  </si>
  <si>
    <t>––</t>
  </si>
  <si>
    <t>číslo účtu ŠJ  7000270299/8180</t>
  </si>
  <si>
    <t>Program Sokrates, číslo účtu univerzity 7000065551/8180</t>
  </si>
  <si>
    <t>číslo účtu univerzity  7000065543/8180</t>
  </si>
  <si>
    <t>číslo účtu univerzity  7000065519/8180</t>
  </si>
  <si>
    <t>z toho zostatok  z roku 2011: 19 788,47 eur na účte univerzity číslo: 7000133024/8180</t>
  </si>
  <si>
    <t xml:space="preserve">406 912,37 eur na č. účtu FF: 7000241228/8180,               2 128 468,17 eur na č. účtu PdF: 7000241199/8180,                        706 325,20 eur na č. účtu FZSP: 7000241201/8180,                                     202 967,24 eur na č. účtu TF: 7000241236/8180,                477 107,82 eur na č. účtu PF: 7000241244/8180,                               1 084 950,42 na č. účtu RTU a TU: 7000065500/8180  </t>
  </si>
  <si>
    <t xml:space="preserve"> 0,- eur na účte univerzity vo VÚB č. 1802478158/0200, 0,- eur na čísle účtu TF 1802170057/0200 a 0,- eur na čísle účtu FZSP 2938733255/0200</t>
  </si>
  <si>
    <t>NEALOK: ERDF - Projekt cezhraničnej spolupráce: Diagnostika stavu znalostí a dovedností žákú v československé příhraniční oblasti se zaměřením na jejich rozvoj (Ministerstvo pôdohospodárstva a rozvoja vidieka)</t>
  </si>
  <si>
    <t>bežný účet fakulty pre projekty cezhraničnej spolupráce SR-ČR 29 511,94 eur číslo 7000256497/8180,  účet univerzity (mzdový) 0,- eur číslo 7000287808/8180, účet univerzity na ŠF EÚ 0,- eur číslo 7000351603/8180, účty univerzity projektov programu 0AA0102 Správa a riadenie TU 6 894,65 eur číslo 7000369678/8180, Virtuálna univerzita    103 610,35 eur číslo 7000369686/8180, Inovatívne vzdelávanie       122 964,23 eur číslo 7000369694/8180 a Racionalizácia vzdelávania 95 199,90 eur číslo 7000425916/8180, účet fakulty projekt Leonardo da Vinci 0,- eur číslo 7000400102/8180, účet fakulty projekt Slovak Aid  65 416,57 eur číslo 7000428228/8180, účet fakulty projekt Slovak Aid          28 542,92 eur číslo 7000428236/8180, účet Proposal for a Regulation-Vyšegrádsky fond 4 752,- eur číslo 7000459198/8180</t>
  </si>
  <si>
    <t>Riadok 11 v roku 2011 návrh na prídel do štipendijného fondu je vyšší o 36 540 Eur oproti základu pre prídel do štipendijného fondu z dôvodu vlastnej tvorby fondu na fakultách naviac.</t>
  </si>
  <si>
    <t xml:space="preserve"> T21_R1_SA + T11_R10_SB – T5_R85_SC = 9 939 241,65 Eur, suma vo výške -20 423,19 predstavuje odpisy za rok 2012 zo štrukturálnych fondov z prostriedkov spolufinancovania zo štátneho rozpočtu, ktoré univerzita sleduje v majetku ako hlavná činnosť dotačná a tá je uvedená na riadku 85 tabuľky č. 5 (výsledok po odčítaní je 9 918 818,46 a súhlasí s T21_R1_SG).</t>
  </si>
  <si>
    <t xml:space="preserve"> T21_R1_SB + T11_R10a_SB – T5_R86a_SC = 8 300 715,79 Eur, a  suma vo výške -487 041,79 Eur predstavuje zníženie o predpis chýbajúcej kapitálovej dotácie v roku 2011 a poskytnutej v roku 2012 z prostriedkov EÚ a spolufinancovania zo štátneho rozpočtu (výsledok po odčítaní je 7 813 674,- a súhlasí s T21_R1_SH).</t>
  </si>
  <si>
    <t xml:space="preserve">Rozdiel na ÚHK 691 v roku 2012 v porovnaní s T1_R14 predstavuje časové rozlíšenie výnosov v celkovej výške                   +8 371,12 Eur nasledovne:
a) na stravovaní študentov a doktorandov sú navýšené výnosy o zostatok výnosov z roku 2011 vo výške +10 272,13 Eur a zároveň sú znížené výnosy o zostatok výnosov z roku 2012 vo výške -40 494,33 Eur.
b) na zmluvné zariadenia študentských domovov sú navýšené výnosy o zostatok z roku 2011 vo výške +53 570,31 Eur a zároveň znížené výnosy o zostatok dotácie z roku 2012 vo výške -19 102,31 Eur,
c) na šport, kultúru a UPC sú navýšené výnosy o zostatok z roku 2011 vo výške +9 387,49 Eur a zároveň znížené výnosy o zostatok dotácie z roku 2012 vo výške  -5 262,17 Eur.
</t>
  </si>
  <si>
    <r>
      <t xml:space="preserve">  - špeciálne stroje, prístroje, zariadenia, technika, náradie a materiál  (713 005) a </t>
    </r>
    <r>
      <rPr>
        <sz val="12"/>
        <color indexed="10"/>
        <rFont val="Times New Roman"/>
        <family val="1"/>
      </rPr>
      <t>713006</t>
    </r>
  </si>
  <si>
    <t>Čerpanie na položke 713006 „Komunikačná infraštruktúra“ je v tabuľke zaradené do riadku 9.</t>
  </si>
  <si>
    <t>Vo výkaze FIN1-04 na zdrojoch 1317, 131B, 111 a 11S2 predstavujú kapitálové výdavky 239 207,25 Eur, z toho 23 184,23 Eur predstavuje čerpanie prostredníctvom fondu reprodukcie (stĺpec A a C tabuľky).</t>
  </si>
  <si>
    <t>Centrum spirituality</t>
  </si>
  <si>
    <t>Ústav biblických štúdií</t>
  </si>
  <si>
    <t>Rozdiel mzdových nákladov a účtu 521 v tabuľke 5 predstavuje rozdiel zostatku nevyčerpaných dovoleniek rokov 2011 a 2012 znížením nákladov v čiastke -5 056,81 Eur a o refundáciu miezd zo zahraničia (European Food Safety Authority – Taliansko) vo výške -9 324,- Eur.</t>
  </si>
  <si>
    <t>V riadku 56 sú znížené náklady za rok 2012 oproti tabuľke č.6 o rozdiel zostatku nevyčerpaných dovoleniek rokov 2011 a 2012 v  čiastke -5 056,81 Eur a o refundáciu miezd zo zahraničia (European Food Safety Authority – Taliansko) vo výške -9 324,- Eur.</t>
  </si>
  <si>
    <t>Rozdiel v riadku 94 v podnikateľskej činnosti v porovnaní s „Výkazom ziskov a strát“ predstavuje účtovná skupina 57.</t>
  </si>
  <si>
    <t>Na účte 570 a 670 je  zaúčtovaný odvod z výnosov dosiahnutých z podnikateľskej činnosti, ktorú odvádzajú fakulty univerzity rektorátu v zmysle vnútroorganizačnej smernice o podnikateľskej činnosti. Tento odvod účtujú fakulty na účet 570 a rektorát ho účtuje ako príjem na účet 670.</t>
  </si>
  <si>
    <t>MK SR: Umenie na Slovensku v historických a kultúrnych súvislostiach</t>
  </si>
  <si>
    <t>MK SR: Obraz ako predmet transdisciplinárneho skúmania</t>
  </si>
  <si>
    <t>APVV - Univerzita Komenského:"Sociálny,emočný a kognitivny obraz autizmu v interdis.zrkadlách"</t>
  </si>
  <si>
    <t>Psychol.ústav AV ČR:"Šikana jako proces-sociálne-kognitívní analýza třídní šikany"</t>
  </si>
  <si>
    <t xml:space="preserve">Mesto Trnava: Románsky karner a novoveký cintorín pri kostole sv. Mikuláša </t>
  </si>
  <si>
    <t>International Visegrad Fund:"Proposal for a Refulation on a Common European Sales Law-a new legal refime for cross-border trade"</t>
  </si>
  <si>
    <t>SAB FINANCE-príj. zahr. grantu "Pluralita myslenia v tradícii kresťanského staroveku a stredoveku"</t>
  </si>
  <si>
    <t>SAB FINANCE-príj. zahr. grantu "Cyrilo-metodská misia u Slovanov a jej prínos a význam pre dnešnú Európu"</t>
  </si>
  <si>
    <t>Dotácia z rozpočtu MK SR: Sonda / Výstava členov Katedry pedagogiky výtvarného umenia Trnavskej univerzity - príprava a realizácia výstavy</t>
  </si>
  <si>
    <t>APVV-0085-10 zo SAV: Dejiny slovenskej literatúry po roku 1945</t>
  </si>
  <si>
    <t>APVV-0096-11 zo SAV: Úloha defektov v organických polovodičoch pre slnečné články</t>
  </si>
  <si>
    <t>Erste Stiftung: "Patterns Lectures / Critical Terms for East European Art History and Visual Culture"</t>
  </si>
  <si>
    <t>Erste Stiftung: "Patterns Lectures / Critical Terms for East European Art History and Visual Culture" - concerning the support of the publication</t>
  </si>
  <si>
    <t>MZV: Slovak Aid - Rozvoj kapacít v ošetrovateľstve, pôrodnej asistencii a komunitnom zdravotníctve v špecifických podmienkach Južného Sudánu</t>
  </si>
  <si>
    <t>MZV: Slovak Aid - Sociálno-zdravotnícka starostlivosť o podvýživené deti do 5. roku života a ich matky v regióne Kwale</t>
  </si>
  <si>
    <t>MZV: Slovak Aid - Posilnenie kontinuálnej starostlivosti o matku a dieťa pomocou viacstupňovej vzdelávacej intervencie v Južnom Sudáne</t>
  </si>
  <si>
    <t>Aston University:"European Psychology Learning and Teaching Network,Europlat II"</t>
  </si>
  <si>
    <t>Mesto Trnava: Dejiny observatória na Trnavskej univerzite</t>
  </si>
  <si>
    <t>Trnavský samosprávny kraj: Podpora šport.aktivít pre všetkých v r.2012</t>
  </si>
  <si>
    <t>1c</t>
  </si>
  <si>
    <t>1d</t>
  </si>
  <si>
    <t>1e</t>
  </si>
  <si>
    <t>1f</t>
  </si>
  <si>
    <t>1g</t>
  </si>
  <si>
    <t>1h</t>
  </si>
  <si>
    <t>1i</t>
  </si>
  <si>
    <t>2c</t>
  </si>
  <si>
    <t>2d</t>
  </si>
  <si>
    <t>SAAIC-národná agentúra: Program celoživ.vzdel.Erazmus v ak.r.2012/13</t>
  </si>
  <si>
    <t>4c</t>
  </si>
  <si>
    <t>4d</t>
  </si>
  <si>
    <t>4e</t>
  </si>
  <si>
    <t>4f</t>
  </si>
  <si>
    <t>4g</t>
  </si>
  <si>
    <t>4h</t>
  </si>
  <si>
    <t>Mesto Michalovce - Zriadenie edukačného centra pre diabetikov</t>
  </si>
  <si>
    <t>Addiction prevention within Roma and Sinti Communities - SRAP-COMUNE DI BOLOGNA</t>
  </si>
  <si>
    <t>Scranton - 6.ročník medzinárodnej konferencie hospicovej a paliatívnej starostlivosti</t>
  </si>
  <si>
    <t>Action for health</t>
  </si>
  <si>
    <t>Financial Literacy of Roma</t>
  </si>
  <si>
    <t>Leonardo - Capacity Building of Human Resource for Health in Slovakia for International Development Aid</t>
  </si>
  <si>
    <t>4i</t>
  </si>
  <si>
    <t>4j</t>
  </si>
  <si>
    <t>4k</t>
  </si>
  <si>
    <t>4l</t>
  </si>
  <si>
    <t>4m</t>
  </si>
  <si>
    <t xml:space="preserve"> /</t>
  </si>
  <si>
    <t>Rozdiel v riadku 52 v podnikateľskej činnosti v porovnaní s „Výkazom ziskov a strát“ predstavuje účtovná skupina 67.</t>
  </si>
  <si>
    <t>Zabezpečenie prevádzky špecif. prac. v Keni</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</si>
</sst>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s>
  <fonts count="118">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b/>
      <vertAlign val="superscript"/>
      <sz val="12"/>
      <color indexed="8"/>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u val="single"/>
      <sz val="13"/>
      <name val="Times New Roman"/>
      <family val="1"/>
    </font>
    <font>
      <vertAlign val="superscript"/>
      <sz val="12"/>
      <color indexed="8"/>
      <name val="Times New Roman"/>
      <family val="1"/>
    </font>
    <font>
      <b/>
      <sz val="12"/>
      <color indexed="17"/>
      <name val="Times New Roman"/>
      <family val="1"/>
    </font>
    <font>
      <strike/>
      <sz val="12"/>
      <name val="Times New Roman"/>
      <family val="1"/>
    </font>
    <font>
      <b/>
      <sz val="11"/>
      <color indexed="10"/>
      <name val="Times New Roman"/>
      <family val="1"/>
    </font>
    <font>
      <sz val="10"/>
      <color indexed="8"/>
      <name val="Tahoma"/>
      <family val="2"/>
    </font>
    <font>
      <sz val="12"/>
      <color indexed="8"/>
      <name val="Tahoma"/>
      <family val="2"/>
    </font>
    <font>
      <b/>
      <sz val="10"/>
      <color indexed="8"/>
      <name val="Tahoma"/>
      <family val="2"/>
    </font>
    <font>
      <b/>
      <sz val="10"/>
      <color indexed="10"/>
      <name val="Times New Roman"/>
      <family val="1"/>
    </font>
    <font>
      <b/>
      <sz val="10"/>
      <name val="Arial"/>
      <family val="2"/>
    </font>
    <font>
      <sz val="14"/>
      <name val="Times New Roman"/>
      <family val="1"/>
    </font>
    <font>
      <sz val="8"/>
      <name val="Tahoma"/>
      <family val="2"/>
    </font>
    <font>
      <b/>
      <sz val="8"/>
      <name val="Tahoma"/>
      <family val="2"/>
    </font>
    <font>
      <b/>
      <sz val="14"/>
      <color indexed="10"/>
      <name val="Times New Roman"/>
      <family val="1"/>
    </font>
    <font>
      <sz val="12"/>
      <color indexed="12"/>
      <name val="Times New Roman"/>
      <family val="1"/>
    </font>
    <font>
      <b/>
      <u val="single"/>
      <sz val="14"/>
      <name val="Times New Roman"/>
      <family val="1"/>
    </font>
    <font>
      <sz val="12"/>
      <color indexed="21"/>
      <name val="Times New Roman"/>
      <family val="1"/>
    </font>
    <font>
      <sz val="10"/>
      <name val="Tahoma"/>
      <family val="2"/>
    </font>
    <font>
      <u val="single"/>
      <sz val="10"/>
      <name val="Tahoma"/>
      <family val="2"/>
    </font>
    <font>
      <b/>
      <sz val="10"/>
      <name val="Tahoma"/>
      <family val="2"/>
    </font>
    <font>
      <vertAlign val="superscript"/>
      <sz val="12"/>
      <color indexed="10"/>
      <name val="Times New Roman"/>
      <family val="1"/>
    </font>
    <font>
      <b/>
      <sz val="10"/>
      <color indexed="8"/>
      <name val="Times New Roman"/>
      <family val="1"/>
    </font>
    <font>
      <b/>
      <sz val="10"/>
      <color indexed="12"/>
      <name val="Arial"/>
      <family val="2"/>
    </font>
    <font>
      <sz val="12"/>
      <color indexed="12"/>
      <name val="Arial"/>
      <family val="2"/>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sz val="10"/>
      <color indexed="10"/>
      <name val="Times New Roman"/>
      <family val="1"/>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b/>
      <sz val="12"/>
      <color rgb="FFFF0000"/>
      <name val="Times New Roman"/>
      <family val="1"/>
    </font>
    <font>
      <sz val="10"/>
      <color rgb="FF000000"/>
      <name val="Tahoma"/>
      <family val="2"/>
    </font>
    <font>
      <sz val="10"/>
      <color rgb="FFFF0000"/>
      <name val="Arial"/>
      <family val="2"/>
    </font>
    <font>
      <b/>
      <sz val="12"/>
      <color rgb="FF000000"/>
      <name val="Times New Roman"/>
      <family val="1"/>
    </font>
    <font>
      <sz val="12"/>
      <color rgb="FF008080"/>
      <name val="Times New Roman"/>
      <family val="1"/>
    </font>
    <font>
      <sz val="10"/>
      <color rgb="FFFF0000"/>
      <name val="Times New Roman"/>
      <family val="1"/>
    </font>
    <font>
      <b/>
      <sz val="8"/>
      <name val="Arial"/>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9FFCC"/>
        <bgColor indexed="64"/>
      </patternFill>
    </fill>
    <fill>
      <patternFill patternType="solid">
        <fgColor rgb="FFFFFFFF"/>
        <bgColor indexed="64"/>
      </patternFill>
    </fill>
    <fill>
      <patternFill patternType="solid">
        <fgColor rgb="FFCCFF99"/>
        <bgColor indexed="64"/>
      </patternFill>
    </fill>
    <fill>
      <patternFill patternType="solid">
        <fgColor theme="3" tint="0.7999799847602844"/>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style="medium"/>
      <top style="medium"/>
      <bottom style="medium"/>
    </border>
    <border>
      <left>
        <color indexed="63"/>
      </left>
      <right style="thin"/>
      <top style="medium"/>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color indexed="63"/>
      </top>
      <bottom style="medium"/>
    </border>
    <border>
      <left>
        <color indexed="63"/>
      </left>
      <right>
        <color indexed="63"/>
      </right>
      <top style="thin"/>
      <bottom style="thin"/>
    </border>
    <border>
      <left style="thin"/>
      <right>
        <color indexed="63"/>
      </right>
      <top style="medium"/>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32" fillId="3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7" borderId="0" applyNumberFormat="0" applyBorder="0" applyAlignment="0" applyProtection="0"/>
    <xf numFmtId="0" fontId="33" fillId="9" borderId="0" applyNumberFormat="0" applyBorder="0" applyAlignment="0" applyProtection="0"/>
    <xf numFmtId="0" fontId="34"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96" fillId="39" borderId="0" applyNumberFormat="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40" borderId="5" applyNumberFormat="0" applyAlignment="0" applyProtection="0"/>
    <xf numFmtId="0" fontId="41" fillId="13" borderId="1" applyNumberFormat="0" applyAlignment="0" applyProtection="0"/>
    <xf numFmtId="0" fontId="97" fillId="41" borderId="6" applyNumberFormat="0" applyAlignment="0" applyProtection="0"/>
    <xf numFmtId="0" fontId="42"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8" applyNumberFormat="0" applyFill="0" applyAlignment="0" applyProtection="0"/>
    <xf numFmtId="0" fontId="99" fillId="0" borderId="9" applyNumberFormat="0" applyFill="0" applyAlignment="0" applyProtection="0"/>
    <xf numFmtId="0" fontId="100" fillId="0" borderId="10" applyNumberFormat="0" applyFill="0" applyAlignment="0" applyProtection="0"/>
    <xf numFmtId="0" fontId="100" fillId="0" borderId="0" applyNumberFormat="0" applyFill="0" applyBorder="0" applyAlignment="0" applyProtection="0"/>
    <xf numFmtId="0" fontId="43" fillId="42" borderId="0" applyNumberFormat="0" applyBorder="0" applyAlignment="0" applyProtection="0"/>
    <xf numFmtId="0" fontId="101" fillId="43" borderId="0" applyNumberFormat="0" applyBorder="0" applyAlignment="0" applyProtection="0"/>
    <xf numFmtId="0" fontId="0" fillId="0" borderId="0">
      <alignment/>
      <protection/>
    </xf>
    <xf numFmtId="0" fontId="94" fillId="0" borderId="0">
      <alignment/>
      <protection/>
    </xf>
    <xf numFmtId="0" fontId="0" fillId="0" borderId="0">
      <alignment/>
      <protection/>
    </xf>
    <xf numFmtId="0" fontId="0" fillId="0" borderId="0">
      <alignment/>
      <protection/>
    </xf>
    <xf numFmtId="0" fontId="20" fillId="0" borderId="0">
      <alignment/>
      <protection/>
    </xf>
    <xf numFmtId="0" fontId="18" fillId="0" borderId="0">
      <alignment/>
      <protection/>
    </xf>
    <xf numFmtId="0" fontId="20" fillId="0" borderId="0">
      <alignment/>
      <protection/>
    </xf>
    <xf numFmtId="0" fontId="2" fillId="44" borderId="11" applyNumberFormat="0" applyFont="0" applyAlignment="0" applyProtection="0"/>
    <xf numFmtId="0" fontId="44"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102" fillId="0" borderId="14" applyNumberFormat="0" applyFill="0" applyAlignment="0" applyProtection="0"/>
    <xf numFmtId="4" fontId="11" fillId="42" borderId="15" applyNumberFormat="0" applyProtection="0">
      <alignment vertical="center"/>
    </xf>
    <xf numFmtId="4" fontId="12" fillId="42" borderId="15" applyNumberFormat="0" applyProtection="0">
      <alignment vertical="center"/>
    </xf>
    <xf numFmtId="4" fontId="11" fillId="42" borderId="15" applyNumberFormat="0" applyProtection="0">
      <alignment horizontal="left" vertical="center" indent="1"/>
    </xf>
    <xf numFmtId="0" fontId="11" fillId="42" borderId="15" applyNumberFormat="0" applyProtection="0">
      <alignment horizontal="left" vertical="top" indent="1"/>
    </xf>
    <xf numFmtId="4" fontId="13" fillId="9" borderId="15" applyNumberFormat="0" applyProtection="0">
      <alignment horizontal="right" vertical="center"/>
    </xf>
    <xf numFmtId="4" fontId="13" fillId="21" borderId="15" applyNumberFormat="0" applyProtection="0">
      <alignment horizontal="right" vertical="center"/>
    </xf>
    <xf numFmtId="4" fontId="13" fillId="35" borderId="15" applyNumberFormat="0" applyProtection="0">
      <alignment horizontal="right" vertical="center"/>
    </xf>
    <xf numFmtId="4" fontId="13" fillId="23" borderId="15" applyNumberFormat="0" applyProtection="0">
      <alignment horizontal="right" vertical="center"/>
    </xf>
    <xf numFmtId="4" fontId="13" fillId="33" borderId="15" applyNumberFormat="0" applyProtection="0">
      <alignment horizontal="right" vertical="center"/>
    </xf>
    <xf numFmtId="4" fontId="13" fillId="37" borderId="15" applyNumberFormat="0" applyProtection="0">
      <alignment horizontal="right" vertical="center"/>
    </xf>
    <xf numFmtId="4" fontId="13" fillId="36" borderId="15" applyNumberFormat="0" applyProtection="0">
      <alignment horizontal="right" vertical="center"/>
    </xf>
    <xf numFmtId="4" fontId="13" fillId="46" borderId="15" applyNumberFormat="0" applyProtection="0">
      <alignment horizontal="right" vertical="center"/>
    </xf>
    <xf numFmtId="4" fontId="13" fillId="22" borderId="15" applyNumberFormat="0" applyProtection="0">
      <alignment horizontal="right" vertical="center"/>
    </xf>
    <xf numFmtId="4" fontId="11" fillId="47" borderId="16" applyNumberFormat="0" applyProtection="0">
      <alignment horizontal="left" vertical="center" indent="1"/>
    </xf>
    <xf numFmtId="4" fontId="13" fillId="48" borderId="0" applyNumberFormat="0" applyProtection="0">
      <alignment horizontal="left" vertical="center" indent="1"/>
    </xf>
    <xf numFmtId="4" fontId="14" fillId="49" borderId="0" applyNumberFormat="0" applyProtection="0">
      <alignment horizontal="left" vertical="center" indent="1"/>
    </xf>
    <xf numFmtId="4" fontId="13" fillId="50" borderId="15" applyNumberFormat="0" applyProtection="0">
      <alignment horizontal="right" vertical="center"/>
    </xf>
    <xf numFmtId="4" fontId="13" fillId="48" borderId="0" applyNumberFormat="0" applyProtection="0">
      <alignment horizontal="left" vertical="center" indent="1"/>
    </xf>
    <xf numFmtId="4" fontId="13"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top" indent="1"/>
    </xf>
    <xf numFmtId="4" fontId="11" fillId="50" borderId="0" applyNumberFormat="0" applyProtection="0">
      <alignment horizontal="left" vertical="center" indent="1"/>
    </xf>
    <xf numFmtId="4" fontId="13" fillId="44" borderId="15" applyNumberFormat="0" applyProtection="0">
      <alignment vertical="center"/>
    </xf>
    <xf numFmtId="4" fontId="15" fillId="44" borderId="15" applyNumberFormat="0" applyProtection="0">
      <alignment vertical="center"/>
    </xf>
    <xf numFmtId="4" fontId="13" fillId="44" borderId="15" applyNumberFormat="0" applyProtection="0">
      <alignment horizontal="left" vertical="center" indent="1"/>
    </xf>
    <xf numFmtId="0" fontId="13" fillId="44" borderId="15" applyNumberFormat="0" applyProtection="0">
      <alignment horizontal="left" vertical="top" indent="1"/>
    </xf>
    <xf numFmtId="4" fontId="13" fillId="48" borderId="15" applyNumberFormat="0" applyProtection="0">
      <alignment horizontal="right" vertical="center"/>
    </xf>
    <xf numFmtId="4" fontId="15" fillId="48" borderId="15" applyNumberFormat="0" applyProtection="0">
      <alignment horizontal="right" vertical="center"/>
    </xf>
    <xf numFmtId="4" fontId="13" fillId="50" borderId="15" applyNumberFormat="0" applyProtection="0">
      <alignment horizontal="left" vertical="center" indent="1"/>
    </xf>
    <xf numFmtId="0" fontId="13" fillId="50" borderId="15" applyNumberFormat="0" applyProtection="0">
      <alignment horizontal="left" vertical="top" indent="1"/>
    </xf>
    <xf numFmtId="4" fontId="16" fillId="51" borderId="0" applyNumberFormat="0" applyProtection="0">
      <alignment horizontal="left" vertical="center" indent="1"/>
    </xf>
    <xf numFmtId="4" fontId="17" fillId="48" borderId="15" applyNumberFormat="0" applyProtection="0">
      <alignment horizontal="right" vertical="center"/>
    </xf>
    <xf numFmtId="0" fontId="103" fillId="0" borderId="17" applyNumberFormat="0" applyFill="0" applyAlignment="0" applyProtection="0"/>
    <xf numFmtId="0" fontId="104" fillId="0" borderId="0" applyNumberFormat="0" applyFill="0" applyBorder="0" applyAlignment="0" applyProtection="0"/>
    <xf numFmtId="0" fontId="45" fillId="0" borderId="0" applyNumberFormat="0" applyFill="0" applyBorder="0" applyAlignment="0" applyProtection="0"/>
    <xf numFmtId="0" fontId="105" fillId="0" borderId="0" applyNumberFormat="0" applyFill="0" applyBorder="0" applyAlignment="0" applyProtection="0"/>
    <xf numFmtId="0" fontId="46" fillId="0" borderId="18" applyNumberFormat="0" applyFill="0" applyAlignment="0" applyProtection="0"/>
    <xf numFmtId="0" fontId="106" fillId="52" borderId="19" applyNumberFormat="0" applyAlignment="0" applyProtection="0"/>
    <xf numFmtId="0" fontId="107" fillId="53" borderId="19" applyNumberFormat="0" applyAlignment="0" applyProtection="0"/>
    <xf numFmtId="0" fontId="108" fillId="53" borderId="20" applyNumberFormat="0" applyAlignment="0" applyProtection="0"/>
    <xf numFmtId="0" fontId="109" fillId="0" borderId="0" applyNumberFormat="0" applyFill="0" applyBorder="0" applyAlignment="0" applyProtection="0"/>
    <xf numFmtId="0" fontId="47" fillId="0" borderId="0" applyNumberFormat="0" applyFill="0" applyBorder="0" applyAlignment="0" applyProtection="0"/>
    <xf numFmtId="0" fontId="110" fillId="54"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7" borderId="0" applyNumberFormat="0" applyBorder="0" applyAlignment="0" applyProtection="0"/>
    <xf numFmtId="0" fontId="95" fillId="58" borderId="0" applyNumberFormat="0" applyBorder="0" applyAlignment="0" applyProtection="0"/>
    <xf numFmtId="0" fontId="95" fillId="59" borderId="0" applyNumberFormat="0" applyBorder="0" applyAlignment="0" applyProtection="0"/>
    <xf numFmtId="0" fontId="95" fillId="60" borderId="0" applyNumberFormat="0" applyBorder="0" applyAlignment="0" applyProtection="0"/>
  </cellStyleXfs>
  <cellXfs count="92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0" xfId="0" applyFont="1" applyAlignment="1">
      <alignment horizontal="left"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2" fillId="10" borderId="22"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3" fontId="2" fillId="10" borderId="23" xfId="0" applyNumberFormat="1" applyFont="1" applyFill="1" applyBorder="1" applyAlignment="1">
      <alignment horizontal="right" vertical="center" wrapText="1"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49" fontId="2" fillId="0" borderId="22" xfId="0" applyNumberFormat="1" applyFont="1" applyFill="1" applyBorder="1" applyAlignment="1">
      <alignment horizontal="left" vertical="top" wrapText="1" indent="1"/>
    </xf>
    <xf numFmtId="49" fontId="1" fillId="0" borderId="26" xfId="0" applyNumberFormat="1" applyFont="1" applyFill="1" applyBorder="1" applyAlignment="1">
      <alignment horizontal="left" vertical="top" wrapText="1" indent="1"/>
    </xf>
    <xf numFmtId="3" fontId="1" fillId="42" borderId="22"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3" fontId="2" fillId="0" borderId="22" xfId="0" applyNumberFormat="1" applyFont="1" applyFill="1" applyBorder="1" applyAlignment="1">
      <alignment horizontal="right" vertical="center" wrapText="1" indent="1"/>
    </xf>
    <xf numFmtId="0" fontId="1" fillId="42"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0" fontId="1" fillId="0" borderId="0" xfId="0" applyFont="1" applyBorder="1" applyAlignment="1">
      <alignment horizontal="left" vertical="center" wrapText="1" indent="1"/>
    </xf>
    <xf numFmtId="0" fontId="2" fillId="0" borderId="0" xfId="0" applyFont="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0" xfId="0" applyNumberFormat="1" applyFont="1" applyAlignment="1">
      <alignment vertical="center" wrapText="1"/>
    </xf>
    <xf numFmtId="0" fontId="2" fillId="0" borderId="23" xfId="0" applyFont="1" applyFill="1" applyBorder="1" applyAlignment="1">
      <alignment horizontal="left" vertical="center" wrapText="1" indent="1"/>
    </xf>
    <xf numFmtId="3" fontId="1" fillId="0" borderId="0" xfId="87" applyNumberFormat="1" applyFont="1" applyBorder="1" applyAlignment="1">
      <alignment vertical="center" wrapText="1"/>
      <protection/>
    </xf>
    <xf numFmtId="3" fontId="1" fillId="0" borderId="0" xfId="87" applyNumberFormat="1" applyFont="1" applyBorder="1" applyAlignment="1">
      <alignment horizontal="center" vertical="center" wrapText="1"/>
      <protection/>
    </xf>
    <xf numFmtId="3" fontId="2" fillId="0" borderId="0" xfId="87"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42" borderId="27" xfId="0"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3" fontId="2" fillId="0" borderId="22" xfId="0" applyNumberFormat="1" applyFont="1" applyBorder="1" applyAlignment="1">
      <alignment horizontal="center" vertical="center" wrapText="1"/>
    </xf>
    <xf numFmtId="3" fontId="2" fillId="10" borderId="22" xfId="0" applyNumberFormat="1" applyFont="1" applyFill="1" applyBorder="1" applyAlignment="1">
      <alignment horizontal="right" vertical="center" wrapText="1"/>
    </xf>
    <xf numFmtId="3" fontId="2" fillId="0" borderId="23"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87" applyFont="1" applyBorder="1" applyAlignment="1">
      <alignment horizontal="center" vertical="center" wrapText="1"/>
      <protection/>
    </xf>
    <xf numFmtId="3" fontId="2" fillId="0" borderId="22" xfId="87" applyNumberFormat="1" applyFont="1" applyBorder="1" applyAlignment="1">
      <alignment horizontal="center" vertical="center" wrapText="1"/>
      <protection/>
    </xf>
    <xf numFmtId="0" fontId="1" fillId="0" borderId="23" xfId="87" applyFont="1" applyBorder="1" applyAlignment="1">
      <alignment horizontal="center" vertical="center" wrapText="1"/>
      <protection/>
    </xf>
    <xf numFmtId="3" fontId="2" fillId="0" borderId="24" xfId="87" applyNumberFormat="1" applyFont="1" applyBorder="1" applyAlignment="1">
      <alignment vertical="center" wrapText="1"/>
      <protection/>
    </xf>
    <xf numFmtId="3" fontId="2" fillId="0" borderId="23" xfId="87" applyNumberFormat="1" applyFont="1" applyBorder="1" applyAlignment="1">
      <alignment horizontal="center" vertical="center" wrapText="1"/>
      <protection/>
    </xf>
    <xf numFmtId="3" fontId="2" fillId="0" borderId="25" xfId="87"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1" fillId="0" borderId="28" xfId="0" applyFont="1" applyBorder="1" applyAlignment="1">
      <alignment horizontal="left" vertical="center" wrapText="1" indent="1"/>
    </xf>
    <xf numFmtId="49" fontId="2" fillId="0" borderId="22" xfId="0" applyNumberFormat="1" applyFont="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0" xfId="0" applyFont="1" applyFill="1" applyAlignment="1">
      <alignment vertical="center" wrapText="1"/>
    </xf>
    <xf numFmtId="0" fontId="2" fillId="0" borderId="23"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0" fontId="1" fillId="0" borderId="29"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indent="1"/>
    </xf>
    <xf numFmtId="0" fontId="17"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0" fillId="0" borderId="0" xfId="0" applyFill="1" applyAlignment="1">
      <alignment/>
    </xf>
    <xf numFmtId="0" fontId="25" fillId="0" borderId="0" xfId="0" applyFont="1" applyFill="1" applyAlignment="1">
      <alignment vertical="center" wrapText="1"/>
    </xf>
    <xf numFmtId="0" fontId="1" fillId="0" borderId="31" xfId="0" applyFont="1" applyBorder="1" applyAlignment="1">
      <alignment vertical="center" wrapText="1"/>
    </xf>
    <xf numFmtId="0" fontId="2" fillId="10" borderId="23" xfId="0" applyFont="1" applyFill="1" applyBorder="1" applyAlignment="1">
      <alignment horizontal="left" vertical="center" wrapText="1" indent="1"/>
    </xf>
    <xf numFmtId="0" fontId="0" fillId="0" borderId="0" xfId="0" applyFont="1" applyAlignment="1">
      <alignment/>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49" fontId="7" fillId="0" borderId="0" xfId="0" applyNumberFormat="1" applyFont="1" applyAlignment="1">
      <alignment horizontal="left" vertical="center" wrapText="1" indent="1"/>
    </xf>
    <xf numFmtId="49" fontId="2" fillId="0" borderId="22" xfId="0" applyNumberFormat="1" applyFont="1" applyFill="1" applyBorder="1" applyAlignment="1">
      <alignment horizontal="left" vertical="center" wrapText="1" indent="1"/>
    </xf>
    <xf numFmtId="0" fontId="2" fillId="0" borderId="35" xfId="0" applyFont="1" applyBorder="1" applyAlignment="1">
      <alignment horizontal="center" vertical="center" wrapText="1"/>
    </xf>
    <xf numFmtId="0" fontId="1" fillId="0" borderId="36" xfId="0" applyFont="1" applyBorder="1" applyAlignment="1">
      <alignment horizontal="left" vertical="center" wrapText="1" indent="1"/>
    </xf>
    <xf numFmtId="0" fontId="0" fillId="0" borderId="0" xfId="0" applyAlignment="1">
      <alignment wrapText="1"/>
    </xf>
    <xf numFmtId="49" fontId="23" fillId="0" borderId="0" xfId="0" applyNumberFormat="1" applyFont="1" applyAlignment="1">
      <alignment/>
    </xf>
    <xf numFmtId="0" fontId="0" fillId="0" borderId="0" xfId="0" applyAlignment="1">
      <alignment horizontal="center"/>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22" xfId="0" applyNumberFormat="1" applyFont="1" applyFill="1" applyBorder="1" applyAlignment="1">
      <alignment horizontal="left" vertical="top" wrapText="1"/>
    </xf>
    <xf numFmtId="49" fontId="2" fillId="0" borderId="22" xfId="0" applyNumberFormat="1" applyFont="1" applyFill="1" applyBorder="1" applyAlignment="1">
      <alignment horizontal="left" wrapText="1" indent="1"/>
    </xf>
    <xf numFmtId="49" fontId="2" fillId="0" borderId="28" xfId="0" applyNumberFormat="1" applyFont="1" applyFill="1" applyBorder="1" applyAlignment="1">
      <alignment horizontal="left" vertical="top" wrapText="1" indent="1"/>
    </xf>
    <xf numFmtId="0" fontId="2" fillId="0" borderId="0" xfId="0" applyFont="1" applyAlignment="1">
      <alignment horizontal="justify"/>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1" fillId="0" borderId="26"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0" fontId="1" fillId="0" borderId="24"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xf>
    <xf numFmtId="0" fontId="20" fillId="10" borderId="23" xfId="0" applyFont="1" applyFill="1" applyBorder="1" applyAlignment="1">
      <alignment horizontal="left" vertical="center" wrapText="1" indent="1"/>
    </xf>
    <xf numFmtId="0" fontId="2" fillId="0" borderId="22" xfId="0" applyFont="1" applyBorder="1" applyAlignment="1">
      <alignment horizontal="left" vertical="top" wrapText="1" indent="1"/>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vertical="center" wrapText="1" indent="1"/>
    </xf>
    <xf numFmtId="49" fontId="1" fillId="0" borderId="22" xfId="0" applyNumberFormat="1" applyFont="1" applyFill="1" applyBorder="1" applyAlignment="1">
      <alignment horizontal="left" vertical="top" indent="1"/>
    </xf>
    <xf numFmtId="3" fontId="2" fillId="10" borderId="23" xfId="0" applyNumberFormat="1" applyFont="1" applyFill="1" applyBorder="1" applyAlignment="1">
      <alignment horizontal="right" vertical="center" wrapText="1" indent="1"/>
    </xf>
    <xf numFmtId="3" fontId="1" fillId="61" borderId="23" xfId="0" applyNumberFormat="1" applyFont="1" applyFill="1" applyBorder="1" applyAlignment="1">
      <alignment horizontal="right" vertical="center" wrapText="1" indent="1"/>
    </xf>
    <xf numFmtId="0" fontId="94" fillId="0" borderId="0" xfId="83">
      <alignment/>
      <protection/>
    </xf>
    <xf numFmtId="0" fontId="103" fillId="0" borderId="22" xfId="83" applyFont="1" applyBorder="1" applyAlignment="1">
      <alignment horizontal="left" vertical="center" indent="1"/>
      <protection/>
    </xf>
    <xf numFmtId="0" fontId="104" fillId="0" borderId="22" xfId="0" applyFont="1" applyFill="1" applyBorder="1" applyAlignment="1">
      <alignment horizontal="left" vertical="center" wrapText="1" indent="1"/>
    </xf>
    <xf numFmtId="0" fontId="8" fillId="0" borderId="22" xfId="0" applyFont="1" applyFill="1" applyBorder="1" applyAlignment="1">
      <alignment horizontal="left" vertical="center" wrapText="1" indent="1"/>
    </xf>
    <xf numFmtId="0" fontId="2" fillId="48" borderId="24" xfId="0" applyFont="1" applyFill="1" applyBorder="1" applyAlignment="1">
      <alignment vertical="center" wrapText="1"/>
    </xf>
    <xf numFmtId="0" fontId="94" fillId="0" borderId="24" xfId="83" applyFont="1" applyBorder="1" applyAlignment="1">
      <alignment horizontal="center" vertical="center"/>
      <protection/>
    </xf>
    <xf numFmtId="0" fontId="94" fillId="0" borderId="22" xfId="83" applyFont="1" applyBorder="1" applyAlignment="1">
      <alignment horizontal="left" vertical="center" wrapText="1" indent="1"/>
      <protection/>
    </xf>
    <xf numFmtId="0" fontId="94" fillId="0" borderId="22" xfId="83" applyFont="1" applyBorder="1" applyAlignment="1">
      <alignment horizontal="left" vertical="center" indent="1"/>
      <protection/>
    </xf>
    <xf numFmtId="0" fontId="94" fillId="0" borderId="26" xfId="83" applyFont="1" applyBorder="1" applyAlignment="1">
      <alignment horizontal="left" vertical="center" indent="1"/>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86" applyFont="1" applyAlignment="1">
      <alignment vertical="center" wrapText="1"/>
      <protection/>
    </xf>
    <xf numFmtId="3" fontId="1" fillId="0" borderId="37" xfId="86" applyNumberFormat="1" applyFont="1" applyFill="1" applyBorder="1" applyAlignment="1">
      <alignment horizontal="center" vertical="center" wrapText="1"/>
      <protection/>
    </xf>
    <xf numFmtId="0" fontId="1" fillId="61" borderId="38" xfId="86" applyFont="1" applyFill="1" applyBorder="1" applyAlignment="1">
      <alignment horizontal="center" vertical="center" wrapText="1"/>
      <protection/>
    </xf>
    <xf numFmtId="0" fontId="1" fillId="0" borderId="0" xfId="86" applyFont="1" applyAlignment="1">
      <alignment horizontal="center" vertical="center" wrapText="1"/>
      <protection/>
    </xf>
    <xf numFmtId="0" fontId="1" fillId="0" borderId="37" xfId="86" applyNumberFormat="1" applyFont="1" applyFill="1" applyBorder="1" applyAlignment="1">
      <alignment horizontal="center" vertical="center" wrapText="1"/>
      <protection/>
    </xf>
    <xf numFmtId="0" fontId="0" fillId="0" borderId="0" xfId="0" applyNumberFormat="1" applyAlignment="1">
      <alignment vertical="center" wrapText="1"/>
    </xf>
    <xf numFmtId="189" fontId="52" fillId="61" borderId="22" xfId="122" applyNumberFormat="1" applyFont="1" applyFill="1" applyBorder="1" applyAlignment="1" applyProtection="1" quotePrefix="1">
      <alignment horizontal="left" vertical="center" wrapText="1" indent="1"/>
      <protection locked="0"/>
    </xf>
    <xf numFmtId="189" fontId="51" fillId="61" borderId="22" xfId="130" applyNumberFormat="1" applyFont="1" applyFill="1" applyBorder="1" applyAlignment="1" applyProtection="1" quotePrefix="1">
      <alignment horizontal="left" vertical="center" wrapText="1" indent="1"/>
      <protection locked="0"/>
    </xf>
    <xf numFmtId="189" fontId="51" fillId="61" borderId="22" xfId="129" applyNumberFormat="1" applyFont="1" applyFill="1" applyBorder="1" applyProtection="1" quotePrefix="1">
      <alignment horizontal="left" vertical="center" indent="1"/>
      <protection locked="0"/>
    </xf>
    <xf numFmtId="0" fontId="2" fillId="0" borderId="22" xfId="0" applyFont="1" applyBorder="1" applyAlignment="1">
      <alignment/>
    </xf>
    <xf numFmtId="189" fontId="52" fillId="61" borderId="22" xfId="97" applyNumberFormat="1" applyFont="1" applyFill="1" applyBorder="1" quotePrefix="1">
      <alignment horizontal="left" vertical="center" indent="1"/>
    </xf>
    <xf numFmtId="189" fontId="52" fillId="61" borderId="22" xfId="97" applyNumberFormat="1" applyFont="1" applyFill="1" applyBorder="1">
      <alignment horizontal="left" vertical="center" indent="1"/>
    </xf>
    <xf numFmtId="189" fontId="51" fillId="61" borderId="22" xfId="129" applyNumberFormat="1" applyFont="1" applyFill="1" applyBorder="1" applyAlignment="1" applyProtection="1">
      <alignment vertical="center"/>
      <protection locked="0"/>
    </xf>
    <xf numFmtId="189" fontId="52" fillId="61" borderId="22" xfId="129" applyNumberFormat="1" applyFont="1" applyFill="1" applyBorder="1" applyProtection="1" quotePrefix="1">
      <alignment horizontal="left" vertical="center" indent="1"/>
      <protection locked="0"/>
    </xf>
    <xf numFmtId="189" fontId="51" fillId="61" borderId="22" xfId="130" applyNumberFormat="1" applyFont="1" applyFill="1" applyBorder="1" applyAlignment="1" applyProtection="1">
      <alignment horizontal="left" vertical="center" wrapText="1" indent="1"/>
      <protection locked="0"/>
    </xf>
    <xf numFmtId="0" fontId="0" fillId="0" borderId="0" xfId="84" applyProtection="1">
      <alignment/>
      <protection/>
    </xf>
    <xf numFmtId="0" fontId="0" fillId="0" borderId="0" xfId="84" applyAlignment="1" applyProtection="1">
      <alignment wrapText="1"/>
      <protection/>
    </xf>
    <xf numFmtId="0" fontId="0" fillId="0" borderId="0" xfId="84" applyAlignment="1" applyProtection="1">
      <alignment horizontal="center"/>
      <protection/>
    </xf>
    <xf numFmtId="199" fontId="53" fillId="0" borderId="0" xfId="84" applyNumberFormat="1" applyFont="1" applyProtection="1">
      <alignment/>
      <protection/>
    </xf>
    <xf numFmtId="0" fontId="0" fillId="0" borderId="0" xfId="84">
      <alignment/>
      <protection/>
    </xf>
    <xf numFmtId="0" fontId="0" fillId="0" borderId="0" xfId="84" applyAlignment="1">
      <alignment wrapText="1"/>
      <protection/>
    </xf>
    <xf numFmtId="0" fontId="0" fillId="0" borderId="0" xfId="84" applyAlignment="1">
      <alignment horizontal="center"/>
      <protection/>
    </xf>
    <xf numFmtId="3" fontId="53" fillId="0" borderId="0" xfId="84" applyNumberFormat="1" applyFont="1">
      <alignment/>
      <protection/>
    </xf>
    <xf numFmtId="3" fontId="0" fillId="0" borderId="0" xfId="84" applyNumberFormat="1" applyFont="1" applyAlignment="1">
      <alignment horizontal="right"/>
      <protection/>
    </xf>
    <xf numFmtId="3" fontId="0" fillId="0" borderId="0" xfId="84" applyNumberFormat="1" applyFont="1">
      <alignment/>
      <protection/>
    </xf>
    <xf numFmtId="49" fontId="1" fillId="10" borderId="22" xfId="84" applyNumberFormat="1" applyFont="1" applyFill="1" applyBorder="1" applyAlignment="1">
      <alignment horizontal="center"/>
      <protection/>
    </xf>
    <xf numFmtId="169" fontId="1" fillId="48" borderId="22" xfId="61" applyNumberFormat="1" applyFont="1" applyFill="1" applyBorder="1" applyAlignment="1">
      <alignment/>
    </xf>
    <xf numFmtId="49" fontId="2" fillId="0" borderId="22" xfId="84" applyNumberFormat="1" applyFont="1" applyBorder="1" applyAlignment="1">
      <alignment horizontal="center"/>
      <protection/>
    </xf>
    <xf numFmtId="169" fontId="2" fillId="0" borderId="22" xfId="61" applyNumberFormat="1" applyFont="1" applyBorder="1" applyAlignment="1" applyProtection="1">
      <alignment/>
      <protection locked="0"/>
    </xf>
    <xf numFmtId="169" fontId="1" fillId="0" borderId="22" xfId="61" applyNumberFormat="1" applyFont="1" applyBorder="1" applyAlignment="1" applyProtection="1">
      <alignment/>
      <protection locked="0"/>
    </xf>
    <xf numFmtId="49" fontId="1" fillId="0" borderId="22" xfId="84" applyNumberFormat="1" applyFont="1" applyFill="1" applyBorder="1" applyAlignment="1">
      <alignment horizontal="center"/>
      <protection/>
    </xf>
    <xf numFmtId="169" fontId="1" fillId="0" borderId="22" xfId="61" applyNumberFormat="1" applyFont="1" applyFill="1" applyBorder="1" applyAlignment="1" applyProtection="1">
      <alignment/>
      <protection locked="0"/>
    </xf>
    <xf numFmtId="169" fontId="1" fillId="10" borderId="22" xfId="61" applyNumberFormat="1" applyFont="1" applyFill="1" applyBorder="1" applyAlignment="1" applyProtection="1">
      <alignment/>
      <protection locked="0"/>
    </xf>
    <xf numFmtId="169" fontId="1" fillId="48" borderId="22" xfId="61" applyNumberFormat="1" applyFont="1" applyFill="1" applyBorder="1" applyAlignment="1" applyProtection="1">
      <alignment/>
      <protection locked="0"/>
    </xf>
    <xf numFmtId="49" fontId="2" fillId="0" borderId="22" xfId="84" applyNumberFormat="1" applyFont="1" applyFill="1" applyBorder="1" applyAlignment="1">
      <alignment horizontal="center"/>
      <protection/>
    </xf>
    <xf numFmtId="169" fontId="2" fillId="48" borderId="22" xfId="61" applyNumberFormat="1" applyFont="1" applyFill="1" applyBorder="1" applyAlignment="1">
      <alignment/>
    </xf>
    <xf numFmtId="169" fontId="2" fillId="10" borderId="22" xfId="61" applyNumberFormat="1" applyFont="1" applyFill="1" applyBorder="1" applyAlignment="1">
      <alignment/>
    </xf>
    <xf numFmtId="49" fontId="1" fillId="42" borderId="22" xfId="84" applyNumberFormat="1" applyFont="1" applyFill="1" applyBorder="1" applyAlignment="1">
      <alignment horizontal="center"/>
      <protection/>
    </xf>
    <xf numFmtId="169" fontId="2" fillId="42" borderId="22" xfId="61" applyNumberFormat="1" applyFont="1" applyFill="1" applyBorder="1" applyAlignment="1">
      <alignment/>
    </xf>
    <xf numFmtId="0" fontId="2" fillId="0" borderId="0" xfId="84" applyFont="1">
      <alignment/>
      <protection/>
    </xf>
    <xf numFmtId="0" fontId="2" fillId="0" borderId="0" xfId="84" applyFont="1" applyAlignment="1">
      <alignment horizontal="center"/>
      <protection/>
    </xf>
    <xf numFmtId="3" fontId="2" fillId="0" borderId="0" xfId="84" applyNumberFormat="1" applyFont="1" applyAlignment="1">
      <alignment horizontal="right"/>
      <protection/>
    </xf>
    <xf numFmtId="3" fontId="2" fillId="0" borderId="0" xfId="84" applyNumberFormat="1" applyFont="1">
      <alignment/>
      <protection/>
    </xf>
    <xf numFmtId="0" fontId="1" fillId="0" borderId="39" xfId="84" applyFont="1" applyBorder="1" applyAlignment="1" applyProtection="1">
      <alignment wrapText="1"/>
      <protection/>
    </xf>
    <xf numFmtId="49" fontId="1" fillId="0" borderId="22" xfId="84" applyNumberFormat="1" applyFont="1" applyBorder="1" applyAlignment="1" applyProtection="1">
      <alignment horizontal="center"/>
      <protection/>
    </xf>
    <xf numFmtId="0" fontId="2" fillId="0" borderId="40" xfId="84" applyFont="1" applyBorder="1" applyAlignment="1" applyProtection="1">
      <alignment wrapText="1"/>
      <protection/>
    </xf>
    <xf numFmtId="49" fontId="2" fillId="0" borderId="22" xfId="84" applyNumberFormat="1" applyFont="1" applyBorder="1" applyAlignment="1" applyProtection="1">
      <alignment horizontal="center"/>
      <protection/>
    </xf>
    <xf numFmtId="0" fontId="1" fillId="0" borderId="22" xfId="84" applyFont="1" applyBorder="1" applyAlignment="1" applyProtection="1">
      <alignment wrapText="1"/>
      <protection/>
    </xf>
    <xf numFmtId="0" fontId="2" fillId="0" borderId="22" xfId="84" applyFont="1" applyBorder="1" applyAlignment="1" applyProtection="1">
      <alignment wrapText="1"/>
      <protection/>
    </xf>
    <xf numFmtId="0" fontId="1" fillId="0" borderId="30" xfId="84" applyFont="1" applyBorder="1" applyAlignment="1" applyProtection="1">
      <alignment horizontal="center" wrapText="1"/>
      <protection/>
    </xf>
    <xf numFmtId="0" fontId="1" fillId="0" borderId="41" xfId="84" applyFont="1" applyBorder="1" applyAlignment="1" applyProtection="1">
      <alignment vertical="top" wrapText="1"/>
      <protection/>
    </xf>
    <xf numFmtId="0" fontId="1" fillId="0" borderId="31" xfId="84" applyFont="1" applyBorder="1" applyAlignment="1" applyProtection="1">
      <alignment vertical="top" wrapText="1"/>
      <protection/>
    </xf>
    <xf numFmtId="3" fontId="1" fillId="0" borderId="42" xfId="84" applyNumberFormat="1" applyFont="1" applyBorder="1" applyAlignment="1">
      <alignment horizontal="center" vertical="center" wrapText="1"/>
      <protection/>
    </xf>
    <xf numFmtId="49" fontId="2" fillId="0" borderId="29" xfId="84" applyNumberFormat="1" applyFont="1" applyBorder="1" applyAlignment="1">
      <alignment horizontal="center"/>
      <protection/>
    </xf>
    <xf numFmtId="49" fontId="2" fillId="0" borderId="43" xfId="84" applyNumberFormat="1" applyFont="1" applyBorder="1" applyAlignment="1">
      <alignment horizontal="center"/>
      <protection/>
    </xf>
    <xf numFmtId="49" fontId="2" fillId="0" borderId="44" xfId="84" applyNumberFormat="1" applyFont="1" applyBorder="1" applyAlignment="1">
      <alignment horizontal="center"/>
      <protection/>
    </xf>
    <xf numFmtId="0" fontId="1" fillId="0" borderId="30" xfId="84" applyFont="1" applyBorder="1" applyAlignment="1">
      <alignment horizontal="center" vertical="center" wrapText="1"/>
      <protection/>
    </xf>
    <xf numFmtId="0" fontId="1" fillId="0" borderId="22" xfId="84" applyFont="1" applyBorder="1" applyAlignment="1">
      <alignment vertical="center" wrapText="1"/>
      <protection/>
    </xf>
    <xf numFmtId="0" fontId="1" fillId="0" borderId="31" xfId="84" applyFont="1" applyBorder="1" applyAlignment="1">
      <alignment horizontal="center" vertical="center" wrapText="1"/>
      <protection/>
    </xf>
    <xf numFmtId="0" fontId="2" fillId="0" borderId="22" xfId="84" applyFont="1" applyBorder="1" applyAlignment="1">
      <alignment vertical="center" wrapText="1"/>
      <protection/>
    </xf>
    <xf numFmtId="0" fontId="1" fillId="0" borderId="24" xfId="84" applyFont="1" applyBorder="1" applyAlignment="1">
      <alignment horizontal="center" vertical="center" wrapText="1"/>
      <protection/>
    </xf>
    <xf numFmtId="0" fontId="1" fillId="0" borderId="41" xfId="84" applyFont="1" applyBorder="1" applyAlignment="1">
      <alignment horizontal="center" vertical="center" wrapText="1"/>
      <protection/>
    </xf>
    <xf numFmtId="0" fontId="2" fillId="0" borderId="45" xfId="84" applyFont="1" applyBorder="1" applyAlignment="1">
      <alignment vertical="center" wrapText="1"/>
      <protection/>
    </xf>
    <xf numFmtId="0" fontId="1" fillId="0" borderId="24" xfId="84" applyFont="1" applyBorder="1" applyAlignment="1">
      <alignment vertical="center" wrapText="1"/>
      <protection/>
    </xf>
    <xf numFmtId="0" fontId="2" fillId="0" borderId="28" xfId="84" applyFont="1" applyBorder="1" applyAlignment="1">
      <alignment vertical="center" wrapText="1"/>
      <protection/>
    </xf>
    <xf numFmtId="0" fontId="1" fillId="0" borderId="30" xfId="84" applyFont="1" applyBorder="1" applyAlignment="1">
      <alignment vertical="center" wrapText="1"/>
      <protection/>
    </xf>
    <xf numFmtId="0" fontId="1" fillId="0" borderId="24" xfId="84" applyFont="1" applyFill="1" applyBorder="1" applyAlignment="1">
      <alignment vertical="center" wrapText="1"/>
      <protection/>
    </xf>
    <xf numFmtId="0" fontId="1" fillId="0" borderId="22" xfId="84" applyFont="1" applyFill="1" applyBorder="1" applyAlignment="1">
      <alignment vertical="center" wrapText="1"/>
      <protection/>
    </xf>
    <xf numFmtId="0" fontId="1" fillId="0" borderId="22" xfId="84" applyFont="1" applyBorder="1" applyAlignment="1">
      <alignment horizontal="left" vertical="center" wrapText="1"/>
      <protection/>
    </xf>
    <xf numFmtId="0" fontId="1" fillId="0" borderId="45" xfId="84" applyFont="1" applyBorder="1" applyAlignment="1">
      <alignment vertical="center" wrapText="1"/>
      <protection/>
    </xf>
    <xf numFmtId="0" fontId="2" fillId="0" borderId="45" xfId="84" applyFont="1" applyBorder="1">
      <alignment/>
      <protection/>
    </xf>
    <xf numFmtId="0" fontId="2" fillId="0" borderId="22" xfId="84" applyFont="1" applyBorder="1">
      <alignment/>
      <protection/>
    </xf>
    <xf numFmtId="0" fontId="2" fillId="0" borderId="28" xfId="84" applyFont="1" applyBorder="1">
      <alignment/>
      <protection/>
    </xf>
    <xf numFmtId="0" fontId="1" fillId="0" borderId="46" xfId="0" applyFont="1" applyFill="1" applyBorder="1" applyAlignment="1">
      <alignment horizontal="center" vertical="center" wrapText="1"/>
    </xf>
    <xf numFmtId="0" fontId="2" fillId="2" borderId="47"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10" borderId="47"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62"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62" borderId="47" xfId="0" applyFont="1" applyFill="1" applyBorder="1" applyAlignment="1">
      <alignment horizontal="left" vertical="center" wrapText="1" indent="1"/>
    </xf>
    <xf numFmtId="0" fontId="2" fillId="61" borderId="47"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1" fillId="61" borderId="50" xfId="86" applyFont="1" applyFill="1" applyBorder="1" applyAlignment="1">
      <alignment horizontal="center" vertical="center" wrapText="1"/>
      <protection/>
    </xf>
    <xf numFmtId="0" fontId="1" fillId="0" borderId="51" xfId="86" applyNumberFormat="1" applyFont="1" applyFill="1" applyBorder="1" applyAlignment="1">
      <alignment horizontal="center" vertical="center" wrapText="1"/>
      <protection/>
    </xf>
    <xf numFmtId="0" fontId="20" fillId="0" borderId="45" xfId="84" applyFont="1" applyBorder="1">
      <alignment/>
      <protection/>
    </xf>
    <xf numFmtId="49" fontId="20" fillId="0" borderId="44" xfId="84" applyNumberFormat="1" applyFont="1" applyBorder="1" applyAlignment="1">
      <alignment horizontal="center"/>
      <protection/>
    </xf>
    <xf numFmtId="0" fontId="20" fillId="0" borderId="22" xfId="84" applyFont="1" applyBorder="1">
      <alignment/>
      <protection/>
    </xf>
    <xf numFmtId="49" fontId="20" fillId="0" borderId="29" xfId="84" applyNumberFormat="1" applyFont="1" applyBorder="1" applyAlignment="1">
      <alignment horizontal="center"/>
      <protection/>
    </xf>
    <xf numFmtId="0" fontId="20" fillId="0" borderId="22" xfId="84" applyFont="1" applyBorder="1" applyAlignment="1">
      <alignment vertical="center"/>
      <protection/>
    </xf>
    <xf numFmtId="49" fontId="48" fillId="48" borderId="29" xfId="84" applyNumberFormat="1" applyFont="1" applyFill="1" applyBorder="1" applyAlignment="1">
      <alignment horizontal="center"/>
      <protection/>
    </xf>
    <xf numFmtId="49" fontId="48" fillId="0" borderId="29" xfId="84" applyNumberFormat="1" applyFont="1" applyBorder="1" applyAlignment="1">
      <alignment horizontal="center"/>
      <protection/>
    </xf>
    <xf numFmtId="0" fontId="20" fillId="0" borderId="31" xfId="84" applyFont="1" applyBorder="1" applyAlignment="1">
      <alignment horizontal="left" indent="1"/>
      <protection/>
    </xf>
    <xf numFmtId="0" fontId="20" fillId="0" borderId="24" xfId="84" applyFont="1" applyBorder="1" applyAlignment="1">
      <alignment horizontal="left" indent="1"/>
      <protection/>
    </xf>
    <xf numFmtId="0" fontId="20" fillId="0" borderId="24" xfId="84" applyFont="1" applyFill="1" applyBorder="1" applyAlignment="1">
      <alignment horizontal="left" indent="1"/>
      <protection/>
    </xf>
    <xf numFmtId="0" fontId="20" fillId="0" borderId="38" xfId="84" applyFont="1" applyBorder="1" applyAlignment="1">
      <alignment horizontal="center"/>
      <protection/>
    </xf>
    <xf numFmtId="3" fontId="20" fillId="0" borderId="38" xfId="61" applyNumberFormat="1" applyFont="1" applyFill="1" applyBorder="1" applyAlignment="1">
      <alignment horizontal="center"/>
    </xf>
    <xf numFmtId="3" fontId="20" fillId="0" borderId="50" xfId="61" applyNumberFormat="1" applyFont="1" applyFill="1" applyBorder="1" applyAlignment="1">
      <alignment horizontal="center"/>
    </xf>
    <xf numFmtId="3" fontId="1" fillId="0" borderId="28" xfId="84" applyNumberFormat="1" applyFont="1" applyBorder="1" applyAlignment="1">
      <alignment horizontal="center" vertical="center"/>
      <protection/>
    </xf>
    <xf numFmtId="3" fontId="1" fillId="0" borderId="52" xfId="84" applyNumberFormat="1" applyFont="1" applyBorder="1" applyAlignment="1">
      <alignment horizontal="center" vertical="center"/>
      <protection/>
    </xf>
    <xf numFmtId="0" fontId="2" fillId="0" borderId="38" xfId="84" applyFont="1" applyBorder="1" applyAlignment="1">
      <alignment horizontal="center" vertical="center"/>
      <protection/>
    </xf>
    <xf numFmtId="3" fontId="2" fillId="0" borderId="38" xfId="84" applyNumberFormat="1" applyFont="1" applyBorder="1" applyAlignment="1">
      <alignment horizontal="center" vertical="center"/>
      <protection/>
    </xf>
    <xf numFmtId="3" fontId="2" fillId="0" borderId="50" xfId="84" applyNumberFormat="1" applyFont="1" applyBorder="1" applyAlignment="1">
      <alignment horizontal="center" vertical="center"/>
      <protection/>
    </xf>
    <xf numFmtId="199" fontId="1" fillId="0" borderId="28" xfId="84" applyNumberFormat="1" applyFont="1" applyBorder="1" applyAlignment="1" applyProtection="1">
      <alignment horizontal="center" vertical="center"/>
      <protection/>
    </xf>
    <xf numFmtId="199" fontId="1" fillId="0" borderId="52" xfId="84" applyNumberFormat="1" applyFont="1" applyBorder="1" applyAlignment="1" applyProtection="1">
      <alignment horizontal="center" vertical="center"/>
      <protection/>
    </xf>
    <xf numFmtId="199" fontId="2" fillId="0" borderId="38" xfId="84" applyNumberFormat="1" applyFont="1" applyBorder="1" applyAlignment="1" applyProtection="1">
      <alignment horizontal="center"/>
      <protection/>
    </xf>
    <xf numFmtId="199" fontId="2" fillId="0" borderId="50" xfId="84" applyNumberFormat="1" applyFont="1" applyBorder="1" applyAlignment="1" applyProtection="1">
      <alignment horizontal="center"/>
      <protection/>
    </xf>
    <xf numFmtId="0" fontId="10" fillId="0" borderId="0" xfId="0" applyFont="1" applyBorder="1" applyAlignment="1">
      <alignment/>
    </xf>
    <xf numFmtId="0" fontId="30" fillId="0" borderId="0" xfId="0" applyFont="1" applyBorder="1" applyAlignment="1">
      <alignment/>
    </xf>
    <xf numFmtId="0" fontId="2" fillId="0" borderId="0" xfId="0" applyFont="1" applyBorder="1" applyAlignment="1">
      <alignment/>
    </xf>
    <xf numFmtId="0" fontId="10" fillId="0" borderId="43" xfId="0" applyFont="1" applyBorder="1" applyAlignment="1">
      <alignment horizontal="center"/>
    </xf>
    <xf numFmtId="0" fontId="0" fillId="0" borderId="53" xfId="0" applyBorder="1" applyAlignment="1">
      <alignment/>
    </xf>
    <xf numFmtId="0" fontId="0" fillId="0" borderId="54" xfId="0" applyBorder="1" applyAlignment="1">
      <alignment/>
    </xf>
    <xf numFmtId="0" fontId="10" fillId="0" borderId="55" xfId="0" applyFont="1" applyBorder="1" applyAlignment="1">
      <alignment horizontal="center"/>
    </xf>
    <xf numFmtId="0" fontId="0" fillId="0" borderId="56" xfId="0" applyBorder="1" applyAlignment="1">
      <alignment/>
    </xf>
    <xf numFmtId="0" fontId="29" fillId="0" borderId="55" xfId="69" applyFont="1" applyBorder="1" applyAlignment="1" applyProtection="1">
      <alignment horizontal="center"/>
      <protection/>
    </xf>
    <xf numFmtId="0" fontId="2" fillId="0" borderId="57" xfId="0" applyFont="1" applyBorder="1" applyAlignment="1">
      <alignment/>
    </xf>
    <xf numFmtId="0" fontId="0" fillId="0" borderId="57" xfId="0" applyBorder="1" applyAlignment="1">
      <alignment/>
    </xf>
    <xf numFmtId="0" fontId="0" fillId="0" borderId="39" xfId="0" applyBorder="1" applyAlignment="1">
      <alignment/>
    </xf>
    <xf numFmtId="0" fontId="0" fillId="0" borderId="0" xfId="84" applyAlignment="1">
      <alignment/>
      <protection/>
    </xf>
    <xf numFmtId="189" fontId="2" fillId="0" borderId="0" xfId="0" applyNumberFormat="1" applyFont="1" applyBorder="1" applyAlignment="1">
      <alignment/>
    </xf>
    <xf numFmtId="0" fontId="25" fillId="0" borderId="0" xfId="0" applyFont="1" applyBorder="1" applyAlignment="1">
      <alignment horizontal="left"/>
    </xf>
    <xf numFmtId="0" fontId="25" fillId="0" borderId="0" xfId="0" applyFont="1" applyBorder="1" applyAlignment="1">
      <alignment horizontal="left" vertical="center"/>
    </xf>
    <xf numFmtId="0" fontId="104" fillId="0" borderId="0" xfId="0" applyFont="1" applyFill="1" applyAlignment="1">
      <alignment vertical="center" wrapText="1"/>
    </xf>
    <xf numFmtId="0" fontId="104" fillId="0" borderId="47" xfId="0" applyFont="1" applyFill="1" applyBorder="1" applyAlignment="1">
      <alignment horizontal="left" vertical="center" wrapText="1" indent="1"/>
    </xf>
    <xf numFmtId="0" fontId="2" fillId="0" borderId="0" xfId="83" applyFont="1">
      <alignment/>
      <protection/>
    </xf>
    <xf numFmtId="3" fontId="104" fillId="0" borderId="0" xfId="87" applyNumberFormat="1" applyFont="1" applyBorder="1" applyAlignment="1">
      <alignment vertical="center" wrapText="1"/>
      <protection/>
    </xf>
    <xf numFmtId="0" fontId="0" fillId="0" borderId="0" xfId="0" applyFont="1" applyAlignment="1">
      <alignment/>
    </xf>
    <xf numFmtId="0" fontId="49" fillId="0" borderId="0" xfId="0" applyFont="1" applyAlignment="1">
      <alignment horizontal="left" vertical="center"/>
    </xf>
    <xf numFmtId="0" fontId="104" fillId="0" borderId="24" xfId="0" applyFont="1" applyBorder="1" applyAlignment="1">
      <alignment horizontal="center" vertical="center"/>
    </xf>
    <xf numFmtId="49" fontId="111" fillId="61" borderId="22" xfId="0" applyNumberFormat="1" applyFont="1" applyFill="1" applyBorder="1" applyAlignment="1">
      <alignment horizontal="left" vertical="top" indent="1"/>
    </xf>
    <xf numFmtId="0" fontId="104" fillId="0" borderId="0" xfId="0" applyFont="1" applyAlignment="1">
      <alignment/>
    </xf>
    <xf numFmtId="49" fontId="2" fillId="62" borderId="22" xfId="0" applyNumberFormat="1" applyFont="1" applyFill="1" applyBorder="1" applyAlignment="1">
      <alignment horizontal="left" vertical="top" wrapText="1" indent="1"/>
    </xf>
    <xf numFmtId="0" fontId="94" fillId="0" borderId="47" xfId="0" applyFont="1" applyFill="1" applyBorder="1" applyAlignment="1">
      <alignment horizontal="left" vertical="center" wrapText="1" indent="1"/>
    </xf>
    <xf numFmtId="0" fontId="59" fillId="0" borderId="0" xfId="0" applyFont="1" applyFill="1" applyAlignment="1">
      <alignment horizontal="left" vertical="center" indent="1"/>
    </xf>
    <xf numFmtId="0" fontId="2" fillId="0" borderId="22" xfId="83" applyFont="1" applyBorder="1" applyAlignment="1">
      <alignment horizontal="left" vertical="center" wrapText="1" indent="1"/>
      <protection/>
    </xf>
    <xf numFmtId="3" fontId="2" fillId="0" borderId="0" xfId="87" applyNumberFormat="1" applyFont="1" applyBorder="1" applyAlignment="1">
      <alignment horizontal="center" vertical="center" wrapText="1"/>
      <protection/>
    </xf>
    <xf numFmtId="0" fontId="20" fillId="0" borderId="23" xfId="0" applyFont="1" applyFill="1" applyBorder="1" applyAlignment="1">
      <alignment horizontal="center" vertical="center" wrapText="1"/>
    </xf>
    <xf numFmtId="49" fontId="1" fillId="0" borderId="22" xfId="85" applyNumberFormat="1" applyFont="1" applyBorder="1" applyAlignment="1">
      <alignment horizontal="left" vertical="center" wrapText="1" indent="1"/>
      <protection/>
    </xf>
    <xf numFmtId="49" fontId="2" fillId="0" borderId="22" xfId="85" applyNumberFormat="1" applyFont="1" applyBorder="1" applyAlignment="1">
      <alignment horizontal="left" vertical="center" wrapText="1" indent="1"/>
      <protection/>
    </xf>
    <xf numFmtId="0" fontId="2" fillId="0" borderId="22" xfId="85" applyFont="1" applyBorder="1" applyAlignment="1">
      <alignment horizontal="left" vertical="top" wrapText="1" indent="1"/>
      <protection/>
    </xf>
    <xf numFmtId="0" fontId="2" fillId="0" borderId="28" xfId="85" applyFont="1" applyBorder="1" applyAlignment="1">
      <alignment horizontal="left" vertical="top" wrapText="1" indent="1"/>
      <protection/>
    </xf>
    <xf numFmtId="0" fontId="8" fillId="0" borderId="0" xfId="0" applyFont="1" applyAlignment="1">
      <alignment horizontal="center" vertical="center"/>
    </xf>
    <xf numFmtId="0" fontId="8" fillId="0" borderId="0" xfId="0" applyFont="1" applyAlignment="1">
      <alignment horizontal="left" indent="1"/>
    </xf>
    <xf numFmtId="0" fontId="8" fillId="0" borderId="0" xfId="0" applyFont="1" applyAlignment="1">
      <alignment/>
    </xf>
    <xf numFmtId="0" fontId="0" fillId="0" borderId="0" xfId="84" applyBorder="1" applyAlignment="1">
      <alignment/>
      <protection/>
    </xf>
    <xf numFmtId="49" fontId="1" fillId="0" borderId="34" xfId="84" applyNumberFormat="1" applyFont="1" applyFill="1" applyBorder="1" applyAlignment="1">
      <alignment horizontal="center"/>
      <protection/>
    </xf>
    <xf numFmtId="169" fontId="1" fillId="0" borderId="34" xfId="61" applyNumberFormat="1" applyFont="1" applyBorder="1" applyAlignment="1">
      <alignment/>
    </xf>
    <xf numFmtId="0" fontId="2" fillId="0" borderId="24" xfId="0" applyFont="1" applyFill="1" applyBorder="1" applyAlignment="1">
      <alignment horizontal="center" vertical="center"/>
    </xf>
    <xf numFmtId="0" fontId="2" fillId="0" borderId="0" xfId="0" applyFont="1" applyFill="1" applyBorder="1" applyAlignment="1">
      <alignment vertical="center" wrapText="1"/>
    </xf>
    <xf numFmtId="0" fontId="20" fillId="0" borderId="47" xfId="0" applyFont="1" applyFill="1" applyBorder="1" applyAlignment="1">
      <alignment horizontal="left" vertical="center" wrapText="1" indent="1"/>
    </xf>
    <xf numFmtId="0" fontId="112" fillId="0" borderId="0" xfId="0" applyFont="1" applyAlignment="1">
      <alignment vertical="center"/>
    </xf>
    <xf numFmtId="0" fontId="104" fillId="0" borderId="0" xfId="0" applyFont="1" applyAlignment="1">
      <alignment wrapText="1"/>
    </xf>
    <xf numFmtId="3" fontId="2" fillId="0" borderId="0" xfId="87" applyNumberFormat="1" applyFont="1" applyBorder="1" applyAlignment="1">
      <alignment vertical="center"/>
      <protection/>
    </xf>
    <xf numFmtId="0" fontId="2" fillId="0" borderId="22" xfId="0" applyFont="1" applyFill="1" applyBorder="1" applyAlignment="1">
      <alignment horizontal="left" vertical="center" wrapText="1" indent="3"/>
    </xf>
    <xf numFmtId="0" fontId="104" fillId="61" borderId="47" xfId="0" applyFont="1" applyFill="1" applyBorder="1" applyAlignment="1">
      <alignment horizontal="left" vertical="center" wrapText="1" indent="1"/>
    </xf>
    <xf numFmtId="0" fontId="2" fillId="0" borderId="58" xfId="0" applyNumberFormat="1" applyFont="1" applyFill="1" applyBorder="1" applyAlignment="1">
      <alignment horizontal="left" vertical="center" wrapText="1" indent="1"/>
    </xf>
    <xf numFmtId="0" fontId="2" fillId="0" borderId="26" xfId="0" applyFont="1" applyFill="1" applyBorder="1" applyAlignment="1">
      <alignment horizontal="left" vertical="center" wrapText="1" indent="3"/>
    </xf>
    <xf numFmtId="0" fontId="29" fillId="0" borderId="29" xfId="69" applyFont="1" applyBorder="1" applyAlignment="1" applyProtection="1">
      <alignment horizontal="center"/>
      <protection/>
    </xf>
    <xf numFmtId="0" fontId="29" fillId="0" borderId="44" xfId="69" applyFont="1" applyBorder="1" applyAlignment="1" applyProtection="1">
      <alignment horizontal="center"/>
      <protection/>
    </xf>
    <xf numFmtId="0" fontId="2" fillId="0" borderId="59" xfId="0" applyFont="1" applyBorder="1" applyAlignment="1">
      <alignment/>
    </xf>
    <xf numFmtId="0" fontId="0" fillId="0" borderId="59" xfId="0" applyBorder="1" applyAlignment="1">
      <alignment/>
    </xf>
    <xf numFmtId="0" fontId="0" fillId="0" borderId="40" xfId="0" applyBorder="1" applyAlignment="1">
      <alignment/>
    </xf>
    <xf numFmtId="0" fontId="56" fillId="0" borderId="53" xfId="0" applyFont="1" applyFill="1" applyBorder="1" applyAlignment="1">
      <alignment vertical="center"/>
    </xf>
    <xf numFmtId="0" fontId="30" fillId="0" borderId="53" xfId="0" applyFont="1" applyFill="1" applyBorder="1" applyAlignment="1">
      <alignment vertical="center"/>
    </xf>
    <xf numFmtId="0" fontId="0" fillId="0" borderId="53" xfId="0" applyFont="1" applyFill="1" applyBorder="1" applyAlignment="1">
      <alignment vertical="center"/>
    </xf>
    <xf numFmtId="0" fontId="0" fillId="0" borderId="0" xfId="0" applyFont="1" applyBorder="1" applyAlignment="1">
      <alignment/>
    </xf>
    <xf numFmtId="0" fontId="0" fillId="0" borderId="59" xfId="0" applyFont="1" applyBorder="1" applyAlignment="1">
      <alignment/>
    </xf>
    <xf numFmtId="0" fontId="0" fillId="0" borderId="57" xfId="0" applyFont="1" applyBorder="1" applyAlignment="1">
      <alignment/>
    </xf>
    <xf numFmtId="0" fontId="1" fillId="61" borderId="47" xfId="0" applyFont="1" applyFill="1" applyBorder="1" applyAlignment="1">
      <alignment horizontal="left" vertical="center" wrapText="1" indent="1"/>
    </xf>
    <xf numFmtId="0" fontId="0" fillId="0" borderId="0" xfId="0" applyFill="1" applyAlignment="1">
      <alignment wrapText="1"/>
    </xf>
    <xf numFmtId="199" fontId="1" fillId="0" borderId="33" xfId="84" applyNumberFormat="1" applyFont="1" applyBorder="1" applyAlignment="1" applyProtection="1">
      <alignment horizontal="center" vertical="center" wrapText="1"/>
      <protection/>
    </xf>
    <xf numFmtId="49" fontId="1" fillId="63" borderId="45" xfId="84" applyNumberFormat="1" applyFont="1" applyFill="1" applyBorder="1" applyAlignment="1" applyProtection="1">
      <alignment horizontal="center"/>
      <protection/>
    </xf>
    <xf numFmtId="0" fontId="2" fillId="0" borderId="38" xfId="84" applyFont="1" applyBorder="1" applyAlignment="1" applyProtection="1">
      <alignment horizontal="center"/>
      <protection/>
    </xf>
    <xf numFmtId="199" fontId="2" fillId="0" borderId="60" xfId="84" applyNumberFormat="1" applyFont="1" applyBorder="1" applyAlignment="1" applyProtection="1">
      <alignment horizontal="center"/>
      <protection/>
    </xf>
    <xf numFmtId="0" fontId="94" fillId="61" borderId="47" xfId="0" applyFont="1" applyFill="1" applyBorder="1" applyAlignment="1">
      <alignment horizontal="left" vertical="center" wrapText="1" indent="1"/>
    </xf>
    <xf numFmtId="49" fontId="94" fillId="61" borderId="47" xfId="0" applyNumberFormat="1" applyFont="1" applyFill="1" applyBorder="1" applyAlignment="1">
      <alignment horizontal="left" vertical="center" wrapText="1" indent="1"/>
    </xf>
    <xf numFmtId="0" fontId="2" fillId="0" borderId="22" xfId="84" applyFont="1" applyBorder="1" applyAlignment="1" applyProtection="1">
      <alignment vertical="center" wrapText="1"/>
      <protection/>
    </xf>
    <xf numFmtId="49" fontId="104" fillId="0" borderId="22" xfId="0" applyNumberFormat="1" applyFont="1" applyFill="1" applyBorder="1" applyAlignment="1">
      <alignment horizontal="left" vertical="top" wrapText="1" indent="1"/>
    </xf>
    <xf numFmtId="0" fontId="2" fillId="0" borderId="0" xfId="0" applyFont="1" applyFill="1" applyBorder="1" applyAlignment="1">
      <alignment/>
    </xf>
    <xf numFmtId="0" fontId="1" fillId="0" borderId="0"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25" xfId="0" applyFont="1" applyFill="1" applyBorder="1" applyAlignment="1">
      <alignment horizontal="center" vertical="center" wrapText="1"/>
    </xf>
    <xf numFmtId="49" fontId="2" fillId="0" borderId="0" xfId="0" applyNumberFormat="1" applyFont="1" applyFill="1" applyBorder="1" applyAlignment="1">
      <alignment horizontal="left" indent="1"/>
    </xf>
    <xf numFmtId="0" fontId="20" fillId="0" borderId="0" xfId="0" applyFont="1" applyFill="1" applyBorder="1" applyAlignment="1">
      <alignment vertical="center"/>
    </xf>
    <xf numFmtId="0" fontId="25" fillId="0" borderId="0" xfId="82" applyFont="1" applyAlignment="1">
      <alignment horizontal="center" vertical="center" wrapText="1"/>
      <protection/>
    </xf>
    <xf numFmtId="0" fontId="2" fillId="0" borderId="0" xfId="82" applyFont="1">
      <alignment/>
      <protection/>
    </xf>
    <xf numFmtId="0" fontId="2" fillId="0" borderId="0" xfId="82" applyFont="1" applyAlignment="1">
      <alignment horizontal="center"/>
      <protection/>
    </xf>
    <xf numFmtId="0" fontId="1" fillId="0" borderId="24" xfId="82" applyFont="1" applyBorder="1" applyAlignment="1">
      <alignment horizontal="center" vertical="center" wrapText="1"/>
      <protection/>
    </xf>
    <xf numFmtId="49" fontId="1" fillId="0" borderId="22" xfId="82" applyNumberFormat="1" applyFont="1" applyBorder="1" applyAlignment="1">
      <alignment horizontal="center" vertical="center" wrapText="1"/>
      <protection/>
    </xf>
    <xf numFmtId="0" fontId="1" fillId="0" borderId="22" xfId="82" applyFont="1" applyBorder="1" applyAlignment="1">
      <alignment horizontal="center" vertical="center" wrapText="1"/>
      <protection/>
    </xf>
    <xf numFmtId="0" fontId="1" fillId="0" borderId="23" xfId="82" applyFont="1" applyBorder="1" applyAlignment="1">
      <alignment horizontal="center" vertical="center" wrapText="1"/>
      <protection/>
    </xf>
    <xf numFmtId="0" fontId="2" fillId="0" borderId="24" xfId="82" applyFont="1" applyBorder="1" applyAlignment="1">
      <alignment horizontal="center" wrapText="1"/>
      <protection/>
    </xf>
    <xf numFmtId="49" fontId="1" fillId="0" borderId="22" xfId="82" applyNumberFormat="1" applyFont="1" applyBorder="1" applyAlignment="1">
      <alignment vertical="top" wrapText="1"/>
      <protection/>
    </xf>
    <xf numFmtId="3" fontId="2" fillId="0" borderId="22" xfId="82" applyNumberFormat="1" applyFont="1" applyFill="1" applyBorder="1" applyAlignment="1">
      <alignment horizontal="center" wrapText="1"/>
      <protection/>
    </xf>
    <xf numFmtId="0" fontId="2" fillId="0" borderId="24" xfId="82" applyFont="1" applyBorder="1" applyAlignment="1">
      <alignment horizontal="center" vertical="center" wrapText="1"/>
      <protection/>
    </xf>
    <xf numFmtId="49" fontId="1" fillId="0" borderId="22" xfId="82" applyNumberFormat="1" applyFont="1" applyBorder="1" applyAlignment="1">
      <alignment horizontal="left" vertical="center" wrapText="1" indent="1"/>
      <protection/>
    </xf>
    <xf numFmtId="49" fontId="2" fillId="0" borderId="22" xfId="82" applyNumberFormat="1" applyFont="1" applyBorder="1" applyAlignment="1">
      <alignment horizontal="left" vertical="center" wrapText="1" indent="1"/>
      <protection/>
    </xf>
    <xf numFmtId="0" fontId="2" fillId="0" borderId="0" xfId="82" applyFont="1" applyFill="1" applyAlignment="1">
      <alignment horizontal="center"/>
      <protection/>
    </xf>
    <xf numFmtId="0" fontId="2" fillId="0" borderId="0" xfId="82" applyFont="1" applyFill="1">
      <alignment/>
      <protection/>
    </xf>
    <xf numFmtId="49" fontId="2" fillId="62" borderId="22" xfId="82" applyNumberFormat="1" applyFont="1" applyFill="1" applyBorder="1" applyAlignment="1">
      <alignment horizontal="left" vertical="center" wrapText="1" indent="1"/>
      <protection/>
    </xf>
    <xf numFmtId="49" fontId="1" fillId="0" borderId="26" xfId="82" applyNumberFormat="1" applyFont="1" applyBorder="1" applyAlignment="1">
      <alignment horizontal="left" vertical="center" wrapText="1" indent="1"/>
      <protection/>
    </xf>
    <xf numFmtId="0" fontId="2" fillId="0" borderId="0" xfId="82" applyFont="1" applyFill="1" applyBorder="1" applyAlignment="1">
      <alignment horizontal="center" vertical="center" wrapText="1"/>
      <protection/>
    </xf>
    <xf numFmtId="49" fontId="1" fillId="0" borderId="0" xfId="82" applyNumberFormat="1" applyFont="1" applyFill="1" applyBorder="1" applyAlignment="1">
      <alignment horizontal="left" vertical="top" wrapText="1" indent="1"/>
      <protection/>
    </xf>
    <xf numFmtId="3" fontId="1" fillId="0" borderId="0" xfId="82" applyNumberFormat="1" applyFont="1" applyFill="1" applyBorder="1" applyAlignment="1">
      <alignment horizontal="right" vertical="center" wrapText="1" indent="1"/>
      <protection/>
    </xf>
    <xf numFmtId="0" fontId="2" fillId="0" borderId="0" xfId="82" applyFont="1" applyAlignment="1">
      <alignment horizontal="center"/>
      <protection/>
    </xf>
    <xf numFmtId="0" fontId="2" fillId="0" borderId="0" xfId="82" applyFont="1">
      <alignment/>
      <protection/>
    </xf>
    <xf numFmtId="49" fontId="2" fillId="0" borderId="0" xfId="82" applyNumberFormat="1" applyFont="1">
      <alignment/>
      <protection/>
    </xf>
    <xf numFmtId="49" fontId="2" fillId="0" borderId="0" xfId="82" applyNumberFormat="1" applyFont="1">
      <alignment/>
      <protection/>
    </xf>
    <xf numFmtId="0" fontId="2" fillId="0" borderId="29" xfId="0" applyFont="1" applyFill="1" applyBorder="1" applyAlignment="1">
      <alignment horizontal="center" vertical="center" wrapText="1"/>
    </xf>
    <xf numFmtId="0" fontId="111" fillId="10" borderId="47" xfId="0" applyFont="1" applyFill="1" applyBorder="1" applyAlignment="1">
      <alignment horizontal="left" vertical="center" wrapText="1" indent="1"/>
    </xf>
    <xf numFmtId="0" fontId="113" fillId="0" borderId="0" xfId="0" applyFont="1" applyAlignment="1">
      <alignment/>
    </xf>
    <xf numFmtId="0" fontId="2" fillId="0" borderId="24" xfId="69" applyFont="1" applyBorder="1" applyAlignment="1" applyProtection="1">
      <alignment horizontal="left" vertical="center" indent="1"/>
      <protection/>
    </xf>
    <xf numFmtId="0" fontId="2" fillId="61" borderId="24" xfId="69" applyFont="1" applyFill="1" applyBorder="1" applyAlignment="1" applyProtection="1">
      <alignment horizontal="left" vertical="center" indent="1"/>
      <protection/>
    </xf>
    <xf numFmtId="0" fontId="2" fillId="0" borderId="30" xfId="69" applyFont="1" applyBorder="1" applyAlignment="1" applyProtection="1">
      <alignment horizontal="left" vertical="center" indent="1"/>
      <protection/>
    </xf>
    <xf numFmtId="0" fontId="2" fillId="0" borderId="25" xfId="69" applyFont="1" applyBorder="1" applyAlignment="1" applyProtection="1">
      <alignment horizontal="left" vertical="center" indent="1"/>
      <protection/>
    </xf>
    <xf numFmtId="0" fontId="94" fillId="0" borderId="22" xfId="0" applyFont="1" applyFill="1" applyBorder="1" applyAlignment="1">
      <alignment horizontal="left" vertical="center" wrapText="1" indent="1"/>
    </xf>
    <xf numFmtId="0" fontId="94" fillId="0" borderId="23" xfId="0" applyFont="1" applyFill="1" applyBorder="1" applyAlignment="1">
      <alignment horizontal="left" vertical="center" wrapText="1" indent="1"/>
    </xf>
    <xf numFmtId="49" fontId="1" fillId="0" borderId="34"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03" fillId="10" borderId="47" xfId="0" applyFont="1" applyFill="1" applyBorder="1" applyAlignment="1">
      <alignment horizontal="left" vertical="center" wrapText="1" indent="1"/>
    </xf>
    <xf numFmtId="49" fontId="103" fillId="0" borderId="22" xfId="0" applyNumberFormat="1" applyFont="1" applyBorder="1" applyAlignment="1">
      <alignment horizontal="left" vertical="center" wrapText="1" indent="1"/>
    </xf>
    <xf numFmtId="49" fontId="94" fillId="0" borderId="22" xfId="0" applyNumberFormat="1" applyFont="1" applyBorder="1" applyAlignment="1">
      <alignment horizontal="left" vertical="center" wrapText="1" indent="1"/>
    </xf>
    <xf numFmtId="49" fontId="104" fillId="61" borderId="47" xfId="0" applyNumberFormat="1" applyFont="1" applyFill="1" applyBorder="1" applyAlignment="1">
      <alignment horizontal="left" vertical="center" wrapText="1" indent="1"/>
    </xf>
    <xf numFmtId="0" fontId="103" fillId="0" borderId="45" xfId="83" applyFont="1" applyBorder="1" applyAlignment="1">
      <alignment horizontal="center" vertical="center"/>
      <protection/>
    </xf>
    <xf numFmtId="0" fontId="103" fillId="0" borderId="31" xfId="83" applyFont="1" applyBorder="1" applyAlignment="1">
      <alignment vertical="center"/>
      <protection/>
    </xf>
    <xf numFmtId="0" fontId="103" fillId="0" borderId="45" xfId="83" applyFont="1" applyBorder="1" applyAlignment="1">
      <alignment vertical="center"/>
      <protection/>
    </xf>
    <xf numFmtId="0" fontId="103" fillId="0" borderId="42" xfId="83" applyFont="1" applyBorder="1" applyAlignment="1">
      <alignment horizontal="center" vertical="center"/>
      <protection/>
    </xf>
    <xf numFmtId="0" fontId="103" fillId="0" borderId="26" xfId="83" applyFont="1" applyBorder="1" applyAlignment="1">
      <alignment horizontal="center" vertical="center" wrapText="1"/>
      <protection/>
    </xf>
    <xf numFmtId="0" fontId="103" fillId="0" borderId="61" xfId="83" applyFont="1" applyBorder="1" applyAlignment="1">
      <alignment horizontal="center" vertical="center" wrapText="1"/>
      <protection/>
    </xf>
    <xf numFmtId="0" fontId="2" fillId="2" borderId="0" xfId="0" applyFont="1" applyFill="1" applyAlignment="1">
      <alignment/>
    </xf>
    <xf numFmtId="49" fontId="1" fillId="64" borderId="22" xfId="0" applyNumberFormat="1" applyFont="1" applyFill="1" applyBorder="1" applyAlignment="1">
      <alignment horizontal="left" vertical="top" wrapText="1" indent="1"/>
    </xf>
    <xf numFmtId="4" fontId="2" fillId="0" borderId="0" xfId="0" applyNumberFormat="1" applyFont="1" applyFill="1" applyAlignment="1">
      <alignment horizontal="center" vertical="center"/>
    </xf>
    <xf numFmtId="4" fontId="2" fillId="2" borderId="0" xfId="0" applyNumberFormat="1" applyFont="1" applyFill="1" applyAlignment="1">
      <alignment horizontal="center" vertical="center"/>
    </xf>
    <xf numFmtId="174" fontId="2" fillId="2" borderId="0" xfId="0" applyNumberFormat="1" applyFont="1" applyFill="1" applyAlignment="1">
      <alignment/>
    </xf>
    <xf numFmtId="0" fontId="1" fillId="0" borderId="29" xfId="0" applyFont="1" applyFill="1" applyBorder="1" applyAlignment="1">
      <alignment horizontal="center" vertical="center" wrapText="1"/>
    </xf>
    <xf numFmtId="0" fontId="104" fillId="0" borderId="0" xfId="0" applyFont="1" applyBorder="1" applyAlignment="1">
      <alignment horizontal="left" vertical="center"/>
    </xf>
    <xf numFmtId="3" fontId="2" fillId="0" borderId="23" xfId="0" applyNumberFormat="1" applyFont="1" applyFill="1" applyBorder="1" applyAlignment="1">
      <alignment horizontal="center" vertical="center" wrapText="1"/>
    </xf>
    <xf numFmtId="0" fontId="2" fillId="0" borderId="24" xfId="85" applyFont="1" applyBorder="1" applyAlignment="1">
      <alignment horizontal="center" vertical="center" wrapText="1"/>
      <protection/>
    </xf>
    <xf numFmtId="0" fontId="2" fillId="0" borderId="25" xfId="85" applyFont="1" applyBorder="1" applyAlignment="1">
      <alignment horizontal="center" vertical="center" wrapText="1"/>
      <protection/>
    </xf>
    <xf numFmtId="49" fontId="1" fillId="0" borderId="26" xfId="85" applyNumberFormat="1" applyFont="1" applyBorder="1" applyAlignment="1">
      <alignment horizontal="left" vertical="center" wrapText="1" indent="1"/>
      <protection/>
    </xf>
    <xf numFmtId="3" fontId="2" fillId="0" borderId="62" xfId="82" applyNumberFormat="1" applyFont="1" applyFill="1" applyBorder="1" applyAlignment="1">
      <alignment horizontal="center" wrapText="1"/>
      <protection/>
    </xf>
    <xf numFmtId="49" fontId="2" fillId="0" borderId="22" xfId="82" applyNumberFormat="1" applyFont="1" applyBorder="1" applyAlignment="1">
      <alignment horizontal="left" vertical="center" wrapText="1" indent="1"/>
      <protection/>
    </xf>
    <xf numFmtId="49" fontId="2" fillId="0" borderId="22" xfId="82" applyNumberFormat="1" applyFont="1" applyFill="1" applyBorder="1" applyAlignment="1">
      <alignment horizontal="left" vertical="center" wrapText="1" indent="1"/>
      <protection/>
    </xf>
    <xf numFmtId="49" fontId="114" fillId="0" borderId="22" xfId="0" applyNumberFormat="1" applyFont="1" applyFill="1" applyBorder="1" applyAlignment="1">
      <alignment horizontal="left" vertical="center" wrapText="1" indent="1"/>
    </xf>
    <xf numFmtId="0" fontId="2" fillId="0" borderId="59" xfId="0" applyFont="1" applyBorder="1" applyAlignment="1">
      <alignment horizontal="center" vertical="center" wrapText="1"/>
    </xf>
    <xf numFmtId="0" fontId="94" fillId="0" borderId="0" xfId="83" applyAlignment="1">
      <alignment horizontal="right"/>
      <protection/>
    </xf>
    <xf numFmtId="0" fontId="94" fillId="0" borderId="25" xfId="83" applyFont="1" applyBorder="1" applyAlignment="1">
      <alignment horizontal="center" vertical="center"/>
      <protection/>
    </xf>
    <xf numFmtId="0" fontId="2" fillId="0" borderId="24" xfId="0" applyFont="1" applyBorder="1" applyAlignment="1">
      <alignment horizontal="center" vertical="top"/>
    </xf>
    <xf numFmtId="49" fontId="104" fillId="0" borderId="22" xfId="0" applyNumberFormat="1" applyFont="1" applyFill="1" applyBorder="1" applyAlignment="1">
      <alignment horizontal="left" vertical="top" wrapText="1"/>
    </xf>
    <xf numFmtId="0" fontId="1" fillId="0" borderId="25" xfId="84" applyFont="1" applyBorder="1" applyAlignment="1" applyProtection="1">
      <alignment vertical="top" wrapText="1"/>
      <protection/>
    </xf>
    <xf numFmtId="0" fontId="2" fillId="0" borderId="26" xfId="84" applyFont="1" applyBorder="1" applyAlignment="1" applyProtection="1">
      <alignment wrapText="1"/>
      <protection/>
    </xf>
    <xf numFmtId="49" fontId="2" fillId="0" borderId="26" xfId="84" applyNumberFormat="1" applyFont="1" applyBorder="1" applyAlignment="1" applyProtection="1">
      <alignment horizontal="center"/>
      <protection/>
    </xf>
    <xf numFmtId="0" fontId="115" fillId="62" borderId="47" xfId="0" applyFont="1" applyFill="1" applyBorder="1" applyAlignment="1">
      <alignment horizontal="left" vertical="center" wrapText="1" indent="1"/>
    </xf>
    <xf numFmtId="0" fontId="2" fillId="0" borderId="0" xfId="0" applyFont="1" applyAlignment="1">
      <alignment horizontal="left" vertical="center"/>
    </xf>
    <xf numFmtId="0" fontId="103" fillId="0" borderId="44" xfId="83" applyFont="1" applyBorder="1" applyAlignment="1">
      <alignment horizontal="center" vertical="center"/>
      <protection/>
    </xf>
    <xf numFmtId="0" fontId="104" fillId="0" borderId="23" xfId="0" applyFont="1" applyBorder="1" applyAlignment="1">
      <alignment horizontal="left" vertical="center" wrapText="1" indent="1"/>
    </xf>
    <xf numFmtId="0" fontId="2" fillId="0" borderId="29" xfId="69" applyFont="1" applyBorder="1" applyAlignment="1" applyProtection="1">
      <alignment horizontal="left" vertical="center" indent="1"/>
      <protection/>
    </xf>
    <xf numFmtId="0" fontId="2" fillId="0" borderId="29" xfId="0" applyFont="1" applyBorder="1" applyAlignment="1">
      <alignment horizontal="left" vertical="center" wrapText="1" indent="1"/>
    </xf>
    <xf numFmtId="0" fontId="2" fillId="61" borderId="29" xfId="0" applyFont="1" applyFill="1" applyBorder="1" applyAlignment="1">
      <alignment horizontal="left" vertical="center" wrapText="1" indent="1"/>
    </xf>
    <xf numFmtId="0" fontId="2" fillId="0" borderId="43" xfId="0" applyFont="1" applyBorder="1" applyAlignment="1">
      <alignment horizontal="left" vertical="center" wrapText="1" indent="1"/>
    </xf>
    <xf numFmtId="0" fontId="94" fillId="0" borderId="29" xfId="0" applyFont="1" applyBorder="1" applyAlignment="1">
      <alignment horizontal="left" vertical="center" wrapText="1" indent="1"/>
    </xf>
    <xf numFmtId="0" fontId="94" fillId="0" borderId="61" xfId="0" applyFont="1" applyBorder="1" applyAlignment="1">
      <alignment horizontal="left" vertical="center" wrapText="1" indent="1"/>
    </xf>
    <xf numFmtId="0" fontId="70" fillId="0" borderId="23" xfId="69" applyFont="1" applyBorder="1" applyAlignment="1" applyProtection="1">
      <alignment horizontal="left" vertical="center" indent="1"/>
      <protection/>
    </xf>
    <xf numFmtId="0" fontId="104" fillId="0" borderId="23" xfId="0" applyFont="1" applyFill="1" applyBorder="1" applyAlignment="1">
      <alignment horizontal="left" vertical="center" wrapText="1" indent="1"/>
    </xf>
    <xf numFmtId="0" fontId="104" fillId="61" borderId="23" xfId="0" applyFont="1" applyFill="1" applyBorder="1" applyAlignment="1">
      <alignment horizontal="left" vertical="center" wrapText="1" indent="1"/>
    </xf>
    <xf numFmtId="0" fontId="104" fillId="0" borderId="27" xfId="0" applyFont="1" applyBorder="1" applyAlignment="1">
      <alignment horizontal="left" vertical="center" wrapText="1" indent="1"/>
    </xf>
    <xf numFmtId="0" fontId="25" fillId="0" borderId="0" xfId="0" applyFont="1" applyBorder="1" applyAlignment="1">
      <alignment horizontal="left" vertical="center" wrapText="1"/>
    </xf>
    <xf numFmtId="49" fontId="48" fillId="48" borderId="60" xfId="84" applyNumberFormat="1" applyFont="1" applyFill="1" applyBorder="1" applyAlignment="1">
      <alignment horizontal="center" vertical="center"/>
      <protection/>
    </xf>
    <xf numFmtId="0" fontId="2" fillId="0" borderId="24" xfId="84" applyFont="1" applyBorder="1" applyAlignment="1">
      <alignment horizontal="left" indent="1"/>
      <protection/>
    </xf>
    <xf numFmtId="0" fontId="2" fillId="0" borderId="31" xfId="84" applyFont="1" applyBorder="1" applyAlignment="1">
      <alignment horizontal="left" indent="1"/>
      <protection/>
    </xf>
    <xf numFmtId="0" fontId="2" fillId="0" borderId="24" xfId="84" applyFont="1" applyFill="1" applyBorder="1" applyAlignment="1">
      <alignment horizontal="left" indent="1"/>
      <protection/>
    </xf>
    <xf numFmtId="0" fontId="2" fillId="0" borderId="30" xfId="84" applyFont="1" applyFill="1" applyBorder="1" applyAlignment="1">
      <alignment horizontal="left" indent="1"/>
      <protection/>
    </xf>
    <xf numFmtId="49" fontId="1" fillId="10" borderId="45" xfId="84" applyNumberFormat="1" applyFont="1" applyFill="1" applyBorder="1" applyAlignment="1">
      <alignment horizontal="center" vertical="center"/>
      <protection/>
    </xf>
    <xf numFmtId="49" fontId="1" fillId="0" borderId="22" xfId="84" applyNumberFormat="1" applyFont="1" applyBorder="1" applyAlignment="1">
      <alignment horizontal="center" vertical="center"/>
      <protection/>
    </xf>
    <xf numFmtId="49" fontId="2" fillId="0" borderId="29" xfId="84" applyNumberFormat="1" applyFont="1" applyBorder="1" applyAlignment="1">
      <alignment horizontal="center" vertical="center"/>
      <protection/>
    </xf>
    <xf numFmtId="49" fontId="1" fillId="0" borderId="29" xfId="84" applyNumberFormat="1" applyFont="1" applyBorder="1" applyAlignment="1">
      <alignment horizontal="center" vertical="center"/>
      <protection/>
    </xf>
    <xf numFmtId="49" fontId="2" fillId="0" borderId="43" xfId="84" applyNumberFormat="1" applyFont="1" applyBorder="1" applyAlignment="1">
      <alignment horizontal="center" vertical="center"/>
      <protection/>
    </xf>
    <xf numFmtId="49" fontId="1" fillId="10" borderId="60" xfId="84" applyNumberFormat="1" applyFont="1" applyFill="1" applyBorder="1" applyAlignment="1">
      <alignment horizontal="center" vertical="center"/>
      <protection/>
    </xf>
    <xf numFmtId="49" fontId="2" fillId="0" borderId="44" xfId="84" applyNumberFormat="1" applyFont="1" applyBorder="1" applyAlignment="1">
      <alignment horizontal="center" vertical="center"/>
      <protection/>
    </xf>
    <xf numFmtId="49" fontId="2" fillId="42" borderId="60" xfId="84" applyNumberFormat="1" applyFont="1" applyFill="1" applyBorder="1" applyAlignment="1">
      <alignment horizontal="center" vertical="center"/>
      <protection/>
    </xf>
    <xf numFmtId="49" fontId="1" fillId="0" borderId="4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04" fillId="0" borderId="23" xfId="69" applyFont="1" applyBorder="1" applyAlignment="1" applyProtection="1">
      <alignment horizontal="left" vertical="center" indent="1"/>
      <protection/>
    </xf>
    <xf numFmtId="0" fontId="2" fillId="0" borderId="24" xfId="82" applyFont="1" applyFill="1" applyBorder="1" applyAlignment="1">
      <alignment horizontal="center" vertical="center" wrapText="1"/>
      <protection/>
    </xf>
    <xf numFmtId="0" fontId="2" fillId="0" borderId="25" xfId="82" applyFont="1" applyFill="1" applyBorder="1" applyAlignment="1">
      <alignment horizontal="center" vertical="center" wrapText="1"/>
      <protection/>
    </xf>
    <xf numFmtId="0" fontId="111" fillId="0" borderId="22" xfId="0" applyFont="1" applyBorder="1" applyAlignment="1">
      <alignment horizontal="center" vertical="center" wrapText="1"/>
    </xf>
    <xf numFmtId="0" fontId="111" fillId="0" borderId="23" xfId="0" applyFont="1" applyBorder="1" applyAlignment="1">
      <alignment horizontal="center" vertical="center" wrapText="1"/>
    </xf>
    <xf numFmtId="0" fontId="103" fillId="0" borderId="22" xfId="87" applyFont="1" applyBorder="1" applyAlignment="1">
      <alignment horizontal="center" vertical="center" wrapText="1"/>
      <protection/>
    </xf>
    <xf numFmtId="0" fontId="94" fillId="0" borderId="28" xfId="84" applyFont="1" applyBorder="1">
      <alignment/>
      <protection/>
    </xf>
    <xf numFmtId="0" fontId="94" fillId="0" borderId="45" xfId="84" applyFont="1" applyBorder="1" applyAlignment="1">
      <alignment vertical="center" wrapText="1"/>
      <protection/>
    </xf>
    <xf numFmtId="0" fontId="78" fillId="0" borderId="0" xfId="0" applyFont="1" applyFill="1" applyBorder="1" applyAlignment="1">
      <alignment/>
    </xf>
    <xf numFmtId="4" fontId="0" fillId="0" borderId="0" xfId="84" applyNumberFormat="1">
      <alignment/>
      <protection/>
    </xf>
    <xf numFmtId="3" fontId="70" fillId="0" borderId="0" xfId="87" applyNumberFormat="1" applyFont="1" applyBorder="1" applyAlignment="1">
      <alignment horizontal="left" vertical="center" wrapText="1"/>
      <protection/>
    </xf>
    <xf numFmtId="173" fontId="1" fillId="42" borderId="22" xfId="0" applyNumberFormat="1" applyFont="1" applyFill="1" applyBorder="1" applyAlignment="1">
      <alignment horizontal="right" vertical="center" wrapText="1" indent="1"/>
    </xf>
    <xf numFmtId="173" fontId="2" fillId="10" borderId="22" xfId="59" applyNumberFormat="1" applyFont="1" applyFill="1" applyBorder="1" applyAlignment="1">
      <alignment horizontal="right" vertical="center" wrapText="1" indent="1"/>
    </xf>
    <xf numFmtId="173" fontId="2" fillId="61" borderId="22" xfId="59" applyNumberFormat="1" applyFont="1" applyFill="1" applyBorder="1" applyAlignment="1">
      <alignment horizontal="right" vertical="center" wrapText="1" indent="1"/>
    </xf>
    <xf numFmtId="173" fontId="1" fillId="42" borderId="26" xfId="0" applyNumberFormat="1" applyFont="1" applyFill="1" applyBorder="1" applyAlignment="1">
      <alignment horizontal="right" vertical="center" wrapText="1" indent="1"/>
    </xf>
    <xf numFmtId="3" fontId="2" fillId="10" borderId="22" xfId="59" applyNumberFormat="1" applyFont="1" applyFill="1" applyBorder="1" applyAlignment="1">
      <alignment horizontal="right" vertical="center" wrapText="1" indent="1"/>
    </xf>
    <xf numFmtId="3" fontId="2" fillId="61" borderId="22" xfId="59" applyNumberFormat="1" applyFont="1" applyFill="1" applyBorder="1" applyAlignment="1">
      <alignment horizontal="right" vertical="center" wrapText="1" indent="1"/>
    </xf>
    <xf numFmtId="173" fontId="1" fillId="61" borderId="22" xfId="0" applyNumberFormat="1" applyFont="1" applyFill="1" applyBorder="1" applyAlignment="1">
      <alignment horizontal="right" vertical="center" wrapText="1" indent="1"/>
    </xf>
    <xf numFmtId="0" fontId="2" fillId="0" borderId="22" xfId="82" applyFont="1" applyBorder="1" applyAlignment="1">
      <alignment horizontal="left" vertical="top" wrapText="1" indent="1"/>
      <protection/>
    </xf>
    <xf numFmtId="0" fontId="2" fillId="0" borderId="22" xfId="82" applyFont="1" applyBorder="1" applyAlignment="1">
      <alignment horizontal="left" vertical="top" wrapText="1" indent="1"/>
      <protection/>
    </xf>
    <xf numFmtId="0" fontId="2" fillId="0" borderId="28" xfId="0" applyFont="1" applyBorder="1" applyAlignment="1">
      <alignment horizontal="left" vertical="top" wrapText="1" indent="1"/>
    </xf>
    <xf numFmtId="0" fontId="2" fillId="0" borderId="30" xfId="0" applyFont="1" applyBorder="1" applyAlignment="1">
      <alignment horizontal="center" vertical="center"/>
    </xf>
    <xf numFmtId="4" fontId="2" fillId="0" borderId="0" xfId="0" applyNumberFormat="1" applyFont="1" applyAlignment="1">
      <alignment/>
    </xf>
    <xf numFmtId="4" fontId="94" fillId="0" borderId="0" xfId="83" applyNumberFormat="1">
      <alignment/>
      <protection/>
    </xf>
    <xf numFmtId="4" fontId="2" fillId="0" borderId="0" xfId="0" applyNumberFormat="1" applyFont="1" applyAlignment="1">
      <alignment vertical="center" wrapText="1"/>
    </xf>
    <xf numFmtId="4" fontId="2" fillId="10" borderId="22" xfId="59" applyNumberFormat="1" applyFont="1" applyFill="1" applyBorder="1" applyAlignment="1">
      <alignment horizontal="right" vertical="center" wrapText="1" indent="1"/>
    </xf>
    <xf numFmtId="3" fontId="2" fillId="10" borderId="22" xfId="59" applyNumberFormat="1" applyFont="1" applyFill="1" applyBorder="1" applyAlignment="1">
      <alignment horizontal="right" vertical="center" wrapText="1"/>
    </xf>
    <xf numFmtId="3" fontId="2" fillId="10" borderId="22" xfId="59" applyNumberFormat="1" applyFont="1" applyFill="1" applyBorder="1" applyAlignment="1">
      <alignment vertical="center" wrapText="1"/>
    </xf>
    <xf numFmtId="3" fontId="1" fillId="42" borderId="22"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vertical="center" wrapText="1" indent="1"/>
    </xf>
    <xf numFmtId="3" fontId="1" fillId="42" borderId="26" xfId="0" applyNumberFormat="1" applyFont="1" applyFill="1" applyBorder="1" applyAlignment="1" applyProtection="1">
      <alignment horizontal="right" vertical="center" wrapText="1" indent="1"/>
      <protection/>
    </xf>
    <xf numFmtId="3" fontId="1" fillId="42" borderId="27"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indent="1"/>
    </xf>
    <xf numFmtId="3" fontId="2" fillId="10" borderId="22" xfId="82" applyNumberFormat="1" applyFont="1" applyFill="1" applyBorder="1" applyAlignment="1">
      <alignment horizontal="right" vertical="center" wrapText="1" indent="1"/>
      <protection/>
    </xf>
    <xf numFmtId="3" fontId="2" fillId="10" borderId="22" xfId="82" applyNumberFormat="1" applyFont="1" applyFill="1" applyBorder="1" applyAlignment="1">
      <alignment horizontal="right" vertical="center" wrapText="1" indent="1"/>
      <protection/>
    </xf>
    <xf numFmtId="3" fontId="2" fillId="10" borderId="28" xfId="0" applyNumberFormat="1" applyFont="1" applyFill="1" applyBorder="1" applyAlignment="1">
      <alignment horizontal="right" vertical="center" wrapText="1" indent="1"/>
    </xf>
    <xf numFmtId="3" fontId="1" fillId="42" borderId="52" xfId="0" applyNumberFormat="1" applyFont="1" applyFill="1" applyBorder="1" applyAlignment="1">
      <alignment horizontal="right" indent="1"/>
    </xf>
    <xf numFmtId="3" fontId="1" fillId="42" borderId="26"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indent="1"/>
    </xf>
    <xf numFmtId="3" fontId="1" fillId="42" borderId="22" xfId="0" applyNumberFormat="1" applyFont="1" applyFill="1" applyBorder="1" applyAlignment="1">
      <alignment horizontal="right" vertical="center" indent="1"/>
    </xf>
    <xf numFmtId="3" fontId="1" fillId="42" borderId="23" xfId="0" applyNumberFormat="1" applyFont="1" applyFill="1" applyBorder="1" applyAlignment="1">
      <alignment horizontal="right" vertical="center" indent="1"/>
    </xf>
    <xf numFmtId="3" fontId="2" fillId="10" borderId="22" xfId="0" applyNumberFormat="1" applyFont="1" applyFill="1" applyBorder="1" applyAlignment="1">
      <alignment vertical="center" wrapText="1"/>
    </xf>
    <xf numFmtId="3" fontId="2" fillId="10" borderId="22" xfId="0" applyNumberFormat="1" applyFont="1" applyFill="1" applyBorder="1" applyAlignment="1">
      <alignment vertical="center"/>
    </xf>
    <xf numFmtId="3" fontId="1" fillId="42" borderId="22" xfId="0" applyNumberFormat="1" applyFont="1" applyFill="1" applyBorder="1" applyAlignment="1">
      <alignment vertical="center" wrapText="1"/>
    </xf>
    <xf numFmtId="3" fontId="2" fillId="0" borderId="22" xfId="0" applyNumberFormat="1" applyFont="1" applyFill="1" applyBorder="1" applyAlignment="1">
      <alignment horizontal="center" vertical="center" wrapText="1"/>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3" fontId="2" fillId="0" borderId="28" xfId="0" applyNumberFormat="1" applyFont="1" applyFill="1" applyBorder="1" applyAlignment="1">
      <alignment vertical="center" wrapText="1"/>
    </xf>
    <xf numFmtId="3" fontId="2" fillId="10" borderId="28" xfId="0" applyNumberFormat="1" applyFont="1" applyFill="1" applyBorder="1" applyAlignment="1">
      <alignment vertical="center" wrapText="1"/>
    </xf>
    <xf numFmtId="3" fontId="1" fillId="42" borderId="26" xfId="0" applyNumberFormat="1" applyFont="1" applyFill="1" applyBorder="1" applyAlignment="1">
      <alignment horizontal="right" vertical="center" indent="1"/>
    </xf>
    <xf numFmtId="3" fontId="1" fillId="42" borderId="27" xfId="0" applyNumberFormat="1" applyFont="1" applyFill="1" applyBorder="1" applyAlignment="1">
      <alignment horizontal="right" vertical="center" indent="1"/>
    </xf>
    <xf numFmtId="3" fontId="1" fillId="42" borderId="62" xfId="0" applyNumberFormat="1" applyFont="1" applyFill="1" applyBorder="1" applyAlignment="1">
      <alignment horizontal="right" vertical="center" wrapText="1" indent="1"/>
    </xf>
    <xf numFmtId="3" fontId="1" fillId="10" borderId="26" xfId="0" applyNumberFormat="1" applyFont="1" applyFill="1" applyBorder="1" applyAlignment="1">
      <alignment horizontal="right" vertical="center" wrapText="1" indent="1"/>
    </xf>
    <xf numFmtId="3" fontId="1" fillId="10" borderId="63" xfId="0" applyNumberFormat="1" applyFont="1" applyFill="1" applyBorder="1" applyAlignment="1">
      <alignment horizontal="right" vertical="center" wrapText="1" inden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1" fillId="10" borderId="22" xfId="0" applyNumberFormat="1" applyFont="1" applyFill="1" applyBorder="1" applyAlignment="1">
      <alignment horizontal="right" vertical="center" wrapText="1" indent="1"/>
    </xf>
    <xf numFmtId="172" fontId="1" fillId="42" borderId="22" xfId="0" applyNumberFormat="1" applyFont="1" applyFill="1" applyBorder="1" applyAlignment="1">
      <alignment horizontal="right" vertical="center" wrapText="1" indent="1"/>
    </xf>
    <xf numFmtId="172" fontId="1" fillId="64" borderId="23"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2" fillId="10" borderId="22"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10" borderId="29" xfId="0" applyNumberFormat="1" applyFont="1" applyFill="1" applyBorder="1" applyAlignment="1">
      <alignment horizontal="right" vertical="center" wrapText="1" indent="1"/>
    </xf>
    <xf numFmtId="172" fontId="2" fillId="42" borderId="22" xfId="0" applyNumberFormat="1" applyFont="1" applyFill="1" applyBorder="1" applyAlignment="1">
      <alignment horizontal="right" vertical="center" wrapText="1" indent="1"/>
    </xf>
    <xf numFmtId="172" fontId="2" fillId="42" borderId="26" xfId="0" applyNumberFormat="1" applyFont="1" applyFill="1" applyBorder="1" applyAlignment="1">
      <alignment horizontal="right" vertical="center" wrapText="1" indent="1"/>
    </xf>
    <xf numFmtId="172" fontId="2" fillId="0" borderId="26" xfId="0" applyNumberFormat="1" applyFont="1" applyFill="1" applyBorder="1" applyAlignment="1">
      <alignment horizontal="center" vertical="center" wrapText="1"/>
    </xf>
    <xf numFmtId="172" fontId="1" fillId="42" borderId="27" xfId="0" applyNumberFormat="1" applyFont="1" applyFill="1" applyBorder="1" applyAlignment="1">
      <alignment horizontal="right" vertical="center" wrapText="1" indent="1"/>
    </xf>
    <xf numFmtId="3" fontId="1" fillId="10" borderId="29" xfId="0" applyNumberFormat="1" applyFont="1" applyFill="1" applyBorder="1" applyAlignment="1">
      <alignment horizontal="right" vertical="center" wrapText="1" indent="1"/>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1" fillId="10" borderId="23" xfId="0" applyNumberFormat="1" applyFont="1" applyFill="1" applyBorder="1" applyAlignment="1">
      <alignment horizontal="right" vertical="center" wrapText="1" indent="1"/>
    </xf>
    <xf numFmtId="3" fontId="1" fillId="42" borderId="40" xfId="0" applyNumberFormat="1" applyFont="1" applyFill="1" applyBorder="1" applyAlignment="1">
      <alignment horizontal="right" vertical="center" wrapText="1" indent="1"/>
    </xf>
    <xf numFmtId="3" fontId="1" fillId="10" borderId="40" xfId="0" applyNumberFormat="1" applyFont="1" applyFill="1" applyBorder="1" applyAlignment="1">
      <alignment horizontal="right" vertical="center" wrapText="1" indent="1"/>
    </xf>
    <xf numFmtId="3" fontId="1" fillId="42" borderId="29" xfId="0" applyNumberFormat="1" applyFont="1" applyFill="1" applyBorder="1" applyAlignment="1">
      <alignment horizontal="right" vertical="center" wrapText="1" indent="1"/>
    </xf>
    <xf numFmtId="3" fontId="1" fillId="42" borderId="61"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1" fillId="42" borderId="22" xfId="82" applyNumberFormat="1" applyFont="1" applyFill="1" applyBorder="1" applyAlignment="1">
      <alignment horizontal="right" vertical="center" wrapText="1" indent="1"/>
      <protection/>
    </xf>
    <xf numFmtId="3" fontId="1" fillId="42" borderId="62" xfId="82" applyNumberFormat="1" applyFont="1" applyFill="1" applyBorder="1" applyAlignment="1">
      <alignment horizontal="right" vertical="center" wrapText="1" indent="1"/>
      <protection/>
    </xf>
    <xf numFmtId="3" fontId="2" fillId="10" borderId="62" xfId="82" applyNumberFormat="1" applyFont="1" applyFill="1" applyBorder="1" applyAlignment="1">
      <alignment horizontal="right" vertical="center" wrapText="1" indent="1"/>
      <protection/>
    </xf>
    <xf numFmtId="3" fontId="2" fillId="42" borderId="22" xfId="82" applyNumberFormat="1" applyFont="1" applyFill="1" applyBorder="1" applyAlignment="1">
      <alignment horizontal="right" vertical="center" wrapText="1" indent="1"/>
      <protection/>
    </xf>
    <xf numFmtId="3" fontId="2" fillId="42" borderId="62" xfId="82" applyNumberFormat="1" applyFont="1" applyFill="1" applyBorder="1" applyAlignment="1">
      <alignment horizontal="right" vertical="center" wrapText="1" indent="1"/>
      <protection/>
    </xf>
    <xf numFmtId="3" fontId="1" fillId="10" borderId="62" xfId="82" applyNumberFormat="1" applyFont="1" applyFill="1" applyBorder="1" applyAlignment="1">
      <alignment horizontal="right" vertical="center" wrapText="1" indent="1"/>
      <protection/>
    </xf>
    <xf numFmtId="3" fontId="2" fillId="0" borderId="62" xfId="82" applyNumberFormat="1" applyFont="1" applyFill="1" applyBorder="1" applyAlignment="1">
      <alignment horizontal="right" vertical="center" wrapText="1" indent="1"/>
      <protection/>
    </xf>
    <xf numFmtId="3" fontId="1" fillId="10" borderId="22" xfId="82" applyNumberFormat="1" applyFont="1" applyFill="1" applyBorder="1" applyAlignment="1">
      <alignment horizontal="right" vertical="center" wrapText="1" indent="1"/>
      <protection/>
    </xf>
    <xf numFmtId="3" fontId="2" fillId="10" borderId="62" xfId="82" applyNumberFormat="1" applyFont="1" applyFill="1" applyBorder="1" applyAlignment="1">
      <alignment horizontal="right" vertical="center" wrapText="1" indent="1"/>
      <protection/>
    </xf>
    <xf numFmtId="3" fontId="1" fillId="42" borderId="26" xfId="82" applyNumberFormat="1" applyFont="1" applyFill="1" applyBorder="1" applyAlignment="1">
      <alignment horizontal="right" vertical="center" wrapText="1" indent="1"/>
      <protection/>
    </xf>
    <xf numFmtId="3" fontId="1" fillId="42" borderId="63" xfId="82" applyNumberFormat="1" applyFont="1" applyFill="1" applyBorder="1" applyAlignment="1">
      <alignment horizontal="right" vertical="center" wrapText="1" indent="1"/>
      <protection/>
    </xf>
    <xf numFmtId="3" fontId="1" fillId="10" borderId="22" xfId="0" applyNumberFormat="1" applyFont="1" applyFill="1" applyBorder="1" applyAlignment="1">
      <alignment horizontal="right" vertical="center" wrapText="1" indent="1"/>
    </xf>
    <xf numFmtId="3" fontId="1" fillId="10" borderId="62" xfId="0" applyNumberFormat="1" applyFont="1" applyFill="1" applyBorder="1" applyAlignment="1">
      <alignment horizontal="right" vertical="center" wrapText="1" indent="1"/>
    </xf>
    <xf numFmtId="3" fontId="2" fillId="10" borderId="62" xfId="0" applyNumberFormat="1" applyFont="1" applyFill="1" applyBorder="1" applyAlignment="1">
      <alignment horizontal="right" vertical="center" wrapText="1" indent="1"/>
    </xf>
    <xf numFmtId="3" fontId="1" fillId="10" borderId="23" xfId="0" applyNumberFormat="1" applyFont="1" applyFill="1" applyBorder="1" applyAlignment="1">
      <alignment horizontal="right" vertical="center" wrapText="1" indent="1"/>
    </xf>
    <xf numFmtId="172" fontId="1" fillId="65" borderId="22" xfId="0" applyNumberFormat="1" applyFont="1" applyFill="1" applyBorder="1" applyAlignment="1">
      <alignment horizontal="right" vertical="center" wrapText="1" indent="1"/>
    </xf>
    <xf numFmtId="172" fontId="1" fillId="66" borderId="22" xfId="0" applyNumberFormat="1" applyFont="1" applyFill="1" applyBorder="1" applyAlignment="1">
      <alignment horizontal="right" vertical="center" wrapText="1" indent="1"/>
    </xf>
    <xf numFmtId="172" fontId="1" fillId="10" borderId="22" xfId="0" applyNumberFormat="1" applyFont="1" applyFill="1" applyBorder="1" applyAlignment="1">
      <alignment horizontal="right" vertical="center" wrapText="1" indent="1"/>
    </xf>
    <xf numFmtId="172" fontId="1" fillId="42" borderId="22" xfId="0" applyNumberFormat="1" applyFont="1" applyFill="1" applyBorder="1" applyAlignment="1">
      <alignment horizontal="right" vertical="center" wrapText="1" indent="1"/>
    </xf>
    <xf numFmtId="172" fontId="1" fillId="66" borderId="23" xfId="0" applyNumberFormat="1" applyFont="1" applyFill="1" applyBorder="1" applyAlignment="1">
      <alignment horizontal="right" vertical="center" wrapText="1" indent="1"/>
    </xf>
    <xf numFmtId="172" fontId="2" fillId="65" borderId="22" xfId="0" applyNumberFormat="1" applyFont="1" applyFill="1" applyBorder="1" applyAlignment="1">
      <alignment horizontal="right" vertical="center" wrapText="1" indent="1"/>
    </xf>
    <xf numFmtId="172" fontId="1" fillId="0" borderId="22" xfId="0" applyNumberFormat="1" applyFont="1" applyFill="1" applyBorder="1" applyAlignment="1">
      <alignment horizontal="right" vertical="center" wrapText="1" indent="1"/>
    </xf>
    <xf numFmtId="172" fontId="111" fillId="0" borderId="22" xfId="0" applyNumberFormat="1" applyFont="1" applyFill="1" applyBorder="1" applyAlignment="1">
      <alignment horizontal="right" vertical="center" wrapText="1" indent="1"/>
    </xf>
    <xf numFmtId="172" fontId="2" fillId="65" borderId="22" xfId="0" applyNumberFormat="1" applyFont="1" applyFill="1" applyBorder="1" applyAlignment="1">
      <alignment horizontal="right" vertical="center" wrapText="1" indent="2"/>
    </xf>
    <xf numFmtId="172" fontId="111" fillId="67" borderId="22" xfId="0" applyNumberFormat="1" applyFont="1" applyFill="1" applyBorder="1" applyAlignment="1">
      <alignment horizontal="right" vertical="center" wrapText="1" indent="1"/>
    </xf>
    <xf numFmtId="172" fontId="2" fillId="68" borderId="22" xfId="0" applyNumberFormat="1" applyFont="1" applyFill="1" applyBorder="1" applyAlignment="1">
      <alignment horizontal="right" vertical="center" wrapText="1" indent="1"/>
    </xf>
    <xf numFmtId="172" fontId="111" fillId="68" borderId="22" xfId="0" applyNumberFormat="1" applyFont="1" applyFill="1" applyBorder="1" applyAlignment="1">
      <alignment horizontal="right" vertical="center" wrapText="1" indent="1"/>
    </xf>
    <xf numFmtId="172" fontId="2" fillId="65" borderId="26" xfId="0" applyNumberFormat="1" applyFont="1" applyFill="1" applyBorder="1" applyAlignment="1">
      <alignment horizontal="right" vertical="center" indent="1"/>
    </xf>
    <xf numFmtId="172" fontId="2" fillId="10" borderId="26" xfId="0" applyNumberFormat="1" applyFont="1" applyFill="1" applyBorder="1" applyAlignment="1">
      <alignment horizontal="right" vertical="center" indent="1"/>
    </xf>
    <xf numFmtId="172" fontId="1" fillId="66" borderId="26" xfId="0" applyNumberFormat="1" applyFont="1" applyFill="1" applyBorder="1" applyAlignment="1">
      <alignment horizontal="right" vertical="center" wrapText="1" indent="1"/>
    </xf>
    <xf numFmtId="172" fontId="1" fillId="66" borderId="27"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1" fillId="42" borderId="22" xfId="85" applyNumberFormat="1" applyFont="1" applyFill="1" applyBorder="1" applyAlignment="1">
      <alignment horizontal="right" vertical="center" wrapText="1" indent="1"/>
      <protection/>
    </xf>
    <xf numFmtId="3" fontId="1" fillId="42" borderId="23" xfId="85" applyNumberFormat="1" applyFont="1" applyFill="1" applyBorder="1" applyAlignment="1">
      <alignment horizontal="right" vertical="center" wrapText="1" indent="1"/>
      <protection/>
    </xf>
    <xf numFmtId="3" fontId="2" fillId="10" borderId="22" xfId="85" applyNumberFormat="1" applyFont="1" applyFill="1" applyBorder="1" applyAlignment="1">
      <alignment horizontal="right" vertical="center" wrapText="1" indent="1"/>
      <protection/>
    </xf>
    <xf numFmtId="3" fontId="2" fillId="69" borderId="28" xfId="0" applyNumberFormat="1" applyFont="1" applyFill="1" applyBorder="1" applyAlignment="1">
      <alignment horizontal="right" vertical="center" wrapText="1" indent="1"/>
    </xf>
    <xf numFmtId="3" fontId="2" fillId="10" borderId="28" xfId="85" applyNumberFormat="1" applyFont="1" applyFill="1" applyBorder="1" applyAlignment="1">
      <alignment horizontal="right" vertical="center" wrapText="1" indent="1"/>
      <protection/>
    </xf>
    <xf numFmtId="3" fontId="1" fillId="42" borderId="26" xfId="85" applyNumberFormat="1" applyFont="1" applyFill="1" applyBorder="1" applyAlignment="1">
      <alignment horizontal="right" vertical="center" wrapText="1" indent="1"/>
      <protection/>
    </xf>
    <xf numFmtId="3" fontId="1" fillId="42" borderId="26" xfId="85" applyNumberFormat="1" applyFont="1" applyFill="1" applyBorder="1" applyAlignment="1">
      <alignment horizontal="right" vertical="center" wrapText="1" indent="1"/>
      <protection/>
    </xf>
    <xf numFmtId="3" fontId="1" fillId="42" borderId="27" xfId="85" applyNumberFormat="1" applyFont="1" applyFill="1" applyBorder="1" applyAlignment="1">
      <alignment horizontal="right" vertical="center" wrapText="1" indent="1"/>
      <protection/>
    </xf>
    <xf numFmtId="3" fontId="2" fillId="0" borderId="0" xfId="0" applyNumberFormat="1" applyFont="1" applyBorder="1" applyAlignment="1">
      <alignment vertical="center" wrapText="1"/>
    </xf>
    <xf numFmtId="3" fontId="2" fillId="0" borderId="28" xfId="0" applyNumberFormat="1" applyFont="1" applyFill="1" applyBorder="1" applyAlignment="1">
      <alignment horizontal="right" vertical="center" wrapText="1" indent="1"/>
    </xf>
    <xf numFmtId="3" fontId="1" fillId="42" borderId="28" xfId="0" applyNumberFormat="1" applyFont="1" applyFill="1" applyBorder="1" applyAlignment="1">
      <alignment horizontal="right" vertical="center" wrapText="1" indent="1"/>
    </xf>
    <xf numFmtId="1" fontId="1" fillId="42" borderId="22" xfId="0" applyNumberFormat="1" applyFont="1" applyFill="1" applyBorder="1" applyAlignment="1">
      <alignment horizontal="right" vertical="center" wrapText="1" indent="1"/>
    </xf>
    <xf numFmtId="1" fontId="1" fillId="42" borderId="23" xfId="0" applyNumberFormat="1" applyFont="1" applyFill="1" applyBorder="1" applyAlignment="1">
      <alignment horizontal="right" vertical="center" wrapText="1" indent="1"/>
    </xf>
    <xf numFmtId="1" fontId="2" fillId="10" borderId="22" xfId="0" applyNumberFormat="1" applyFont="1" applyFill="1" applyBorder="1" applyAlignment="1">
      <alignment horizontal="right" vertical="center" wrapText="1" indent="1"/>
    </xf>
    <xf numFmtId="1" fontId="2" fillId="10" borderId="23" xfId="0" applyNumberFormat="1" applyFont="1" applyFill="1" applyBorder="1" applyAlignment="1">
      <alignment horizontal="right" vertical="center" wrapText="1" indent="1"/>
    </xf>
    <xf numFmtId="1" fontId="2" fillId="10" borderId="28" xfId="0" applyNumberFormat="1" applyFont="1" applyFill="1" applyBorder="1" applyAlignment="1">
      <alignment horizontal="right" vertical="center" wrapText="1" indent="1"/>
    </xf>
    <xf numFmtId="1" fontId="2" fillId="10" borderId="52" xfId="0" applyNumberFormat="1" applyFont="1" applyFill="1" applyBorder="1" applyAlignment="1">
      <alignment horizontal="right" vertical="center" wrapText="1" indent="1"/>
    </xf>
    <xf numFmtId="1" fontId="1" fillId="0" borderId="26" xfId="0" applyNumberFormat="1" applyFont="1" applyFill="1" applyBorder="1" applyAlignment="1">
      <alignment horizontal="right" vertical="center" wrapText="1" indent="1"/>
    </xf>
    <xf numFmtId="1" fontId="2" fillId="10" borderId="26" xfId="0" applyNumberFormat="1" applyFont="1" applyFill="1" applyBorder="1" applyAlignment="1">
      <alignment horizontal="right" vertical="center" wrapText="1" indent="1"/>
    </xf>
    <xf numFmtId="1" fontId="2" fillId="10" borderId="27" xfId="0" applyNumberFormat="1" applyFont="1" applyFill="1" applyBorder="1" applyAlignment="1">
      <alignment horizontal="right" vertical="center" wrapText="1" indent="1"/>
    </xf>
    <xf numFmtId="3" fontId="2" fillId="10" borderId="45" xfId="0" applyNumberFormat="1" applyFont="1" applyFill="1" applyBorder="1" applyAlignment="1">
      <alignment horizontal="right" vertical="center" wrapText="1" indent="1"/>
    </xf>
    <xf numFmtId="3" fontId="1" fillId="42" borderId="59" xfId="0" applyNumberFormat="1" applyFont="1" applyFill="1" applyBorder="1" applyAlignment="1">
      <alignment horizontal="right" vertical="center" wrapText="1" indent="1"/>
    </xf>
    <xf numFmtId="3" fontId="2" fillId="10" borderId="57" xfId="0" applyNumberFormat="1" applyFont="1" applyFill="1" applyBorder="1" applyAlignment="1">
      <alignment horizontal="right" vertical="center" wrapText="1" indent="1"/>
    </xf>
    <xf numFmtId="3" fontId="2" fillId="10" borderId="26" xfId="0" applyNumberFormat="1" applyFont="1" applyFill="1" applyBorder="1" applyAlignment="1">
      <alignment horizontal="right" vertical="center" wrapText="1" indent="1"/>
    </xf>
    <xf numFmtId="3" fontId="2" fillId="10" borderId="64" xfId="0" applyNumberFormat="1" applyFont="1" applyFill="1" applyBorder="1" applyAlignment="1">
      <alignment horizontal="right" vertical="center" wrapText="1" indent="1"/>
    </xf>
    <xf numFmtId="3" fontId="2" fillId="10" borderId="27" xfId="0" applyNumberFormat="1" applyFont="1" applyFill="1" applyBorder="1" applyAlignment="1">
      <alignment horizontal="right" vertical="center" wrapText="1" indent="1"/>
    </xf>
    <xf numFmtId="3" fontId="1" fillId="42" borderId="26" xfId="87" applyNumberFormat="1" applyFont="1" applyFill="1" applyBorder="1" applyAlignment="1">
      <alignment horizontal="right" vertical="center" wrapText="1" indent="1"/>
      <protection/>
    </xf>
    <xf numFmtId="3" fontId="1" fillId="42" borderId="27" xfId="87" applyNumberFormat="1" applyFont="1" applyFill="1" applyBorder="1" applyAlignment="1">
      <alignment horizontal="right" vertical="center" wrapText="1" indent="1"/>
      <protection/>
    </xf>
    <xf numFmtId="3" fontId="2" fillId="10" borderId="44" xfId="86" applyNumberFormat="1" applyFont="1" applyFill="1" applyBorder="1" applyAlignment="1">
      <alignment horizontal="right" vertical="center" wrapText="1" indent="1"/>
      <protection/>
    </xf>
    <xf numFmtId="3" fontId="1" fillId="42" borderId="46" xfId="0" applyNumberFormat="1" applyFont="1" applyFill="1" applyBorder="1" applyAlignment="1">
      <alignment horizontal="right" vertical="center" wrapText="1" indent="1"/>
    </xf>
    <xf numFmtId="3" fontId="1" fillId="42" borderId="49" xfId="0" applyNumberFormat="1" applyFont="1" applyFill="1" applyBorder="1" applyAlignment="1">
      <alignment horizontal="right" vertical="center" wrapText="1" indent="1"/>
    </xf>
    <xf numFmtId="3" fontId="2" fillId="10" borderId="22" xfId="86" applyNumberFormat="1" applyFont="1" applyFill="1" applyBorder="1" applyAlignment="1">
      <alignment horizontal="right" vertical="center" wrapText="1" indent="1"/>
      <protection/>
    </xf>
    <xf numFmtId="3" fontId="2" fillId="10" borderId="43" xfId="86" applyNumberFormat="1" applyFont="1" applyFill="1" applyBorder="1" applyAlignment="1">
      <alignment horizontal="right" vertical="center" wrapText="1" indent="1"/>
      <protection/>
    </xf>
    <xf numFmtId="3" fontId="1" fillId="42" borderId="44" xfId="0" applyNumberFormat="1" applyFont="1" applyFill="1" applyBorder="1" applyAlignment="1">
      <alignment horizontal="right" vertical="center" wrapText="1" indent="1"/>
    </xf>
    <xf numFmtId="3" fontId="1" fillId="42" borderId="29" xfId="0" applyNumberFormat="1" applyFont="1" applyFill="1" applyBorder="1" applyAlignment="1">
      <alignment horizontal="right" vertical="center" wrapText="1" indent="1"/>
    </xf>
    <xf numFmtId="3" fontId="1" fillId="42" borderId="57" xfId="0" applyNumberFormat="1" applyFont="1" applyFill="1" applyBorder="1" applyAlignment="1">
      <alignment horizontal="right" vertical="center" wrapText="1" indent="1"/>
    </xf>
    <xf numFmtId="3" fontId="2" fillId="10" borderId="29" xfId="86" applyNumberFormat="1" applyFont="1" applyFill="1" applyBorder="1" applyAlignment="1">
      <alignment horizontal="right" vertical="center" wrapText="1" indent="1"/>
      <protection/>
    </xf>
    <xf numFmtId="3" fontId="2" fillId="10" borderId="45" xfId="86" applyNumberFormat="1" applyFont="1" applyFill="1" applyBorder="1" applyAlignment="1">
      <alignment horizontal="right" vertical="center" wrapText="1" indent="1"/>
      <protection/>
    </xf>
    <xf numFmtId="3" fontId="2" fillId="10" borderId="45" xfId="86" applyNumberFormat="1" applyFont="1" applyFill="1" applyBorder="1" applyAlignment="1">
      <alignment vertical="center" wrapText="1"/>
      <protection/>
    </xf>
    <xf numFmtId="3" fontId="1" fillId="42" borderId="42" xfId="0" applyNumberFormat="1" applyFont="1" applyFill="1" applyBorder="1" applyAlignment="1">
      <alignment horizontal="right" vertical="center" wrapText="1" indent="1"/>
    </xf>
    <xf numFmtId="3" fontId="2" fillId="10" borderId="22" xfId="86" applyNumberFormat="1" applyFont="1" applyFill="1" applyBorder="1" applyAlignment="1">
      <alignment vertical="center" wrapText="1"/>
      <protection/>
    </xf>
    <xf numFmtId="3" fontId="1" fillId="42" borderId="52" xfId="0" applyNumberFormat="1" applyFont="1" applyFill="1" applyBorder="1" applyAlignment="1">
      <alignment horizontal="right" vertical="center" wrapText="1" indent="1"/>
    </xf>
    <xf numFmtId="3" fontId="1" fillId="42" borderId="38" xfId="0" applyNumberFormat="1" applyFont="1" applyFill="1" applyBorder="1" applyAlignment="1">
      <alignment horizontal="right" vertical="center" wrapText="1" indent="1"/>
    </xf>
    <xf numFmtId="3" fontId="1" fillId="42" borderId="50" xfId="0" applyNumberFormat="1" applyFont="1" applyFill="1" applyBorder="1" applyAlignment="1">
      <alignment horizontal="right" vertical="center" wrapText="1" indent="1"/>
    </xf>
    <xf numFmtId="3" fontId="1" fillId="42" borderId="45" xfId="0" applyNumberFormat="1" applyFont="1" applyFill="1" applyBorder="1" applyAlignment="1">
      <alignment horizontal="right" vertical="center" wrapText="1" indent="1"/>
    </xf>
    <xf numFmtId="3" fontId="2" fillId="63" borderId="22" xfId="86" applyNumberFormat="1" applyFont="1" applyFill="1" applyBorder="1" applyAlignment="1">
      <alignment horizontal="right" vertical="center" wrapText="1" indent="1"/>
      <protection/>
    </xf>
    <xf numFmtId="3" fontId="2" fillId="10" borderId="23" xfId="86" applyNumberFormat="1" applyFont="1" applyFill="1" applyBorder="1" applyAlignment="1">
      <alignment horizontal="right" vertical="center" wrapText="1" indent="1"/>
      <protection/>
    </xf>
    <xf numFmtId="3" fontId="2" fillId="10" borderId="23" xfId="86" applyNumberFormat="1" applyFont="1" applyFill="1" applyBorder="1" applyAlignment="1">
      <alignment horizontal="right" vertical="center" wrapText="1" indent="1"/>
      <protection/>
    </xf>
    <xf numFmtId="3" fontId="2" fillId="10" borderId="26" xfId="86" applyNumberFormat="1" applyFont="1" applyFill="1" applyBorder="1" applyAlignment="1">
      <alignment horizontal="right" vertical="center" wrapText="1" indent="1"/>
      <protection/>
    </xf>
    <xf numFmtId="3" fontId="2" fillId="10" borderId="27" xfId="86" applyNumberFormat="1" applyFont="1" applyFill="1" applyBorder="1" applyAlignment="1">
      <alignment horizontal="right" vertical="center" wrapText="1" indent="1"/>
      <protection/>
    </xf>
    <xf numFmtId="3" fontId="1" fillId="10" borderId="22" xfId="84" applyNumberFormat="1" applyFont="1" applyFill="1" applyBorder="1" applyAlignment="1">
      <alignment/>
      <protection/>
    </xf>
    <xf numFmtId="3" fontId="1" fillId="10" borderId="40" xfId="84" applyNumberFormat="1" applyFont="1" applyFill="1" applyBorder="1" applyAlignment="1">
      <alignment/>
      <protection/>
    </xf>
    <xf numFmtId="3" fontId="1" fillId="10" borderId="62" xfId="84" applyNumberFormat="1" applyFont="1" applyFill="1" applyBorder="1" applyAlignment="1">
      <alignment/>
      <protection/>
    </xf>
    <xf numFmtId="3" fontId="1" fillId="10" borderId="22" xfId="84" applyNumberFormat="1" applyFont="1" applyFill="1" applyBorder="1" applyAlignment="1">
      <alignment/>
      <protection/>
    </xf>
    <xf numFmtId="3" fontId="1" fillId="10" borderId="40" xfId="84" applyNumberFormat="1" applyFont="1" applyFill="1" applyBorder="1" applyAlignment="1">
      <alignment/>
      <protection/>
    </xf>
    <xf numFmtId="3" fontId="1" fillId="10" borderId="62" xfId="84" applyNumberFormat="1" applyFont="1" applyFill="1" applyBorder="1" applyAlignment="1">
      <alignment/>
      <protection/>
    </xf>
    <xf numFmtId="3" fontId="1" fillId="42" borderId="62" xfId="0" applyNumberFormat="1" applyFont="1" applyFill="1" applyBorder="1" applyAlignment="1">
      <alignment horizontal="right" vertical="center" wrapText="1" indent="1"/>
    </xf>
    <xf numFmtId="3" fontId="1" fillId="10" borderId="26" xfId="84" applyNumberFormat="1" applyFont="1" applyFill="1" applyBorder="1" applyAlignment="1">
      <alignment/>
      <protection/>
    </xf>
    <xf numFmtId="3" fontId="1" fillId="10" borderId="65" xfId="84" applyNumberFormat="1" applyFont="1" applyFill="1" applyBorder="1" applyAlignment="1">
      <alignment/>
      <protection/>
    </xf>
    <xf numFmtId="3" fontId="1" fillId="10" borderId="63" xfId="84" applyNumberFormat="1" applyFont="1" applyFill="1" applyBorder="1" applyAlignment="1">
      <alignment/>
      <protection/>
    </xf>
    <xf numFmtId="3" fontId="1" fillId="10" borderId="34" xfId="84" applyNumberFormat="1" applyFont="1" applyFill="1" applyBorder="1" applyAlignment="1">
      <alignment/>
      <protection/>
    </xf>
    <xf numFmtId="3" fontId="1" fillId="10" borderId="66" xfId="84" applyNumberFormat="1" applyFont="1" applyFill="1" applyBorder="1" applyAlignment="1">
      <alignment/>
      <protection/>
    </xf>
    <xf numFmtId="3" fontId="1" fillId="10" borderId="67" xfId="84" applyNumberFormat="1" applyFont="1" applyFill="1" applyBorder="1" applyAlignment="1">
      <alignment/>
      <protection/>
    </xf>
    <xf numFmtId="3" fontId="1" fillId="42" borderId="34" xfId="0" applyNumberFormat="1" applyFont="1" applyFill="1" applyBorder="1" applyAlignment="1">
      <alignment horizontal="right" vertical="center" wrapText="1" indent="1"/>
    </xf>
    <xf numFmtId="3" fontId="1" fillId="42" borderId="33" xfId="0" applyNumberFormat="1" applyFont="1" applyFill="1" applyBorder="1" applyAlignment="1">
      <alignment horizontal="right" vertical="center" wrapText="1" indent="1"/>
    </xf>
    <xf numFmtId="3" fontId="2" fillId="10" borderId="42" xfId="0" applyNumberFormat="1" applyFont="1" applyFill="1" applyBorder="1" applyAlignment="1">
      <alignment horizontal="right" vertical="center" wrapText="1" indent="1"/>
    </xf>
    <xf numFmtId="3" fontId="1" fillId="10" borderId="22" xfId="61" applyNumberFormat="1" applyFont="1" applyFill="1" applyBorder="1" applyAlignment="1">
      <alignment horizontal="right"/>
    </xf>
    <xf numFmtId="3" fontId="1" fillId="10" borderId="23" xfId="61" applyNumberFormat="1" applyFont="1" applyFill="1" applyBorder="1" applyAlignment="1">
      <alignment horizontal="right"/>
    </xf>
    <xf numFmtId="0" fontId="2" fillId="0" borderId="59" xfId="0" applyFont="1" applyBorder="1" applyAlignment="1">
      <alignment wrapText="1"/>
    </xf>
    <xf numFmtId="0" fontId="2" fillId="0" borderId="40" xfId="0" applyFont="1" applyBorder="1" applyAlignment="1">
      <alignment wrapText="1"/>
    </xf>
    <xf numFmtId="0" fontId="2" fillId="0" borderId="0" xfId="0" applyFont="1" applyBorder="1" applyAlignment="1">
      <alignment horizontal="left" wrapText="1"/>
    </xf>
    <xf numFmtId="0" fontId="2" fillId="0" borderId="56" xfId="0" applyFont="1" applyBorder="1" applyAlignment="1">
      <alignment horizontal="left" wrapText="1"/>
    </xf>
    <xf numFmtId="0" fontId="2" fillId="0" borderId="59" xfId="0" applyFont="1" applyBorder="1" applyAlignment="1">
      <alignment horizontal="left" wrapText="1"/>
    </xf>
    <xf numFmtId="0" fontId="2" fillId="0" borderId="40" xfId="0" applyFont="1" applyBorder="1" applyAlignment="1">
      <alignment horizontal="left" wrapText="1"/>
    </xf>
    <xf numFmtId="0" fontId="2" fillId="0" borderId="24" xfId="69" applyFont="1" applyBorder="1" applyAlignment="1" applyProtection="1">
      <alignment horizontal="left" vertical="center" indent="1"/>
      <protection/>
    </xf>
    <xf numFmtId="0" fontId="2" fillId="0" borderId="29" xfId="69" applyFont="1" applyBorder="1" applyAlignment="1" applyProtection="1">
      <alignment horizontal="left" vertical="center" indent="1"/>
      <protection/>
    </xf>
    <xf numFmtId="0" fontId="3" fillId="7" borderId="68" xfId="0" applyFont="1" applyFill="1" applyBorder="1" applyAlignment="1">
      <alignment horizontal="center" vertical="center" wrapText="1"/>
    </xf>
    <xf numFmtId="0" fontId="71" fillId="7" borderId="69" xfId="0" applyFont="1" applyFill="1" applyBorder="1" applyAlignment="1">
      <alignment horizontal="center" vertical="center" wrapText="1"/>
    </xf>
    <xf numFmtId="0" fontId="71" fillId="7" borderId="7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2" xfId="0" applyFont="1" applyBorder="1" applyAlignment="1">
      <alignment horizontal="center" vertical="center" wrapText="1"/>
    </xf>
    <xf numFmtId="0" fontId="65" fillId="0" borderId="34" xfId="0" applyFont="1" applyBorder="1" applyAlignment="1">
      <alignment/>
    </xf>
    <xf numFmtId="0" fontId="65" fillId="0" borderId="33" xfId="0" applyFont="1" applyBorder="1" applyAlignment="1">
      <alignment/>
    </xf>
    <xf numFmtId="0" fontId="1" fillId="0" borderId="71" xfId="0" applyFont="1" applyBorder="1" applyAlignment="1">
      <alignment horizontal="left" vertical="center" wrapText="1"/>
    </xf>
    <xf numFmtId="0" fontId="1" fillId="0" borderId="59" xfId="0" applyFont="1" applyBorder="1" applyAlignment="1">
      <alignment horizontal="left" vertical="center" wrapText="1"/>
    </xf>
    <xf numFmtId="0" fontId="1" fillId="0" borderId="62" xfId="0" applyFont="1" applyBorder="1" applyAlignment="1">
      <alignment horizontal="left" vertical="center" wrapText="1"/>
    </xf>
    <xf numFmtId="0" fontId="2" fillId="0" borderId="6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79" fillId="0" borderId="53"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53" xfId="0" applyNumberFormat="1" applyFont="1" applyBorder="1" applyAlignment="1">
      <alignment horizontal="left" wrapText="1"/>
    </xf>
    <xf numFmtId="49" fontId="2" fillId="0" borderId="54" xfId="0" applyNumberFormat="1" applyFont="1" applyBorder="1" applyAlignment="1">
      <alignment horizontal="left" wrapText="1"/>
    </xf>
    <xf numFmtId="49" fontId="2" fillId="0" borderId="44" xfId="0" applyNumberFormat="1" applyFont="1" applyBorder="1" applyAlignment="1">
      <alignment horizontal="left" wrapText="1"/>
    </xf>
    <xf numFmtId="49" fontId="2" fillId="0" borderId="57" xfId="0" applyNumberFormat="1" applyFont="1" applyBorder="1" applyAlignment="1">
      <alignment horizontal="left" wrapText="1"/>
    </xf>
    <xf numFmtId="49" fontId="2" fillId="0" borderId="39" xfId="0" applyNumberFormat="1" applyFont="1" applyBorder="1" applyAlignment="1">
      <alignment horizontal="left" wrapTex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62" xfId="0" applyFont="1" applyBorder="1" applyAlignment="1">
      <alignment horizontal="center" vertical="center"/>
    </xf>
    <xf numFmtId="0" fontId="79" fillId="0" borderId="0" xfId="0" applyFont="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70" fillId="0" borderId="0" xfId="87" applyNumberFormat="1" applyFont="1" applyBorder="1" applyAlignment="1">
      <alignment horizontal="left" vertical="center" wrapText="1"/>
      <protection/>
    </xf>
    <xf numFmtId="49" fontId="2" fillId="0" borderId="29" xfId="0" applyNumberFormat="1" applyFont="1" applyBorder="1" applyAlignment="1">
      <alignment horizontal="left" vertical="center" wrapText="1"/>
    </xf>
    <xf numFmtId="49" fontId="2" fillId="0" borderId="59"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0" fontId="1" fillId="0" borderId="67" xfId="0" applyFont="1" applyBorder="1" applyAlignment="1">
      <alignment horizontal="left" vertical="center" wrapText="1"/>
    </xf>
    <xf numFmtId="49" fontId="1" fillId="0" borderId="28"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0" fontId="1" fillId="0" borderId="22" xfId="0"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4" xfId="0" applyFont="1" applyBorder="1" applyAlignment="1">
      <alignment horizontal="center" vertical="center" textRotation="90" wrapText="1"/>
    </xf>
    <xf numFmtId="0" fontId="1" fillId="0" borderId="23" xfId="0" applyFont="1" applyBorder="1" applyAlignment="1">
      <alignment horizontal="center" vertical="center" wrapText="1"/>
    </xf>
    <xf numFmtId="49" fontId="2" fillId="0" borderId="29" xfId="0" applyNumberFormat="1" applyFont="1" applyBorder="1" applyAlignment="1">
      <alignment horizontal="left"/>
    </xf>
    <xf numFmtId="49" fontId="2" fillId="0" borderId="59" xfId="0" applyNumberFormat="1" applyFont="1" applyBorder="1" applyAlignment="1">
      <alignment horizontal="left"/>
    </xf>
    <xf numFmtId="49" fontId="2" fillId="0" borderId="40" xfId="0" applyNumberFormat="1" applyFont="1" applyBorder="1" applyAlignment="1">
      <alignment horizontal="left"/>
    </xf>
    <xf numFmtId="0" fontId="1" fillId="62" borderId="22" xfId="0" applyFont="1" applyFill="1" applyBorder="1" applyAlignment="1">
      <alignment horizontal="center" vertical="center" wrapText="1"/>
    </xf>
    <xf numFmtId="0" fontId="112" fillId="0" borderId="0" xfId="0" applyFont="1" applyAlignment="1">
      <alignment horizontal="left"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7" xfId="0" applyFont="1" applyBorder="1" applyAlignment="1">
      <alignment horizontal="center" vertical="center" wrapText="1"/>
    </xf>
    <xf numFmtId="0" fontId="103" fillId="0" borderId="74" xfId="83" applyFont="1" applyBorder="1" applyAlignment="1">
      <alignment horizontal="center" vertical="center" wrapText="1"/>
      <protection/>
    </xf>
    <xf numFmtId="0" fontId="103" fillId="0" borderId="77" xfId="83" applyFont="1" applyBorder="1" applyAlignment="1">
      <alignment horizontal="center" vertical="center" wrapText="1"/>
      <protection/>
    </xf>
    <xf numFmtId="0" fontId="103" fillId="0" borderId="58" xfId="83" applyFont="1" applyBorder="1" applyAlignment="1">
      <alignment horizontal="center" vertical="center" wrapText="1"/>
      <protection/>
    </xf>
    <xf numFmtId="0" fontId="103" fillId="0" borderId="78" xfId="83" applyFont="1" applyBorder="1" applyAlignment="1">
      <alignment horizontal="left" vertical="center" wrapText="1" indent="1"/>
      <protection/>
    </xf>
    <xf numFmtId="0" fontId="103" fillId="0" borderId="79" xfId="83" applyFont="1" applyBorder="1" applyAlignment="1">
      <alignment horizontal="left" vertical="center" wrapText="1" indent="1"/>
      <protection/>
    </xf>
    <xf numFmtId="0" fontId="103" fillId="0" borderId="80" xfId="83" applyFont="1" applyBorder="1" applyAlignment="1">
      <alignment horizontal="left" vertical="center" wrapText="1" indent="1"/>
      <protection/>
    </xf>
    <xf numFmtId="0" fontId="103" fillId="0" borderId="0" xfId="83" applyFont="1" applyBorder="1" applyAlignment="1">
      <alignment horizontal="center" vertical="center"/>
      <protection/>
    </xf>
    <xf numFmtId="0" fontId="103" fillId="0" borderId="32" xfId="83" applyFont="1" applyBorder="1" applyAlignment="1">
      <alignment horizontal="center" vertical="center" wrapText="1"/>
      <protection/>
    </xf>
    <xf numFmtId="0" fontId="103" fillId="0" borderId="24" xfId="83" applyFont="1" applyBorder="1" applyAlignment="1">
      <alignment horizontal="center" vertical="center" wrapText="1"/>
      <protection/>
    </xf>
    <xf numFmtId="0" fontId="103" fillId="0" borderId="25" xfId="83" applyFont="1" applyBorder="1" applyAlignment="1">
      <alignment horizontal="center" vertical="center" wrapText="1"/>
      <protection/>
    </xf>
    <xf numFmtId="0" fontId="103" fillId="0" borderId="73" xfId="83" applyFont="1" applyBorder="1" applyAlignment="1">
      <alignment horizontal="center" vertical="center"/>
      <protection/>
    </xf>
    <xf numFmtId="0" fontId="103" fillId="0" borderId="81" xfId="83" applyFont="1" applyBorder="1" applyAlignment="1">
      <alignment horizontal="center" vertical="center"/>
      <protection/>
    </xf>
    <xf numFmtId="0" fontId="103" fillId="0" borderId="36" xfId="83" applyFont="1" applyBorder="1" applyAlignment="1">
      <alignment horizontal="center" vertical="center"/>
      <protection/>
    </xf>
    <xf numFmtId="0" fontId="1" fillId="0" borderId="82" xfId="83" applyFont="1" applyBorder="1" applyAlignment="1">
      <alignment horizontal="center" vertical="center" wrapText="1"/>
      <protection/>
    </xf>
    <xf numFmtId="0" fontId="1" fillId="0" borderId="76" xfId="83" applyFont="1" applyBorder="1" applyAlignment="1">
      <alignment horizontal="center" vertical="center" wrapText="1"/>
      <protection/>
    </xf>
    <xf numFmtId="0" fontId="103" fillId="0" borderId="29" xfId="83" applyFont="1" applyBorder="1" applyAlignment="1">
      <alignment horizontal="center" vertical="center"/>
      <protection/>
    </xf>
    <xf numFmtId="0" fontId="103" fillId="0" borderId="40" xfId="83" applyFont="1" applyBorder="1" applyAlignment="1">
      <alignment horizontal="center" vertical="center"/>
      <protection/>
    </xf>
    <xf numFmtId="0" fontId="1" fillId="70" borderId="73" xfId="83" applyFont="1" applyFill="1" applyBorder="1" applyAlignment="1">
      <alignment horizontal="center" vertical="center" wrapText="1"/>
      <protection/>
    </xf>
    <xf numFmtId="0" fontId="1" fillId="70" borderId="81" xfId="83" applyFont="1" applyFill="1" applyBorder="1" applyAlignment="1">
      <alignment horizontal="center" vertical="center" wrapText="1"/>
      <protection/>
    </xf>
    <xf numFmtId="0" fontId="1" fillId="70" borderId="36" xfId="83" applyFont="1" applyFill="1" applyBorder="1" applyAlignment="1">
      <alignment horizontal="center" vertical="center" wrapText="1"/>
      <protection/>
    </xf>
    <xf numFmtId="0" fontId="20" fillId="0" borderId="43" xfId="0" applyFont="1" applyBorder="1" applyAlignment="1">
      <alignment horizontal="left" vertical="center"/>
    </xf>
    <xf numFmtId="0" fontId="20" fillId="0" borderId="53" xfId="0" applyFont="1" applyBorder="1" applyAlignment="1">
      <alignment horizontal="left" vertical="center"/>
    </xf>
    <xf numFmtId="0" fontId="20" fillId="0" borderId="54" xfId="0" applyFont="1" applyBorder="1" applyAlignment="1">
      <alignment horizontal="left" vertical="center"/>
    </xf>
    <xf numFmtId="0" fontId="20" fillId="0" borderId="44" xfId="0" applyFont="1" applyBorder="1" applyAlignment="1">
      <alignment horizontal="left" vertical="center"/>
    </xf>
    <xf numFmtId="0" fontId="20" fillId="0" borderId="57" xfId="0" applyFont="1" applyBorder="1" applyAlignment="1">
      <alignment horizontal="left" vertical="center"/>
    </xf>
    <xf numFmtId="0" fontId="20" fillId="0" borderId="39" xfId="0" applyFont="1" applyBorder="1" applyAlignment="1">
      <alignment horizontal="left" vertic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2" xfId="0" applyFont="1" applyBorder="1" applyAlignment="1">
      <alignment horizontal="center" vertical="center" wrapText="1"/>
    </xf>
    <xf numFmtId="49" fontId="1" fillId="0" borderId="54"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4" xfId="0" applyFont="1" applyBorder="1" applyAlignment="1">
      <alignment horizontal="left" vertical="center" wrapText="1"/>
    </xf>
    <xf numFmtId="0" fontId="20" fillId="0" borderId="57" xfId="0" applyFont="1" applyBorder="1" applyAlignment="1">
      <alignment horizontal="left" vertical="center" wrapText="1"/>
    </xf>
    <xf numFmtId="0" fontId="20" fillId="0" borderId="39" xfId="0" applyFont="1" applyBorder="1" applyAlignment="1">
      <alignment horizontal="lef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41" xfId="0" applyFont="1" applyBorder="1" applyAlignment="1">
      <alignment horizontal="center" vertical="center" wrapText="1"/>
    </xf>
    <xf numFmtId="0" fontId="3" fillId="0" borderId="72" xfId="82" applyFont="1" applyBorder="1" applyAlignment="1">
      <alignment horizontal="center" vertical="center" wrapText="1"/>
      <protection/>
    </xf>
    <xf numFmtId="0" fontId="3" fillId="0" borderId="73" xfId="82" applyFont="1" applyBorder="1" applyAlignment="1">
      <alignment horizontal="center" vertical="center"/>
      <protection/>
    </xf>
    <xf numFmtId="0" fontId="3" fillId="0" borderId="74" xfId="82" applyFont="1" applyBorder="1" applyAlignment="1">
      <alignment horizontal="center" vertical="center"/>
      <protection/>
    </xf>
    <xf numFmtId="0" fontId="1" fillId="0" borderId="32" xfId="82" applyFont="1" applyBorder="1" applyAlignment="1">
      <alignment horizontal="left" vertical="center" wrapText="1"/>
      <protection/>
    </xf>
    <xf numFmtId="0" fontId="1" fillId="0" borderId="34" xfId="82" applyFont="1" applyBorder="1" applyAlignment="1">
      <alignment horizontal="left" vertical="center" wrapText="1"/>
      <protection/>
    </xf>
    <xf numFmtId="0" fontId="1" fillId="0" borderId="33" xfId="82" applyFont="1" applyBorder="1" applyAlignment="1">
      <alignment horizontal="left" vertical="center" wrapText="1"/>
      <protection/>
    </xf>
    <xf numFmtId="0" fontId="20" fillId="0" borderId="43" xfId="82" applyFont="1" applyBorder="1" applyAlignment="1">
      <alignment horizontal="left" vertical="center"/>
      <protection/>
    </xf>
    <xf numFmtId="0" fontId="20" fillId="0" borderId="53" xfId="82" applyFont="1" applyBorder="1" applyAlignment="1">
      <alignment horizontal="left" vertical="center"/>
      <protection/>
    </xf>
    <xf numFmtId="0" fontId="20" fillId="0" borderId="54" xfId="82" applyFont="1" applyBorder="1" applyAlignment="1">
      <alignment horizontal="left" vertical="center"/>
      <protection/>
    </xf>
    <xf numFmtId="0" fontId="20" fillId="62" borderId="55" xfId="82" applyFont="1" applyFill="1" applyBorder="1" applyAlignment="1">
      <alignment horizontal="left" vertical="center"/>
      <protection/>
    </xf>
    <xf numFmtId="0" fontId="20" fillId="62" borderId="0" xfId="82" applyFont="1" applyFill="1" applyBorder="1" applyAlignment="1">
      <alignment horizontal="left" vertical="center"/>
      <protection/>
    </xf>
    <xf numFmtId="0" fontId="20" fillId="62" borderId="56" xfId="82" applyFont="1" applyFill="1" applyBorder="1" applyAlignment="1">
      <alignment horizontal="left" vertical="center"/>
      <protection/>
    </xf>
    <xf numFmtId="0" fontId="20" fillId="0" borderId="55" xfId="82" applyFont="1" applyBorder="1" applyAlignment="1">
      <alignment horizontal="left" vertical="center"/>
      <protection/>
    </xf>
    <xf numFmtId="0" fontId="20" fillId="0" borderId="0" xfId="82" applyFont="1" applyBorder="1" applyAlignment="1">
      <alignment horizontal="left" vertical="center"/>
      <protection/>
    </xf>
    <xf numFmtId="0" fontId="20" fillId="0" borderId="56" xfId="82" applyFont="1" applyBorder="1" applyAlignment="1">
      <alignment horizontal="left" vertical="center"/>
      <protection/>
    </xf>
    <xf numFmtId="0" fontId="20" fillId="0" borderId="44" xfId="82" applyFont="1" applyBorder="1" applyAlignment="1">
      <alignment horizontal="left" vertical="center"/>
      <protection/>
    </xf>
    <xf numFmtId="0" fontId="20" fillId="0" borderId="57" xfId="82" applyFont="1" applyBorder="1" applyAlignment="1">
      <alignment horizontal="left" vertical="center"/>
      <protection/>
    </xf>
    <xf numFmtId="0" fontId="20" fillId="0" borderId="39" xfId="82" applyFont="1" applyBorder="1" applyAlignment="1">
      <alignment horizontal="left" vertical="center"/>
      <protection/>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1" xfId="0" applyFont="1" applyBorder="1" applyAlignment="1">
      <alignment horizontal="left" vertical="center" wrapText="1" indent="1"/>
    </xf>
    <xf numFmtId="0" fontId="1" fillId="0" borderId="59" xfId="0" applyFont="1" applyBorder="1" applyAlignment="1">
      <alignment horizontal="left" vertical="center" wrapText="1" indent="1"/>
    </xf>
    <xf numFmtId="0" fontId="1" fillId="0" borderId="62" xfId="0" applyFont="1" applyBorder="1" applyAlignment="1">
      <alignment horizontal="left" vertical="center" wrapText="1" indent="1"/>
    </xf>
    <xf numFmtId="49" fontId="1" fillId="0" borderId="34" xfId="0" applyNumberFormat="1" applyFont="1" applyBorder="1" applyAlignment="1">
      <alignment horizontal="center" vertical="center" wrapText="1"/>
    </xf>
    <xf numFmtId="49" fontId="1" fillId="62" borderId="33" xfId="0" applyNumberFormat="1" applyFont="1" applyFill="1" applyBorder="1" applyAlignment="1">
      <alignment horizontal="center" vertical="center" wrapText="1"/>
    </xf>
    <xf numFmtId="49" fontId="1" fillId="62" borderId="23" xfId="0" applyNumberFormat="1"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7"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83" xfId="0" applyFont="1" applyBorder="1" applyAlignment="1">
      <alignment horizontal="left" vertical="center" wrapText="1"/>
    </xf>
    <xf numFmtId="49" fontId="1" fillId="62" borderId="34" xfId="0" applyNumberFormat="1" applyFont="1" applyFill="1" applyBorder="1" applyAlignment="1">
      <alignment horizontal="center" vertical="center" wrapText="1"/>
    </xf>
    <xf numFmtId="49" fontId="1" fillId="62" borderId="22" xfId="0" applyNumberFormat="1"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22" xfId="0" applyFont="1" applyFill="1" applyBorder="1" applyAlignment="1">
      <alignment horizontal="center" vertical="center" wrapText="1"/>
    </xf>
    <xf numFmtId="0" fontId="111" fillId="0" borderId="2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0" fillId="0" borderId="0" xfId="0" applyFont="1" applyFill="1" applyBorder="1" applyAlignment="1">
      <alignment horizontal="left" wrapTex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67" xfId="0" applyFont="1" applyFill="1" applyBorder="1" applyAlignment="1">
      <alignment horizontal="center" vertical="center"/>
    </xf>
    <xf numFmtId="0" fontId="1" fillId="0" borderId="84"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48" fillId="0" borderId="2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3" fillId="0" borderId="32" xfId="85" applyFont="1" applyBorder="1" applyAlignment="1">
      <alignment horizontal="center" vertical="center" wrapText="1"/>
      <protection/>
    </xf>
    <xf numFmtId="0" fontId="3" fillId="0" borderId="34" xfId="85" applyFont="1" applyBorder="1" applyAlignment="1">
      <alignment horizontal="center" vertical="center" wrapText="1"/>
      <protection/>
    </xf>
    <xf numFmtId="0" fontId="3" fillId="0" borderId="33" xfId="85" applyFont="1" applyBorder="1" applyAlignment="1">
      <alignment horizontal="center" vertical="center" wrapText="1"/>
      <protection/>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5" fillId="0" borderId="43" xfId="0" applyFont="1" applyBorder="1" applyAlignment="1">
      <alignment horizontal="left" vertical="center"/>
    </xf>
    <xf numFmtId="0" fontId="25" fillId="0" borderId="53" xfId="0" applyFont="1" applyBorder="1" applyAlignment="1">
      <alignment horizontal="left" vertical="center"/>
    </xf>
    <xf numFmtId="0" fontId="25" fillId="0" borderId="54" xfId="0" applyFont="1" applyBorder="1" applyAlignment="1">
      <alignment horizontal="left" vertical="center"/>
    </xf>
    <xf numFmtId="0" fontId="25" fillId="0" borderId="44" xfId="0" applyFont="1" applyBorder="1" applyAlignment="1">
      <alignment horizontal="left" vertical="center"/>
    </xf>
    <xf numFmtId="0" fontId="25" fillId="0" borderId="57" xfId="0" applyFont="1" applyBorder="1" applyAlignment="1">
      <alignment horizontal="left" vertical="center"/>
    </xf>
    <xf numFmtId="0" fontId="25" fillId="0" borderId="39" xfId="0" applyFont="1" applyBorder="1" applyAlignment="1">
      <alignment horizontal="left"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0" fontId="1" fillId="0" borderId="80" xfId="0" applyFont="1" applyBorder="1" applyAlignment="1">
      <alignment horizontal="left" vertical="center" wrapText="1"/>
    </xf>
    <xf numFmtId="0" fontId="1" fillId="0" borderId="82" xfId="0" applyFont="1" applyBorder="1" applyAlignment="1">
      <alignment horizontal="center" vertical="center" wrapText="1"/>
    </xf>
    <xf numFmtId="0" fontId="1" fillId="0" borderId="67" xfId="0" applyFont="1" applyBorder="1" applyAlignment="1">
      <alignment horizontal="center" vertical="center" wrapText="1"/>
    </xf>
    <xf numFmtId="0" fontId="25" fillId="0" borderId="55" xfId="0" applyFont="1" applyBorder="1" applyAlignment="1">
      <alignment horizontal="left" vertical="center"/>
    </xf>
    <xf numFmtId="0" fontId="25" fillId="0" borderId="0" xfId="0" applyFont="1" applyBorder="1" applyAlignment="1">
      <alignment horizontal="left" vertical="center"/>
    </xf>
    <xf numFmtId="0" fontId="116" fillId="0" borderId="55" xfId="0" applyFont="1" applyBorder="1" applyAlignment="1">
      <alignment horizontal="left" vertical="center"/>
    </xf>
    <xf numFmtId="0" fontId="116" fillId="0" borderId="0" xfId="0" applyFont="1" applyBorder="1" applyAlignment="1">
      <alignment horizontal="left" vertical="center"/>
    </xf>
    <xf numFmtId="3" fontId="1" fillId="0" borderId="24" xfId="87" applyNumberFormat="1"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68" xfId="87" applyNumberFormat="1" applyFont="1" applyBorder="1" applyAlignment="1">
      <alignment horizontal="center" vertical="center" wrapText="1"/>
      <protection/>
    </xf>
    <xf numFmtId="3" fontId="3" fillId="0" borderId="69" xfId="87" applyNumberFormat="1" applyFont="1" applyBorder="1" applyAlignment="1">
      <alignment horizontal="center" vertical="center" wrapText="1"/>
      <protection/>
    </xf>
    <xf numFmtId="3" fontId="3" fillId="0" borderId="70" xfId="87" applyNumberFormat="1" applyFont="1" applyBorder="1" applyAlignment="1">
      <alignment horizontal="center" vertical="center" wrapText="1"/>
      <protection/>
    </xf>
    <xf numFmtId="0" fontId="1" fillId="0" borderId="84" xfId="0" applyFont="1" applyBorder="1" applyAlignment="1">
      <alignment horizontal="left" vertical="center" wrapText="1" indent="1"/>
    </xf>
    <xf numFmtId="0" fontId="1" fillId="0" borderId="57" xfId="0" applyFont="1" applyBorder="1" applyAlignment="1">
      <alignment horizontal="left" vertical="center" wrapText="1" indent="1"/>
    </xf>
    <xf numFmtId="0" fontId="1" fillId="0" borderId="85" xfId="0" applyFont="1" applyBorder="1" applyAlignment="1">
      <alignment horizontal="left" vertical="center" wrapText="1" indent="1"/>
    </xf>
    <xf numFmtId="0" fontId="48" fillId="48" borderId="24" xfId="84" applyFont="1" applyFill="1" applyBorder="1" applyAlignment="1">
      <alignment/>
      <protection/>
    </xf>
    <xf numFmtId="0" fontId="48" fillId="48" borderId="22" xfId="84" applyFont="1" applyFill="1" applyBorder="1" applyAlignment="1">
      <alignment/>
      <protection/>
    </xf>
    <xf numFmtId="0" fontId="48" fillId="0" borderId="24" xfId="84" applyFont="1" applyBorder="1" applyAlignment="1">
      <alignment/>
      <protection/>
    </xf>
    <xf numFmtId="0" fontId="48" fillId="0" borderId="22" xfId="84" applyFont="1" applyBorder="1" applyAlignment="1">
      <alignment/>
      <protection/>
    </xf>
    <xf numFmtId="3" fontId="3" fillId="0" borderId="78" xfId="86" applyNumberFormat="1" applyFont="1" applyBorder="1" applyAlignment="1">
      <alignment horizontal="center" vertical="center" wrapText="1"/>
      <protection/>
    </xf>
    <xf numFmtId="3" fontId="3" fillId="0" borderId="79" xfId="86" applyNumberFormat="1" applyFont="1" applyBorder="1" applyAlignment="1">
      <alignment horizontal="center" vertical="center" wrapText="1"/>
      <protection/>
    </xf>
    <xf numFmtId="3" fontId="3" fillId="0" borderId="80" xfId="86" applyNumberFormat="1" applyFont="1" applyBorder="1" applyAlignment="1">
      <alignment horizontal="center" vertical="center" wrapText="1"/>
      <protection/>
    </xf>
    <xf numFmtId="3" fontId="1" fillId="0" borderId="78" xfId="86" applyNumberFormat="1" applyFont="1" applyBorder="1" applyAlignment="1">
      <alignment horizontal="left" vertical="center" wrapText="1"/>
      <protection/>
    </xf>
    <xf numFmtId="3" fontId="1" fillId="0" borderId="79" xfId="86" applyNumberFormat="1" applyFont="1" applyBorder="1" applyAlignment="1">
      <alignment horizontal="left" vertical="center" wrapText="1"/>
      <protection/>
    </xf>
    <xf numFmtId="3" fontId="1" fillId="0" borderId="80" xfId="86" applyNumberFormat="1" applyFont="1" applyBorder="1" applyAlignment="1">
      <alignment horizontal="left" vertical="center" wrapText="1"/>
      <protection/>
    </xf>
    <xf numFmtId="0" fontId="1" fillId="0" borderId="78" xfId="0" applyFont="1" applyBorder="1" applyAlignment="1">
      <alignment horizontal="left" wrapText="1"/>
    </xf>
    <xf numFmtId="0" fontId="1" fillId="0" borderId="79" xfId="0" applyFont="1" applyBorder="1" applyAlignment="1">
      <alignment horizontal="left" wrapText="1"/>
    </xf>
    <xf numFmtId="0" fontId="1" fillId="0" borderId="80" xfId="0" applyFont="1" applyBorder="1" applyAlignment="1">
      <alignment horizontal="left" wrapText="1"/>
    </xf>
    <xf numFmtId="0" fontId="3" fillId="0" borderId="68" xfId="0" applyNumberFormat="1" applyFont="1" applyBorder="1" applyAlignment="1">
      <alignment horizontal="center" vertical="center" wrapText="1"/>
    </xf>
    <xf numFmtId="0" fontId="3" fillId="0" borderId="69" xfId="0" applyNumberFormat="1" applyFont="1" applyBorder="1" applyAlignment="1">
      <alignment horizontal="center" vertical="center" wrapText="1"/>
    </xf>
    <xf numFmtId="0" fontId="3" fillId="0" borderId="70" xfId="0" applyNumberFormat="1" applyFont="1" applyBorder="1" applyAlignment="1">
      <alignment horizontal="center" vertical="center" wrapText="1"/>
    </xf>
    <xf numFmtId="0" fontId="48" fillId="48" borderId="37" xfId="84" applyFont="1" applyFill="1" applyBorder="1" applyAlignment="1">
      <alignment horizontal="left" vertical="center" indent="1"/>
      <protection/>
    </xf>
    <xf numFmtId="0" fontId="48" fillId="48" borderId="38" xfId="84" applyFont="1" applyFill="1" applyBorder="1" applyAlignment="1">
      <alignment horizontal="left" vertical="center" indent="1"/>
      <protection/>
    </xf>
    <xf numFmtId="0" fontId="1" fillId="63" borderId="84" xfId="84" applyFont="1" applyFill="1" applyBorder="1" applyAlignment="1" applyProtection="1">
      <alignment horizontal="left"/>
      <protection/>
    </xf>
    <xf numFmtId="0" fontId="1" fillId="63" borderId="39" xfId="84" applyFont="1" applyFill="1" applyBorder="1" applyAlignment="1" applyProtection="1">
      <alignment horizontal="left"/>
      <protection/>
    </xf>
    <xf numFmtId="0" fontId="1" fillId="0" borderId="31" xfId="84" applyFont="1" applyBorder="1" applyAlignment="1" applyProtection="1">
      <alignment horizontal="center" vertical="top" wrapText="1"/>
      <protection/>
    </xf>
    <xf numFmtId="0" fontId="1" fillId="0" borderId="24" xfId="84" applyFont="1" applyBorder="1" applyAlignment="1" applyProtection="1">
      <alignment horizontal="center" vertical="top" wrapText="1"/>
      <protection/>
    </xf>
    <xf numFmtId="0" fontId="55" fillId="0" borderId="86" xfId="84" applyFont="1" applyBorder="1" applyAlignment="1" applyProtection="1">
      <alignment horizontal="left" vertical="center" wrapText="1"/>
      <protection/>
    </xf>
    <xf numFmtId="0" fontId="55" fillId="0" borderId="53" xfId="84" applyFont="1" applyBorder="1" applyAlignment="1" applyProtection="1">
      <alignment horizontal="left" vertical="center" wrapText="1"/>
      <protection/>
    </xf>
    <xf numFmtId="0" fontId="55" fillId="0" borderId="87" xfId="84" applyFont="1" applyBorder="1" applyAlignment="1" applyProtection="1">
      <alignment horizontal="left" vertical="center" wrapText="1"/>
      <protection/>
    </xf>
    <xf numFmtId="0" fontId="1" fillId="0" borderId="32" xfId="84" applyFont="1" applyBorder="1" applyAlignment="1" applyProtection="1">
      <alignment horizontal="center" vertical="center"/>
      <protection/>
    </xf>
    <xf numFmtId="0" fontId="1" fillId="0" borderId="34" xfId="84" applyFont="1" applyBorder="1" applyAlignment="1" applyProtection="1">
      <alignment horizontal="center" vertical="center"/>
      <protection/>
    </xf>
    <xf numFmtId="0" fontId="1" fillId="0" borderId="30" xfId="84" applyFont="1" applyBorder="1" applyAlignment="1" applyProtection="1">
      <alignment horizontal="center" vertical="center"/>
      <protection/>
    </xf>
    <xf numFmtId="0" fontId="1" fillId="0" borderId="28" xfId="84" applyFont="1" applyBorder="1" applyAlignment="1" applyProtection="1">
      <alignment horizontal="center" vertical="center"/>
      <protection/>
    </xf>
    <xf numFmtId="199" fontId="1" fillId="0" borderId="34" xfId="84" applyNumberFormat="1" applyFont="1" applyBorder="1" applyAlignment="1" applyProtection="1">
      <alignment horizontal="center" vertical="center"/>
      <protection/>
    </xf>
    <xf numFmtId="0" fontId="2" fillId="0" borderId="37" xfId="84" applyFont="1" applyBorder="1" applyAlignment="1" applyProtection="1">
      <alignment horizontal="center"/>
      <protection/>
    </xf>
    <xf numFmtId="0" fontId="2" fillId="0" borderId="38" xfId="84" applyFont="1" applyBorder="1" applyAlignment="1" applyProtection="1">
      <alignment horizontal="center"/>
      <protection/>
    </xf>
    <xf numFmtId="0" fontId="1" fillId="10" borderId="84" xfId="84" applyFont="1" applyFill="1" applyBorder="1" applyAlignment="1">
      <alignment horizontal="left" vertical="center" wrapText="1"/>
      <protection/>
    </xf>
    <xf numFmtId="0" fontId="1" fillId="10" borderId="39" xfId="84" applyFont="1" applyFill="1" applyBorder="1" applyAlignment="1">
      <alignment horizontal="left" vertical="center" wrapText="1"/>
      <protection/>
    </xf>
    <xf numFmtId="0" fontId="1" fillId="0" borderId="31" xfId="84" applyFont="1" applyBorder="1" applyAlignment="1">
      <alignment horizontal="center" vertical="center" wrapText="1"/>
      <protection/>
    </xf>
    <xf numFmtId="0" fontId="1" fillId="0" borderId="24" xfId="84" applyFont="1" applyBorder="1" applyAlignment="1">
      <alignment horizontal="center" vertical="center" wrapText="1"/>
      <protection/>
    </xf>
    <xf numFmtId="0" fontId="2" fillId="0" borderId="31" xfId="84" applyFont="1" applyBorder="1" applyAlignment="1">
      <alignment horizontal="center" vertical="center" wrapText="1"/>
      <protection/>
    </xf>
    <xf numFmtId="0" fontId="1" fillId="0" borderId="30" xfId="84" applyFont="1" applyBorder="1" applyAlignment="1">
      <alignment horizontal="center" vertical="center" wrapText="1"/>
      <protection/>
    </xf>
    <xf numFmtId="0" fontId="1" fillId="42" borderId="78" xfId="84" applyFont="1" applyFill="1" applyBorder="1" applyAlignment="1">
      <alignment horizontal="left" vertical="center" wrapText="1"/>
      <protection/>
    </xf>
    <xf numFmtId="0" fontId="1" fillId="42" borderId="51" xfId="84" applyFont="1" applyFill="1" applyBorder="1" applyAlignment="1">
      <alignment horizontal="left" vertical="center" wrapText="1"/>
      <protection/>
    </xf>
    <xf numFmtId="0" fontId="55" fillId="0" borderId="84" xfId="84" applyFont="1" applyBorder="1" applyAlignment="1" applyProtection="1">
      <alignment horizontal="left" vertical="center" wrapText="1"/>
      <protection/>
    </xf>
    <xf numFmtId="0" fontId="55" fillId="0" borderId="57" xfId="84" applyFont="1" applyBorder="1" applyAlignment="1" applyProtection="1">
      <alignment horizontal="left" vertical="center" wrapText="1"/>
      <protection/>
    </xf>
    <xf numFmtId="0" fontId="55" fillId="0" borderId="85" xfId="84" applyFont="1" applyBorder="1" applyAlignment="1" applyProtection="1">
      <alignment horizontal="left" vertical="center" wrapText="1"/>
      <protection/>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1" fillId="0" borderId="41" xfId="84" applyFont="1" applyBorder="1" applyAlignment="1">
      <alignment horizontal="center" vertical="center" wrapText="1"/>
      <protection/>
    </xf>
    <xf numFmtId="0" fontId="1" fillId="10" borderId="78" xfId="84" applyFont="1" applyFill="1" applyBorder="1" applyAlignment="1">
      <alignment vertical="center" wrapText="1"/>
      <protection/>
    </xf>
    <xf numFmtId="0" fontId="2" fillId="10" borderId="51" xfId="84" applyFont="1" applyFill="1" applyBorder="1" applyAlignment="1">
      <alignment vertical="center" wrapText="1"/>
      <protection/>
    </xf>
    <xf numFmtId="0" fontId="1" fillId="0" borderId="31" xfId="84" applyFont="1" applyBorder="1" applyAlignment="1">
      <alignment horizontal="center" vertical="center"/>
      <protection/>
    </xf>
    <xf numFmtId="0" fontId="1" fillId="0" borderId="45" xfId="84" applyFont="1" applyBorder="1" applyAlignment="1">
      <alignment horizontal="center" vertical="center"/>
      <protection/>
    </xf>
    <xf numFmtId="0" fontId="1" fillId="0" borderId="30" xfId="84" applyFont="1" applyBorder="1" applyAlignment="1">
      <alignment horizontal="center" vertical="center"/>
      <protection/>
    </xf>
    <xf numFmtId="0" fontId="1" fillId="0" borderId="28" xfId="84" applyFont="1" applyBorder="1" applyAlignment="1">
      <alignment horizontal="center" vertical="center"/>
      <protection/>
    </xf>
    <xf numFmtId="3" fontId="1" fillId="0" borderId="45" xfId="84" applyNumberFormat="1" applyFont="1" applyBorder="1" applyAlignment="1">
      <alignment horizontal="center" vertical="center"/>
      <protection/>
    </xf>
    <xf numFmtId="0" fontId="2" fillId="0" borderId="37" xfId="84" applyFont="1" applyBorder="1" applyAlignment="1">
      <alignment horizontal="center" vertical="center"/>
      <protection/>
    </xf>
    <xf numFmtId="0" fontId="2" fillId="0" borderId="38" xfId="84" applyFont="1" applyBorder="1" applyAlignment="1">
      <alignment horizontal="center" vertical="center"/>
      <protection/>
    </xf>
    <xf numFmtId="0" fontId="1" fillId="10" borderId="86" xfId="84" applyFont="1" applyFill="1" applyBorder="1" applyAlignment="1">
      <alignment vertical="center" wrapText="1"/>
      <protection/>
    </xf>
    <xf numFmtId="0" fontId="2" fillId="10" borderId="54" xfId="84" applyFont="1" applyFill="1" applyBorder="1" applyAlignment="1">
      <alignment vertical="center" wrapText="1"/>
      <protection/>
    </xf>
    <xf numFmtId="0" fontId="1" fillId="42" borderId="84" xfId="84" applyFont="1" applyFill="1" applyBorder="1" applyAlignment="1">
      <alignment horizontal="left" vertical="center" wrapText="1"/>
      <protection/>
    </xf>
    <xf numFmtId="0" fontId="1" fillId="42" borderId="39" xfId="84" applyFont="1" applyFill="1" applyBorder="1" applyAlignment="1">
      <alignment horizontal="left" vertical="center" wrapText="1"/>
      <protection/>
    </xf>
    <xf numFmtId="0" fontId="48" fillId="0" borderId="78" xfId="84" applyFont="1" applyBorder="1" applyAlignment="1" applyProtection="1">
      <alignment horizontal="left" vertical="center" wrapText="1"/>
      <protection/>
    </xf>
    <xf numFmtId="0" fontId="48" fillId="0" borderId="79" xfId="84" applyFont="1" applyBorder="1" applyAlignment="1" applyProtection="1">
      <alignment horizontal="left" vertical="center" wrapText="1"/>
      <protection/>
    </xf>
    <xf numFmtId="0" fontId="48" fillId="0" borderId="80" xfId="84" applyFont="1" applyBorder="1" applyAlignment="1" applyProtection="1">
      <alignment horizontal="left" vertical="center" wrapText="1"/>
      <protection/>
    </xf>
    <xf numFmtId="0" fontId="1" fillId="10" borderId="71" xfId="84" applyFont="1" applyFill="1" applyBorder="1" applyAlignment="1">
      <alignment horizontal="left" vertical="center" wrapText="1"/>
      <protection/>
    </xf>
    <xf numFmtId="0" fontId="1" fillId="10" borderId="40" xfId="84" applyFont="1" applyFill="1" applyBorder="1" applyAlignment="1">
      <alignment horizontal="left" vertical="center" wrapText="1"/>
      <protection/>
    </xf>
    <xf numFmtId="0" fontId="48" fillId="0" borderId="31" xfId="84" applyFont="1" applyBorder="1" applyAlignment="1">
      <alignment horizontal="center" vertical="center"/>
      <protection/>
    </xf>
    <xf numFmtId="0" fontId="48" fillId="0" borderId="45" xfId="84" applyFont="1" applyBorder="1" applyAlignment="1">
      <alignment horizontal="center" vertical="center"/>
      <protection/>
    </xf>
    <xf numFmtId="0" fontId="48" fillId="0" borderId="25" xfId="84" applyFont="1" applyBorder="1" applyAlignment="1">
      <alignment horizontal="center" vertical="center"/>
      <protection/>
    </xf>
    <xf numFmtId="0" fontId="48" fillId="0" borderId="26" xfId="84" applyFont="1" applyBorder="1" applyAlignment="1">
      <alignment horizontal="center" vertical="center"/>
      <protection/>
    </xf>
    <xf numFmtId="0" fontId="48" fillId="0" borderId="55" xfId="84" applyFont="1" applyBorder="1" applyAlignment="1">
      <alignment horizontal="center" vertical="center"/>
      <protection/>
    </xf>
    <xf numFmtId="0" fontId="48" fillId="0" borderId="0" xfId="84" applyFont="1" applyBorder="1" applyAlignment="1">
      <alignment horizontal="center" vertical="center"/>
      <protection/>
    </xf>
    <xf numFmtId="0" fontId="48" fillId="0" borderId="56" xfId="84" applyFont="1" applyBorder="1" applyAlignment="1">
      <alignment horizontal="center" vertical="center"/>
      <protection/>
    </xf>
    <xf numFmtId="0" fontId="20" fillId="0" borderId="88" xfId="84" applyFont="1" applyBorder="1" applyAlignment="1">
      <alignment/>
      <protection/>
    </xf>
    <xf numFmtId="0" fontId="20" fillId="0" borderId="64" xfId="84" applyFont="1" applyBorder="1" applyAlignment="1">
      <alignment/>
      <protection/>
    </xf>
    <xf numFmtId="0" fontId="20" fillId="0" borderId="89" xfId="84" applyFont="1" applyBorder="1" applyAlignment="1">
      <alignment/>
      <protection/>
    </xf>
    <xf numFmtId="3" fontId="48" fillId="0" borderId="77" xfId="84" applyNumberFormat="1" applyFont="1" applyBorder="1" applyAlignment="1">
      <alignment horizontal="center" vertical="center" wrapText="1"/>
      <protection/>
    </xf>
    <xf numFmtId="0" fontId="20" fillId="0" borderId="58" xfId="84" applyFont="1" applyBorder="1" applyAlignment="1">
      <alignment horizontal="center"/>
      <protection/>
    </xf>
    <xf numFmtId="0" fontId="20" fillId="0" borderId="37" xfId="84" applyFont="1" applyBorder="1" applyAlignment="1">
      <alignment horizontal="center"/>
      <protection/>
    </xf>
    <xf numFmtId="0" fontId="20" fillId="0" borderId="38" xfId="84" applyFont="1" applyBorder="1" applyAlignment="1">
      <alignment horizontal="center"/>
      <protection/>
    </xf>
    <xf numFmtId="0" fontId="1" fillId="10" borderId="75" xfId="84" applyFont="1" applyFill="1" applyBorder="1" applyAlignment="1">
      <alignment vertical="center" wrapText="1"/>
      <protection/>
    </xf>
    <xf numFmtId="0" fontId="2" fillId="0" borderId="66" xfId="84" applyFont="1" applyBorder="1" applyAlignment="1">
      <alignment vertical="center" wrapText="1"/>
      <protection/>
    </xf>
    <xf numFmtId="0" fontId="2" fillId="0" borderId="57" xfId="0" applyFont="1" applyBorder="1" applyAlignment="1">
      <alignment horizontal="left"/>
    </xf>
    <xf numFmtId="0" fontId="3" fillId="0" borderId="66" xfId="0" applyFont="1" applyBorder="1" applyAlignment="1">
      <alignment horizontal="center" vertical="center" wrapText="1"/>
    </xf>
  </cellXfs>
  <cellStyles count="13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Dobrá" xfId="62"/>
    <cellStyle name="Explanatory Text" xfId="63"/>
    <cellStyle name="Good" xfId="64"/>
    <cellStyle name="Heading 1" xfId="65"/>
    <cellStyle name="Heading 2" xfId="66"/>
    <cellStyle name="Heading 3" xfId="67"/>
    <cellStyle name="Heading 4" xfId="68"/>
    <cellStyle name="Hyperlink" xfId="69"/>
    <cellStyle name="Check Cell" xfId="70"/>
    <cellStyle name="Input" xfId="71"/>
    <cellStyle name="Kontrolná bunka" xfId="72"/>
    <cellStyle name="Linked Cell" xfId="73"/>
    <cellStyle name="Currency" xfId="74"/>
    <cellStyle name="Currency [0]" xfId="75"/>
    <cellStyle name="Nadpis 1" xfId="76"/>
    <cellStyle name="Nadpis 2" xfId="77"/>
    <cellStyle name="Nadpis 3" xfId="78"/>
    <cellStyle name="Nadpis 4" xfId="79"/>
    <cellStyle name="Neutral" xfId="80"/>
    <cellStyle name="Neutrálna" xfId="81"/>
    <cellStyle name="Normálna 2" xfId="82"/>
    <cellStyle name="normálne 2" xfId="83"/>
    <cellStyle name="normálne 3" xfId="84"/>
    <cellStyle name="normálne 4" xfId="85"/>
    <cellStyle name="normálne_Databazy_VVŠ_2007_ severská" xfId="86"/>
    <cellStyle name="normálne_sprava_VVŠ_2004_tabuľky_vláda" xfId="87"/>
    <cellStyle name="normální_List1" xfId="88"/>
    <cellStyle name="Note" xfId="89"/>
    <cellStyle name="Output" xfId="90"/>
    <cellStyle name="Percent" xfId="91"/>
    <cellStyle name="Followed Hyperlink" xfId="92"/>
    <cellStyle name="Poznámka" xfId="93"/>
    <cellStyle name="Prepojená bunka" xfId="94"/>
    <cellStyle name="SAPBEXaggData" xfId="95"/>
    <cellStyle name="SAPBEXaggDataEmph" xfId="96"/>
    <cellStyle name="SAPBEXaggItem" xfId="97"/>
    <cellStyle name="SAPBEXaggItemX" xfId="98"/>
    <cellStyle name="SAPBEXexcBad7" xfId="99"/>
    <cellStyle name="SAPBEXexcBad8" xfId="100"/>
    <cellStyle name="SAPBEXexcBad9" xfId="101"/>
    <cellStyle name="SAPBEXexcCritical4" xfId="102"/>
    <cellStyle name="SAPBEXexcCritical5" xfId="103"/>
    <cellStyle name="SAPBEXexcCritical6" xfId="104"/>
    <cellStyle name="SAPBEXexcGood1" xfId="105"/>
    <cellStyle name="SAPBEXexcGood2" xfId="106"/>
    <cellStyle name="SAPBEXexcGood3" xfId="107"/>
    <cellStyle name="SAPBEXfilterDrill" xfId="108"/>
    <cellStyle name="SAPBEXfilterItem" xfId="109"/>
    <cellStyle name="SAPBEXfilterText" xfId="110"/>
    <cellStyle name="SAPBEXformats" xfId="111"/>
    <cellStyle name="SAPBEXheaderItem" xfId="112"/>
    <cellStyle name="SAPBEXheaderText" xfId="113"/>
    <cellStyle name="SAPBEXHLevel0" xfId="114"/>
    <cellStyle name="SAPBEXHLevel0X" xfId="115"/>
    <cellStyle name="SAPBEXHLevel1" xfId="116"/>
    <cellStyle name="SAPBEXHLevel1X" xfId="117"/>
    <cellStyle name="SAPBEXHLevel2" xfId="118"/>
    <cellStyle name="SAPBEXHLevel2X" xfId="119"/>
    <cellStyle name="SAPBEXHLevel3" xfId="120"/>
    <cellStyle name="SAPBEXHLevel3X" xfId="121"/>
    <cellStyle name="SAPBEXchaText" xfId="122"/>
    <cellStyle name="SAPBEXresData" xfId="123"/>
    <cellStyle name="SAPBEXresDataEmph" xfId="124"/>
    <cellStyle name="SAPBEXresItem" xfId="125"/>
    <cellStyle name="SAPBEXresItemX" xfId="126"/>
    <cellStyle name="SAPBEXstdData" xfId="127"/>
    <cellStyle name="SAPBEXstdDataEmph" xfId="128"/>
    <cellStyle name="SAPBEXstdItem" xfId="129"/>
    <cellStyle name="SAPBEXstdItemX" xfId="130"/>
    <cellStyle name="SAPBEXtitle" xfId="131"/>
    <cellStyle name="SAPBEXundefined" xfId="132"/>
    <cellStyle name="Spolu" xfId="133"/>
    <cellStyle name="Text upozornenia" xfId="134"/>
    <cellStyle name="Title" xfId="135"/>
    <cellStyle name="Titul" xfId="136"/>
    <cellStyle name="Total" xfId="137"/>
    <cellStyle name="Vstup" xfId="138"/>
    <cellStyle name="Výpočet" xfId="139"/>
    <cellStyle name="Výstup" xfId="140"/>
    <cellStyle name="Vysvetľujúci text" xfId="141"/>
    <cellStyle name="Warning Text" xfId="142"/>
    <cellStyle name="Zlá" xfId="143"/>
    <cellStyle name="Zvýraznenie1" xfId="144"/>
    <cellStyle name="Zvýraznenie2" xfId="145"/>
    <cellStyle name="Zvýraznenie3" xfId="146"/>
    <cellStyle name="Zvýraznenie4" xfId="147"/>
    <cellStyle name="Zvýraznenie5" xfId="148"/>
    <cellStyle name="Zvýraznenie6"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emilia.severska/Documents%20and%20Settings/peter.viest/Local%20Settings/Temporary%20Internet%20Files/Documents%20and%20Settings/Rok_2008/V&#253;ro&#269;n&#233;_spr&#225;vy_2007/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29"/>
  <sheetViews>
    <sheetView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C35" sqref="C35"/>
    </sheetView>
  </sheetViews>
  <sheetFormatPr defaultColWidth="9.140625" defaultRowHeight="12.75"/>
  <cols>
    <col min="1" max="1" width="13.7109375" style="147" customWidth="1"/>
    <col min="17" max="17" width="10.28125" style="0" customWidth="1"/>
  </cols>
  <sheetData>
    <row r="2" spans="1:17" ht="23.25" customHeight="1">
      <c r="A2" s="293"/>
      <c r="B2" s="346" t="s">
        <v>1079</v>
      </c>
      <c r="C2" s="347"/>
      <c r="D2" s="347"/>
      <c r="E2" s="347"/>
      <c r="F2" s="347"/>
      <c r="G2" s="347"/>
      <c r="H2" s="347"/>
      <c r="I2" s="347"/>
      <c r="J2" s="347"/>
      <c r="K2" s="347"/>
      <c r="L2" s="348"/>
      <c r="M2" s="294"/>
      <c r="N2" s="294"/>
      <c r="O2" s="294"/>
      <c r="P2" s="294"/>
      <c r="Q2" s="295"/>
    </row>
    <row r="3" spans="1:17" ht="15">
      <c r="A3" s="296"/>
      <c r="B3" s="290"/>
      <c r="C3" s="291"/>
      <c r="D3" s="291"/>
      <c r="E3" s="291"/>
      <c r="F3" s="291"/>
      <c r="G3" s="291"/>
      <c r="H3" s="291"/>
      <c r="I3" s="291"/>
      <c r="J3" s="291"/>
      <c r="K3" s="291"/>
      <c r="L3" s="92"/>
      <c r="M3" s="92"/>
      <c r="N3" s="92"/>
      <c r="O3" s="92"/>
      <c r="P3" s="92"/>
      <c r="Q3" s="297"/>
    </row>
    <row r="4" spans="1:17" ht="22.5" customHeight="1">
      <c r="A4" s="342" t="s">
        <v>12</v>
      </c>
      <c r="B4" s="299" t="s">
        <v>1080</v>
      </c>
      <c r="C4" s="300"/>
      <c r="D4" s="300"/>
      <c r="E4" s="300"/>
      <c r="F4" s="300"/>
      <c r="G4" s="300"/>
      <c r="H4" s="300"/>
      <c r="I4" s="300"/>
      <c r="J4" s="300"/>
      <c r="K4" s="300"/>
      <c r="L4" s="300"/>
      <c r="M4" s="300"/>
      <c r="N4" s="300"/>
      <c r="O4" s="300"/>
      <c r="P4" s="300"/>
      <c r="Q4" s="301"/>
    </row>
    <row r="5" spans="1:17" ht="22.5" customHeight="1">
      <c r="A5" s="342" t="s">
        <v>923</v>
      </c>
      <c r="B5" s="299" t="s">
        <v>1081</v>
      </c>
      <c r="C5" s="300"/>
      <c r="D5" s="300"/>
      <c r="E5" s="300"/>
      <c r="F5" s="300"/>
      <c r="G5" s="300"/>
      <c r="H5" s="300"/>
      <c r="I5" s="300"/>
      <c r="J5" s="300"/>
      <c r="K5" s="300"/>
      <c r="L5" s="300"/>
      <c r="M5" s="300"/>
      <c r="N5" s="300"/>
      <c r="O5" s="300"/>
      <c r="P5" s="300"/>
      <c r="Q5" s="301"/>
    </row>
    <row r="6" spans="1:17" ht="39.75" customHeight="1">
      <c r="A6" s="341" t="s">
        <v>391</v>
      </c>
      <c r="B6" s="646" t="s">
        <v>1082</v>
      </c>
      <c r="C6" s="646"/>
      <c r="D6" s="646"/>
      <c r="E6" s="646"/>
      <c r="F6" s="646"/>
      <c r="G6" s="646"/>
      <c r="H6" s="646"/>
      <c r="I6" s="646"/>
      <c r="J6" s="646"/>
      <c r="K6" s="646"/>
      <c r="L6" s="646"/>
      <c r="M6" s="646"/>
      <c r="N6" s="646"/>
      <c r="O6" s="646"/>
      <c r="P6" s="646"/>
      <c r="Q6" s="647"/>
    </row>
    <row r="7" spans="1:17" ht="22.5" customHeight="1">
      <c r="A7" s="341" t="s">
        <v>271</v>
      </c>
      <c r="B7" s="343" t="s">
        <v>1083</v>
      </c>
      <c r="C7" s="344"/>
      <c r="D7" s="344"/>
      <c r="E7" s="344"/>
      <c r="F7" s="344"/>
      <c r="G7" s="344"/>
      <c r="H7" s="344"/>
      <c r="I7" s="344"/>
      <c r="J7" s="344"/>
      <c r="K7" s="344"/>
      <c r="L7" s="344"/>
      <c r="M7" s="344"/>
      <c r="N7" s="344"/>
      <c r="O7" s="344"/>
      <c r="P7" s="344"/>
      <c r="Q7" s="345"/>
    </row>
    <row r="8" spans="1:17" ht="22.5" customHeight="1">
      <c r="A8" s="341" t="s">
        <v>272</v>
      </c>
      <c r="B8" s="343" t="s">
        <v>1084</v>
      </c>
      <c r="C8" s="344"/>
      <c r="D8" s="344"/>
      <c r="E8" s="344"/>
      <c r="F8" s="344"/>
      <c r="G8" s="344"/>
      <c r="H8" s="344"/>
      <c r="I8" s="344"/>
      <c r="J8" s="344"/>
      <c r="K8" s="344"/>
      <c r="L8" s="344"/>
      <c r="M8" s="344"/>
      <c r="N8" s="344"/>
      <c r="O8" s="344"/>
      <c r="P8" s="344"/>
      <c r="Q8" s="345"/>
    </row>
    <row r="9" spans="1:17" ht="22.5" customHeight="1">
      <c r="A9" s="298" t="s">
        <v>273</v>
      </c>
      <c r="B9" s="292" t="s">
        <v>1085</v>
      </c>
      <c r="C9" s="92"/>
      <c r="D9" s="92"/>
      <c r="E9" s="92"/>
      <c r="F9" s="92"/>
      <c r="G9" s="92"/>
      <c r="H9" s="92"/>
      <c r="I9" s="92"/>
      <c r="J9" s="92"/>
      <c r="K9" s="92"/>
      <c r="L9" s="92"/>
      <c r="M9" s="92"/>
      <c r="N9" s="92"/>
      <c r="O9" s="92"/>
      <c r="P9" s="92"/>
      <c r="Q9" s="297"/>
    </row>
    <row r="10" spans="1:17" ht="22.5" customHeight="1">
      <c r="A10" s="341" t="s">
        <v>274</v>
      </c>
      <c r="B10" s="343" t="s">
        <v>1086</v>
      </c>
      <c r="C10" s="344"/>
      <c r="D10" s="344"/>
      <c r="E10" s="344"/>
      <c r="F10" s="344"/>
      <c r="G10" s="344"/>
      <c r="H10" s="344"/>
      <c r="I10" s="344"/>
      <c r="J10" s="344"/>
      <c r="K10" s="344"/>
      <c r="L10" s="344"/>
      <c r="M10" s="344"/>
      <c r="N10" s="344"/>
      <c r="O10" s="344"/>
      <c r="P10" s="344"/>
      <c r="Q10" s="345"/>
    </row>
    <row r="11" spans="1:17" ht="22.5" customHeight="1">
      <c r="A11" s="298" t="s">
        <v>275</v>
      </c>
      <c r="B11" s="292" t="s">
        <v>1087</v>
      </c>
      <c r="C11" s="92"/>
      <c r="D11" s="92"/>
      <c r="E11" s="92"/>
      <c r="F11" s="92"/>
      <c r="G11" s="92"/>
      <c r="H11" s="92"/>
      <c r="I11" s="92"/>
      <c r="J11" s="92"/>
      <c r="K11" s="92"/>
      <c r="L11" s="92"/>
      <c r="M11" s="92"/>
      <c r="N11" s="92"/>
      <c r="O11" s="92"/>
      <c r="P11" s="92"/>
      <c r="Q11" s="297"/>
    </row>
    <row r="12" spans="1:17" ht="22.5" customHeight="1">
      <c r="A12" s="341" t="s">
        <v>276</v>
      </c>
      <c r="B12" s="343" t="s">
        <v>1088</v>
      </c>
      <c r="C12" s="344"/>
      <c r="D12" s="344"/>
      <c r="E12" s="344"/>
      <c r="F12" s="344"/>
      <c r="G12" s="344"/>
      <c r="H12" s="344"/>
      <c r="I12" s="344"/>
      <c r="J12" s="344"/>
      <c r="K12" s="344"/>
      <c r="L12" s="344"/>
      <c r="M12" s="344"/>
      <c r="N12" s="344"/>
      <c r="O12" s="344"/>
      <c r="P12" s="344"/>
      <c r="Q12" s="345"/>
    </row>
    <row r="13" spans="1:17" ht="22.5" customHeight="1">
      <c r="A13" s="298" t="s">
        <v>253</v>
      </c>
      <c r="B13" s="292" t="s">
        <v>1089</v>
      </c>
      <c r="C13" s="92"/>
      <c r="D13" s="92"/>
      <c r="E13" s="92"/>
      <c r="F13" s="92"/>
      <c r="G13" s="92"/>
      <c r="H13" s="92"/>
      <c r="I13" s="92"/>
      <c r="J13" s="92"/>
      <c r="K13" s="92"/>
      <c r="L13" s="92"/>
      <c r="M13" s="92"/>
      <c r="N13" s="92"/>
      <c r="O13" s="92"/>
      <c r="P13" s="92"/>
      <c r="Q13" s="297"/>
    </row>
    <row r="14" spans="1:17" ht="22.5" customHeight="1">
      <c r="A14" s="341" t="s">
        <v>0</v>
      </c>
      <c r="B14" s="343" t="s">
        <v>1090</v>
      </c>
      <c r="C14" s="344"/>
      <c r="D14" s="344"/>
      <c r="E14" s="344"/>
      <c r="F14" s="344"/>
      <c r="G14" s="344"/>
      <c r="H14" s="344"/>
      <c r="I14" s="344"/>
      <c r="J14" s="344"/>
      <c r="K14" s="344"/>
      <c r="L14" s="344"/>
      <c r="M14" s="344"/>
      <c r="N14" s="344"/>
      <c r="O14" s="344"/>
      <c r="P14" s="344"/>
      <c r="Q14" s="345"/>
    </row>
    <row r="15" spans="1:17" ht="22.5" customHeight="1">
      <c r="A15" s="298" t="s">
        <v>1</v>
      </c>
      <c r="B15" s="292" t="s">
        <v>1091</v>
      </c>
      <c r="C15" s="92"/>
      <c r="D15" s="92"/>
      <c r="E15" s="92"/>
      <c r="F15" s="92"/>
      <c r="G15" s="92"/>
      <c r="H15" s="92"/>
      <c r="I15" s="92"/>
      <c r="J15" s="92"/>
      <c r="K15" s="92"/>
      <c r="L15" s="92"/>
      <c r="M15" s="92"/>
      <c r="N15" s="92"/>
      <c r="O15" s="92"/>
      <c r="P15" s="92"/>
      <c r="Q15" s="297"/>
    </row>
    <row r="16" spans="1:17" ht="22.5" customHeight="1">
      <c r="A16" s="341" t="s">
        <v>2</v>
      </c>
      <c r="B16" s="343" t="s">
        <v>1092</v>
      </c>
      <c r="C16" s="343"/>
      <c r="D16" s="343"/>
      <c r="E16" s="343"/>
      <c r="F16" s="344"/>
      <c r="G16" s="344"/>
      <c r="H16" s="344"/>
      <c r="I16" s="344"/>
      <c r="J16" s="344"/>
      <c r="K16" s="344"/>
      <c r="L16" s="344"/>
      <c r="M16" s="344"/>
      <c r="N16" s="344"/>
      <c r="O16" s="344"/>
      <c r="P16" s="344"/>
      <c r="Q16" s="345"/>
    </row>
    <row r="17" spans="1:17" ht="22.5" customHeight="1">
      <c r="A17" s="298" t="s">
        <v>3</v>
      </c>
      <c r="B17" s="292" t="s">
        <v>1093</v>
      </c>
      <c r="C17" s="92"/>
      <c r="D17" s="92"/>
      <c r="E17" s="92"/>
      <c r="F17" s="92"/>
      <c r="G17" s="92"/>
      <c r="H17" s="92"/>
      <c r="I17" s="92"/>
      <c r="J17" s="92"/>
      <c r="K17" s="92"/>
      <c r="L17" s="92"/>
      <c r="M17" s="92"/>
      <c r="N17" s="92"/>
      <c r="O17" s="92"/>
      <c r="P17" s="92"/>
      <c r="Q17" s="297"/>
    </row>
    <row r="18" spans="1:17" ht="22.5" customHeight="1">
      <c r="A18" s="341" t="s">
        <v>4</v>
      </c>
      <c r="B18" s="343" t="s">
        <v>1094</v>
      </c>
      <c r="C18" s="344"/>
      <c r="D18" s="344"/>
      <c r="E18" s="344"/>
      <c r="F18" s="344"/>
      <c r="G18" s="344"/>
      <c r="H18" s="344"/>
      <c r="I18" s="344"/>
      <c r="J18" s="344"/>
      <c r="K18" s="344"/>
      <c r="L18" s="344"/>
      <c r="M18" s="344"/>
      <c r="N18" s="344"/>
      <c r="O18" s="344"/>
      <c r="P18" s="344"/>
      <c r="Q18" s="345"/>
    </row>
    <row r="19" spans="1:17" ht="22.5" customHeight="1">
      <c r="A19" s="298" t="s">
        <v>5</v>
      </c>
      <c r="B19" s="292" t="s">
        <v>1095</v>
      </c>
      <c r="C19" s="92"/>
      <c r="D19" s="92"/>
      <c r="E19" s="92"/>
      <c r="F19" s="92"/>
      <c r="G19" s="92"/>
      <c r="H19" s="92"/>
      <c r="I19" s="92"/>
      <c r="J19" s="92"/>
      <c r="K19" s="92"/>
      <c r="L19" s="92"/>
      <c r="M19" s="92"/>
      <c r="N19" s="92"/>
      <c r="O19" s="92"/>
      <c r="P19" s="92"/>
      <c r="Q19" s="297"/>
    </row>
    <row r="20" spans="1:17" ht="32.25" customHeight="1">
      <c r="A20" s="341" t="s">
        <v>91</v>
      </c>
      <c r="B20" s="650" t="s">
        <v>1096</v>
      </c>
      <c r="C20" s="650"/>
      <c r="D20" s="650"/>
      <c r="E20" s="650"/>
      <c r="F20" s="650"/>
      <c r="G20" s="650"/>
      <c r="H20" s="650"/>
      <c r="I20" s="650"/>
      <c r="J20" s="650"/>
      <c r="K20" s="650"/>
      <c r="L20" s="650"/>
      <c r="M20" s="650"/>
      <c r="N20" s="650"/>
      <c r="O20" s="650"/>
      <c r="P20" s="650"/>
      <c r="Q20" s="651"/>
    </row>
    <row r="21" spans="1:17" ht="33" customHeight="1">
      <c r="A21" s="298" t="s">
        <v>6</v>
      </c>
      <c r="B21" s="648" t="s">
        <v>1097</v>
      </c>
      <c r="C21" s="648"/>
      <c r="D21" s="648"/>
      <c r="E21" s="648"/>
      <c r="F21" s="648"/>
      <c r="G21" s="648"/>
      <c r="H21" s="648"/>
      <c r="I21" s="648"/>
      <c r="J21" s="648"/>
      <c r="K21" s="648"/>
      <c r="L21" s="648"/>
      <c r="M21" s="648"/>
      <c r="N21" s="648"/>
      <c r="O21" s="648"/>
      <c r="P21" s="648"/>
      <c r="Q21" s="649"/>
    </row>
    <row r="22" spans="1:17" ht="22.5" customHeight="1">
      <c r="A22" s="341" t="s">
        <v>7</v>
      </c>
      <c r="B22" s="343" t="s">
        <v>1098</v>
      </c>
      <c r="C22" s="344"/>
      <c r="D22" s="344"/>
      <c r="E22" s="344"/>
      <c r="F22" s="344"/>
      <c r="G22" s="344"/>
      <c r="H22" s="344"/>
      <c r="I22" s="344"/>
      <c r="J22" s="344"/>
      <c r="K22" s="344"/>
      <c r="L22" s="344"/>
      <c r="M22" s="344"/>
      <c r="N22" s="344"/>
      <c r="O22" s="344"/>
      <c r="P22" s="344"/>
      <c r="Q22" s="345"/>
    </row>
    <row r="23" spans="1:17" ht="22.5" customHeight="1">
      <c r="A23" s="341" t="s">
        <v>8</v>
      </c>
      <c r="B23" s="292" t="s">
        <v>1099</v>
      </c>
      <c r="C23" s="92"/>
      <c r="D23" s="92"/>
      <c r="E23" s="92"/>
      <c r="F23" s="92"/>
      <c r="G23" s="92"/>
      <c r="H23" s="92"/>
      <c r="I23" s="92"/>
      <c r="J23" s="92"/>
      <c r="K23" s="92"/>
      <c r="L23" s="92"/>
      <c r="M23" s="92"/>
      <c r="N23" s="92"/>
      <c r="O23" s="92"/>
      <c r="P23" s="92"/>
      <c r="Q23" s="297"/>
    </row>
    <row r="24" spans="1:17" ht="22.5" customHeight="1">
      <c r="A24" s="341" t="s">
        <v>9</v>
      </c>
      <c r="B24" s="343" t="s">
        <v>1100</v>
      </c>
      <c r="C24" s="344"/>
      <c r="D24" s="344"/>
      <c r="E24" s="344"/>
      <c r="F24" s="344"/>
      <c r="G24" s="344"/>
      <c r="H24" s="344"/>
      <c r="I24" s="344"/>
      <c r="J24" s="344"/>
      <c r="K24" s="344"/>
      <c r="L24" s="344"/>
      <c r="M24" s="344"/>
      <c r="N24" s="344"/>
      <c r="O24" s="344"/>
      <c r="P24" s="344"/>
      <c r="Q24" s="345"/>
    </row>
    <row r="25" spans="1:17" ht="22.5" customHeight="1">
      <c r="A25" s="341" t="s">
        <v>732</v>
      </c>
      <c r="B25" s="292" t="s">
        <v>1101</v>
      </c>
      <c r="C25" s="92"/>
      <c r="D25" s="92"/>
      <c r="E25" s="92"/>
      <c r="F25" s="92"/>
      <c r="G25" s="92"/>
      <c r="H25" s="92"/>
      <c r="I25" s="92"/>
      <c r="J25" s="92"/>
      <c r="K25" s="92"/>
      <c r="L25" s="92"/>
      <c r="M25" s="92"/>
      <c r="N25" s="92"/>
      <c r="O25" s="92"/>
      <c r="P25" s="92"/>
      <c r="Q25" s="297"/>
    </row>
    <row r="26" spans="1:17" ht="22.5" customHeight="1">
      <c r="A26" s="341" t="s">
        <v>733</v>
      </c>
      <c r="B26" s="343" t="s">
        <v>1102</v>
      </c>
      <c r="C26" s="344"/>
      <c r="D26" s="344"/>
      <c r="E26" s="344"/>
      <c r="F26" s="344"/>
      <c r="G26" s="344"/>
      <c r="H26" s="344"/>
      <c r="I26" s="344"/>
      <c r="J26" s="344"/>
      <c r="K26" s="344"/>
      <c r="L26" s="344"/>
      <c r="M26" s="344"/>
      <c r="N26" s="344"/>
      <c r="O26" s="344"/>
      <c r="P26" s="344"/>
      <c r="Q26" s="345"/>
    </row>
    <row r="27" spans="1:17" ht="22.5" customHeight="1">
      <c r="A27" s="341" t="s">
        <v>920</v>
      </c>
      <c r="B27" s="292" t="s">
        <v>1103</v>
      </c>
      <c r="C27" s="349"/>
      <c r="D27" s="92"/>
      <c r="E27" s="92"/>
      <c r="F27" s="92"/>
      <c r="G27" s="92"/>
      <c r="H27" s="92"/>
      <c r="I27" s="92"/>
      <c r="J27" s="92"/>
      <c r="K27" s="92"/>
      <c r="L27" s="92"/>
      <c r="M27" s="92"/>
      <c r="N27" s="92"/>
      <c r="O27" s="92"/>
      <c r="P27" s="92"/>
      <c r="Q27" s="297"/>
    </row>
    <row r="28" spans="1:17" ht="22.5" customHeight="1">
      <c r="A28" s="341" t="s">
        <v>921</v>
      </c>
      <c r="B28" s="343" t="s">
        <v>1104</v>
      </c>
      <c r="C28" s="350"/>
      <c r="D28" s="344"/>
      <c r="E28" s="344"/>
      <c r="F28" s="344"/>
      <c r="G28" s="344"/>
      <c r="H28" s="344"/>
      <c r="I28" s="344"/>
      <c r="J28" s="344"/>
      <c r="K28" s="344"/>
      <c r="L28" s="344"/>
      <c r="M28" s="344"/>
      <c r="N28" s="344"/>
      <c r="O28" s="344"/>
      <c r="P28" s="344"/>
      <c r="Q28" s="345"/>
    </row>
    <row r="29" spans="1:17" ht="22.5" customHeight="1">
      <c r="A29" s="341" t="s">
        <v>734</v>
      </c>
      <c r="B29" s="299" t="s">
        <v>1105</v>
      </c>
      <c r="C29" s="351"/>
      <c r="D29" s="300"/>
      <c r="E29" s="300"/>
      <c r="F29" s="300"/>
      <c r="G29" s="300"/>
      <c r="H29" s="300"/>
      <c r="I29" s="300"/>
      <c r="J29" s="300"/>
      <c r="K29" s="300"/>
      <c r="L29" s="300"/>
      <c r="M29" s="300"/>
      <c r="N29" s="300"/>
      <c r="O29" s="300"/>
      <c r="P29" s="300"/>
      <c r="Q29" s="301"/>
    </row>
  </sheetData>
  <sheetProtection/>
  <mergeCells count="3">
    <mergeCell ref="B6:Q6"/>
    <mergeCell ref="B21:Q21"/>
    <mergeCell ref="B20:Q20"/>
  </mergeCells>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6 - Štruktúra hotovosti'!A1" display="Tabuľka 16"/>
    <hyperlink ref="A20" location="'T17-Dotácie z ESF'!A1" display="Tabuľka 17a"/>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5" location="Súvzťažnosti!Názvy_tlače" display="Súvzťažnosti"/>
    <hyperlink ref="A4" location="Vysvetlivky!A1" display="Vysvetlivky"/>
    <hyperlink ref="A25" location="T22_Výnosy_soc_oblasť!Oblasť_tlače" display="Tabuľka_22"/>
    <hyperlink ref="A26" location="T23_Náklady_soc_oblasť!A1" display="Tabuľka_­23"/>
    <hyperlink ref="A29" location="'T25_Pasíva '!A1" display="'Tabuľka_25"/>
    <hyperlink ref="A12" location="'T7_Doktorandi-upr '!A1" display="Tabuľka_7"/>
    <hyperlink ref="A27" location="T24a_Aktíva_1!A1" display="Tabuľka 24a"/>
    <hyperlink ref="A28" location="T24b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8"/>
  <sheetViews>
    <sheetView zoomScale="75" zoomScaleNormal="75" zoomScalePageLayoutView="0" workbookViewId="0" topLeftCell="A1">
      <pane xSplit="2" ySplit="6" topLeftCell="C19" activePane="bottomRight" state="frozen"/>
      <selection pane="topLeft" activeCell="G22" sqref="G22"/>
      <selection pane="topRight" activeCell="G22" sqref="G22"/>
      <selection pane="bottomLeft" activeCell="G22" sqref="G22"/>
      <selection pane="bottomRight" activeCell="B25" sqref="B25"/>
    </sheetView>
  </sheetViews>
  <sheetFormatPr defaultColWidth="9.140625" defaultRowHeight="12.75"/>
  <cols>
    <col min="1" max="1" width="5.57421875" style="24" customWidth="1"/>
    <col min="2" max="2" width="65.421875" style="50"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6384" width="9.140625" style="19" customWidth="1"/>
  </cols>
  <sheetData>
    <row r="1" spans="1:10" ht="34.5" customHeight="1">
      <c r="A1" s="712" t="s">
        <v>1044</v>
      </c>
      <c r="B1" s="713"/>
      <c r="C1" s="713"/>
      <c r="D1" s="713"/>
      <c r="E1" s="713"/>
      <c r="F1" s="713"/>
      <c r="G1" s="713"/>
      <c r="H1" s="713"/>
      <c r="I1" s="713"/>
      <c r="J1" s="714"/>
    </row>
    <row r="2" spans="1:10" ht="35.25" customHeight="1">
      <c r="A2" s="663" t="s">
        <v>1336</v>
      </c>
      <c r="B2" s="664"/>
      <c r="C2" s="664"/>
      <c r="D2" s="664"/>
      <c r="E2" s="664"/>
      <c r="F2" s="664"/>
      <c r="G2" s="664"/>
      <c r="H2" s="664"/>
      <c r="I2" s="664"/>
      <c r="J2" s="665"/>
    </row>
    <row r="3" spans="1:10" ht="42.75" customHeight="1">
      <c r="A3" s="705" t="s">
        <v>270</v>
      </c>
      <c r="B3" s="704" t="s">
        <v>301</v>
      </c>
      <c r="C3" s="703" t="s">
        <v>1045</v>
      </c>
      <c r="D3" s="703"/>
      <c r="E3" s="703"/>
      <c r="F3" s="703"/>
      <c r="G3" s="703" t="s">
        <v>1013</v>
      </c>
      <c r="H3" s="710" t="s">
        <v>381</v>
      </c>
      <c r="I3" s="703" t="s">
        <v>1015</v>
      </c>
      <c r="J3" s="706" t="s">
        <v>1016</v>
      </c>
    </row>
    <row r="4" spans="1:10" ht="34.5" customHeight="1">
      <c r="A4" s="705"/>
      <c r="B4" s="704"/>
      <c r="C4" s="703" t="s">
        <v>299</v>
      </c>
      <c r="D4" s="14" t="s">
        <v>381</v>
      </c>
      <c r="E4" s="703" t="s">
        <v>300</v>
      </c>
      <c r="F4" s="703" t="s">
        <v>246</v>
      </c>
      <c r="G4" s="703"/>
      <c r="H4" s="710"/>
      <c r="I4" s="703"/>
      <c r="J4" s="706"/>
    </row>
    <row r="5" spans="1:10" s="78" customFormat="1" ht="62.25">
      <c r="A5" s="705"/>
      <c r="B5" s="704"/>
      <c r="C5" s="703"/>
      <c r="D5" s="14" t="s">
        <v>927</v>
      </c>
      <c r="E5" s="703"/>
      <c r="F5" s="703"/>
      <c r="G5" s="703"/>
      <c r="H5" s="14" t="s">
        <v>1014</v>
      </c>
      <c r="I5" s="703"/>
      <c r="J5" s="706"/>
    </row>
    <row r="6" spans="1:10" s="79" customFormat="1" ht="18" customHeight="1">
      <c r="A6" s="162"/>
      <c r="B6" s="64"/>
      <c r="C6" s="16" t="s">
        <v>364</v>
      </c>
      <c r="D6" s="16" t="s">
        <v>365</v>
      </c>
      <c r="E6" s="16" t="s">
        <v>366</v>
      </c>
      <c r="F6" s="16" t="s">
        <v>247</v>
      </c>
      <c r="G6" s="16" t="s">
        <v>367</v>
      </c>
      <c r="H6" s="16" t="s">
        <v>368</v>
      </c>
      <c r="I6" s="16" t="s">
        <v>369</v>
      </c>
      <c r="J6" s="15" t="s">
        <v>248</v>
      </c>
    </row>
    <row r="7" spans="1:10" s="22" customFormat="1" ht="15">
      <c r="A7" s="31">
        <v>1</v>
      </c>
      <c r="B7" s="46" t="s">
        <v>360</v>
      </c>
      <c r="C7" s="479">
        <f>SUM(C8:C12)</f>
        <v>281.3</v>
      </c>
      <c r="D7" s="479">
        <f>SUM(D8:D12)</f>
        <v>276.6</v>
      </c>
      <c r="E7" s="479">
        <f>SUM(E8:E12)</f>
        <v>28.300000000000004</v>
      </c>
      <c r="F7" s="479">
        <f aca="true" t="shared" si="0" ref="F7:F13">C7+E7</f>
        <v>309.6</v>
      </c>
      <c r="G7" s="61">
        <f>SUM(G8:G12)</f>
        <v>3691792</v>
      </c>
      <c r="H7" s="61">
        <f>SUM(H8:H12)</f>
        <v>3622805</v>
      </c>
      <c r="I7" s="61">
        <f>SUM(I8:I12)</f>
        <v>620253</v>
      </c>
      <c r="J7" s="166">
        <f aca="true" t="shared" si="1" ref="J7:J13">G7+I7</f>
        <v>4312045</v>
      </c>
    </row>
    <row r="8" spans="1:10" ht="15">
      <c r="A8" s="31">
        <v>2</v>
      </c>
      <c r="B8" s="27" t="s">
        <v>302</v>
      </c>
      <c r="C8" s="480">
        <v>43.9</v>
      </c>
      <c r="D8" s="480">
        <v>43.8</v>
      </c>
      <c r="E8" s="480">
        <v>4.1</v>
      </c>
      <c r="F8" s="479">
        <f t="shared" si="0"/>
        <v>48</v>
      </c>
      <c r="G8" s="483">
        <v>774467</v>
      </c>
      <c r="H8" s="483">
        <v>763966</v>
      </c>
      <c r="I8" s="483">
        <v>115401</v>
      </c>
      <c r="J8" s="166">
        <f t="shared" si="1"/>
        <v>889868</v>
      </c>
    </row>
    <row r="9" spans="1:10" ht="15">
      <c r="A9" s="31">
        <v>3</v>
      </c>
      <c r="B9" s="27" t="s">
        <v>303</v>
      </c>
      <c r="C9" s="480">
        <v>65.7</v>
      </c>
      <c r="D9" s="480">
        <v>65.7</v>
      </c>
      <c r="E9" s="480">
        <v>6</v>
      </c>
      <c r="F9" s="479">
        <f t="shared" si="0"/>
        <v>71.7</v>
      </c>
      <c r="G9" s="483">
        <v>993116</v>
      </c>
      <c r="H9" s="483">
        <v>989479</v>
      </c>
      <c r="I9" s="483">
        <v>164054</v>
      </c>
      <c r="J9" s="166">
        <f t="shared" si="1"/>
        <v>1157170</v>
      </c>
    </row>
    <row r="10" spans="1:10" ht="15">
      <c r="A10" s="31">
        <v>4</v>
      </c>
      <c r="B10" s="27" t="s">
        <v>304</v>
      </c>
      <c r="C10" s="480">
        <v>166.6</v>
      </c>
      <c r="D10" s="480">
        <v>162.3</v>
      </c>
      <c r="E10" s="480">
        <v>17.6</v>
      </c>
      <c r="F10" s="479">
        <f t="shared" si="0"/>
        <v>184.2</v>
      </c>
      <c r="G10" s="483">
        <v>1865420</v>
      </c>
      <c r="H10" s="483">
        <v>1814550</v>
      </c>
      <c r="I10" s="483">
        <v>333742</v>
      </c>
      <c r="J10" s="166">
        <f t="shared" si="1"/>
        <v>2199162</v>
      </c>
    </row>
    <row r="11" spans="1:10" ht="15">
      <c r="A11" s="31">
        <v>5</v>
      </c>
      <c r="B11" s="27" t="s">
        <v>305</v>
      </c>
      <c r="C11" s="480">
        <v>5.1</v>
      </c>
      <c r="D11" s="480">
        <v>4.8</v>
      </c>
      <c r="E11" s="480">
        <v>0.6</v>
      </c>
      <c r="F11" s="479">
        <f t="shared" si="0"/>
        <v>5.699999999999999</v>
      </c>
      <c r="G11" s="483">
        <v>58789</v>
      </c>
      <c r="H11" s="483">
        <v>54810</v>
      </c>
      <c r="I11" s="483">
        <v>7056</v>
      </c>
      <c r="J11" s="166">
        <f t="shared" si="1"/>
        <v>65845</v>
      </c>
    </row>
    <row r="12" spans="1:10" ht="15">
      <c r="A12" s="31">
        <v>6</v>
      </c>
      <c r="B12" s="27" t="s">
        <v>306</v>
      </c>
      <c r="C12" s="480">
        <v>0</v>
      </c>
      <c r="D12" s="480">
        <v>0</v>
      </c>
      <c r="E12" s="480">
        <v>0</v>
      </c>
      <c r="F12" s="479">
        <f t="shared" si="0"/>
        <v>0</v>
      </c>
      <c r="G12" s="483">
        <v>0</v>
      </c>
      <c r="H12" s="483">
        <v>0</v>
      </c>
      <c r="I12" s="483">
        <v>0</v>
      </c>
      <c r="J12" s="166">
        <f t="shared" si="1"/>
        <v>0</v>
      </c>
    </row>
    <row r="13" spans="1:10" ht="15">
      <c r="A13" s="31">
        <v>7</v>
      </c>
      <c r="B13" s="46" t="s">
        <v>84</v>
      </c>
      <c r="C13" s="480">
        <v>36.3</v>
      </c>
      <c r="D13" s="480">
        <v>36.3</v>
      </c>
      <c r="E13" s="480">
        <v>2.9</v>
      </c>
      <c r="F13" s="479">
        <f t="shared" si="0"/>
        <v>39.199999999999996</v>
      </c>
      <c r="G13" s="483">
        <v>318580</v>
      </c>
      <c r="H13" s="483">
        <v>318580</v>
      </c>
      <c r="I13" s="483">
        <v>43116</v>
      </c>
      <c r="J13" s="166">
        <f t="shared" si="1"/>
        <v>361696</v>
      </c>
    </row>
    <row r="14" spans="1:10" ht="15">
      <c r="A14" s="31"/>
      <c r="B14" s="27" t="s">
        <v>381</v>
      </c>
      <c r="C14" s="481"/>
      <c r="D14" s="481"/>
      <c r="E14" s="481"/>
      <c r="F14" s="485"/>
      <c r="G14" s="484"/>
      <c r="H14" s="484"/>
      <c r="I14" s="484"/>
      <c r="J14" s="171"/>
    </row>
    <row r="15" spans="1:10" ht="15">
      <c r="A15" s="31">
        <v>8</v>
      </c>
      <c r="B15" s="27" t="s">
        <v>88</v>
      </c>
      <c r="C15" s="480">
        <v>13.1</v>
      </c>
      <c r="D15" s="480">
        <v>13.1</v>
      </c>
      <c r="E15" s="480">
        <v>0.9</v>
      </c>
      <c r="F15" s="479">
        <f aca="true" t="shared" si="2" ref="F15:F21">C15+E15</f>
        <v>14</v>
      </c>
      <c r="G15" s="483">
        <v>143271</v>
      </c>
      <c r="H15" s="483">
        <v>143271</v>
      </c>
      <c r="I15" s="483">
        <v>23888</v>
      </c>
      <c r="J15" s="166">
        <f aca="true" t="shared" si="3" ref="J15:J21">G15+I15</f>
        <v>167159</v>
      </c>
    </row>
    <row r="16" spans="1:10" ht="15">
      <c r="A16" s="31">
        <v>9</v>
      </c>
      <c r="B16" s="46" t="s">
        <v>361</v>
      </c>
      <c r="C16" s="479">
        <f>SUM(C17:C19)</f>
        <v>106.7</v>
      </c>
      <c r="D16" s="479">
        <f>SUM(D17:D19)</f>
        <v>105.7</v>
      </c>
      <c r="E16" s="479">
        <f>SUM(E17:E19)</f>
        <v>9.7</v>
      </c>
      <c r="F16" s="479">
        <f t="shared" si="2"/>
        <v>116.4</v>
      </c>
      <c r="G16" s="61">
        <f>SUM(G17:G19)</f>
        <v>1049045</v>
      </c>
      <c r="H16" s="61">
        <f>SUM(H17:H19)</f>
        <v>1038602</v>
      </c>
      <c r="I16" s="61">
        <f>SUM(I17:I19)</f>
        <v>154306</v>
      </c>
      <c r="J16" s="166">
        <f t="shared" si="3"/>
        <v>1203351</v>
      </c>
    </row>
    <row r="17" spans="1:10" ht="15">
      <c r="A17" s="31">
        <v>10</v>
      </c>
      <c r="B17" s="27" t="s">
        <v>307</v>
      </c>
      <c r="C17" s="480">
        <v>43</v>
      </c>
      <c r="D17" s="480">
        <v>43</v>
      </c>
      <c r="E17" s="480">
        <v>2.1</v>
      </c>
      <c r="F17" s="479">
        <f t="shared" si="2"/>
        <v>45.1</v>
      </c>
      <c r="G17" s="483">
        <v>489828</v>
      </c>
      <c r="H17" s="483">
        <v>489828</v>
      </c>
      <c r="I17" s="483">
        <v>25814</v>
      </c>
      <c r="J17" s="166">
        <f t="shared" si="3"/>
        <v>515642</v>
      </c>
    </row>
    <row r="18" spans="1:10" ht="15">
      <c r="A18" s="31">
        <v>11</v>
      </c>
      <c r="B18" s="27" t="s">
        <v>249</v>
      </c>
      <c r="C18" s="480">
        <v>63.7</v>
      </c>
      <c r="D18" s="480">
        <v>62.7</v>
      </c>
      <c r="E18" s="480">
        <v>7.6</v>
      </c>
      <c r="F18" s="479">
        <f t="shared" si="2"/>
        <v>71.3</v>
      </c>
      <c r="G18" s="483">
        <v>559217</v>
      </c>
      <c r="H18" s="483">
        <v>548774</v>
      </c>
      <c r="I18" s="483">
        <v>128492</v>
      </c>
      <c r="J18" s="166">
        <f t="shared" si="3"/>
        <v>687709</v>
      </c>
    </row>
    <row r="19" spans="1:10" ht="15">
      <c r="A19" s="31">
        <v>12</v>
      </c>
      <c r="B19" s="27" t="s">
        <v>225</v>
      </c>
      <c r="C19" s="480">
        <v>0</v>
      </c>
      <c r="D19" s="480">
        <v>0</v>
      </c>
      <c r="E19" s="480">
        <v>0</v>
      </c>
      <c r="F19" s="479">
        <f t="shared" si="2"/>
        <v>0</v>
      </c>
      <c r="G19" s="483">
        <v>0</v>
      </c>
      <c r="H19" s="483">
        <v>0</v>
      </c>
      <c r="I19" s="483">
        <v>0</v>
      </c>
      <c r="J19" s="166">
        <f t="shared" si="3"/>
        <v>0</v>
      </c>
    </row>
    <row r="20" spans="1:10" ht="15">
      <c r="A20" s="31">
        <v>13</v>
      </c>
      <c r="B20" s="46" t="s">
        <v>358</v>
      </c>
      <c r="C20" s="480">
        <v>11.6</v>
      </c>
      <c r="D20" s="480">
        <v>11.5</v>
      </c>
      <c r="E20" s="480">
        <v>0.6</v>
      </c>
      <c r="F20" s="479">
        <f t="shared" si="2"/>
        <v>12.2</v>
      </c>
      <c r="G20" s="483">
        <v>118369</v>
      </c>
      <c r="H20" s="483">
        <v>117094</v>
      </c>
      <c r="I20" s="483">
        <v>9630</v>
      </c>
      <c r="J20" s="166">
        <f t="shared" si="3"/>
        <v>127999</v>
      </c>
    </row>
    <row r="21" spans="1:10" ht="30.75">
      <c r="A21" s="31">
        <v>14</v>
      </c>
      <c r="B21" s="46" t="s">
        <v>85</v>
      </c>
      <c r="C21" s="480">
        <v>47.6</v>
      </c>
      <c r="D21" s="480">
        <v>47.6</v>
      </c>
      <c r="E21" s="480">
        <v>0.2</v>
      </c>
      <c r="F21" s="479">
        <f t="shared" si="2"/>
        <v>47.800000000000004</v>
      </c>
      <c r="G21" s="483">
        <v>272747</v>
      </c>
      <c r="H21" s="483">
        <v>272747</v>
      </c>
      <c r="I21" s="483">
        <v>2019</v>
      </c>
      <c r="J21" s="166">
        <f t="shared" si="3"/>
        <v>274766</v>
      </c>
    </row>
    <row r="22" spans="1:10" ht="46.5">
      <c r="A22" s="31">
        <v>15</v>
      </c>
      <c r="B22" s="46" t="s">
        <v>407</v>
      </c>
      <c r="C22" s="479">
        <f>SUM(C23:C26)</f>
        <v>4.24</v>
      </c>
      <c r="D22" s="479">
        <f>SUM(D23:D26)</f>
        <v>4.24</v>
      </c>
      <c r="E22" s="479">
        <f>SUM(E23:E26)</f>
        <v>0</v>
      </c>
      <c r="F22" s="479">
        <f>SUM(F27:F27)</f>
        <v>0</v>
      </c>
      <c r="G22" s="61">
        <f>SUM(G23:G26)</f>
        <v>28426.989999999998</v>
      </c>
      <c r="H22" s="61">
        <f>SUM(H23:H26)</f>
        <v>28426.989999999998</v>
      </c>
      <c r="I22" s="61">
        <f>SUM(I23:I26)</f>
        <v>0</v>
      </c>
      <c r="J22" s="166">
        <f>SUM(J23:J26)</f>
        <v>28426.989999999998</v>
      </c>
    </row>
    <row r="23" spans="1:10" ht="15">
      <c r="A23" s="31" t="s">
        <v>359</v>
      </c>
      <c r="B23" s="47" t="s">
        <v>1356</v>
      </c>
      <c r="C23" s="493">
        <v>0.29</v>
      </c>
      <c r="D23" s="493">
        <v>0.29</v>
      </c>
      <c r="E23" s="493">
        <v>0</v>
      </c>
      <c r="F23" s="479">
        <f aca="true" t="shared" si="4" ref="F23:F29">C23+E23</f>
        <v>0.29</v>
      </c>
      <c r="G23" s="494">
        <v>2490.98</v>
      </c>
      <c r="H23" s="495">
        <v>2490.98</v>
      </c>
      <c r="I23" s="483">
        <v>0</v>
      </c>
      <c r="J23" s="166">
        <f aca="true" t="shared" si="5" ref="J23:J29">G23+I23</f>
        <v>2490.98</v>
      </c>
    </row>
    <row r="24" spans="1:10" ht="15">
      <c r="A24" s="31" t="s">
        <v>487</v>
      </c>
      <c r="B24" s="47" t="s">
        <v>1357</v>
      </c>
      <c r="C24" s="493">
        <v>3.95</v>
      </c>
      <c r="D24" s="493">
        <v>3.95</v>
      </c>
      <c r="E24" s="493">
        <v>0</v>
      </c>
      <c r="F24" s="479">
        <f t="shared" si="4"/>
        <v>3.95</v>
      </c>
      <c r="G24" s="494">
        <v>25936.01</v>
      </c>
      <c r="H24" s="495">
        <v>25936.01</v>
      </c>
      <c r="I24" s="483">
        <v>0</v>
      </c>
      <c r="J24" s="166">
        <f t="shared" si="5"/>
        <v>25936.01</v>
      </c>
    </row>
    <row r="25" spans="1:10" ht="15">
      <c r="A25" s="31" t="s">
        <v>488</v>
      </c>
      <c r="B25" s="47" t="s">
        <v>1410</v>
      </c>
      <c r="C25" s="480">
        <v>0</v>
      </c>
      <c r="D25" s="480">
        <v>0</v>
      </c>
      <c r="E25" s="480">
        <v>0</v>
      </c>
      <c r="F25" s="479">
        <f t="shared" si="4"/>
        <v>0</v>
      </c>
      <c r="G25" s="483">
        <v>0</v>
      </c>
      <c r="H25" s="483">
        <v>0</v>
      </c>
      <c r="I25" s="483">
        <v>0</v>
      </c>
      <c r="J25" s="166">
        <f t="shared" si="5"/>
        <v>0</v>
      </c>
    </row>
    <row r="26" spans="1:10" ht="16.5" customHeight="1">
      <c r="A26" s="31" t="s">
        <v>489</v>
      </c>
      <c r="B26" s="47" t="s">
        <v>1408</v>
      </c>
      <c r="C26" s="480">
        <v>0</v>
      </c>
      <c r="D26" s="480">
        <v>0</v>
      </c>
      <c r="E26" s="480">
        <v>0</v>
      </c>
      <c r="F26" s="479">
        <f t="shared" si="4"/>
        <v>0</v>
      </c>
      <c r="G26" s="483">
        <v>0</v>
      </c>
      <c r="H26" s="483">
        <v>0</v>
      </c>
      <c r="I26" s="483">
        <v>0</v>
      </c>
      <c r="J26" s="166">
        <f t="shared" si="5"/>
        <v>0</v>
      </c>
    </row>
    <row r="27" spans="1:10" ht="15">
      <c r="A27" s="31"/>
      <c r="B27" s="27"/>
      <c r="C27" s="481"/>
      <c r="D27" s="481"/>
      <c r="E27" s="481"/>
      <c r="F27" s="485">
        <f t="shared" si="4"/>
        <v>0</v>
      </c>
      <c r="G27" s="484"/>
      <c r="H27" s="484"/>
      <c r="I27" s="484"/>
      <c r="J27" s="171">
        <f t="shared" si="5"/>
        <v>0</v>
      </c>
    </row>
    <row r="28" spans="1:10" ht="15">
      <c r="A28" s="31">
        <v>16</v>
      </c>
      <c r="B28" s="46" t="s">
        <v>86</v>
      </c>
      <c r="C28" s="480">
        <v>0</v>
      </c>
      <c r="D28" s="480">
        <v>0</v>
      </c>
      <c r="E28" s="480">
        <v>0</v>
      </c>
      <c r="F28" s="479">
        <f t="shared" si="4"/>
        <v>0</v>
      </c>
      <c r="G28" s="483">
        <v>0</v>
      </c>
      <c r="H28" s="483">
        <v>0</v>
      </c>
      <c r="I28" s="483">
        <v>0</v>
      </c>
      <c r="J28" s="166">
        <f t="shared" si="5"/>
        <v>0</v>
      </c>
    </row>
    <row r="29" spans="1:10" ht="15">
      <c r="A29" s="31">
        <v>17</v>
      </c>
      <c r="B29" s="46" t="s">
        <v>87</v>
      </c>
      <c r="C29" s="480">
        <v>0</v>
      </c>
      <c r="D29" s="480">
        <v>0</v>
      </c>
      <c r="E29" s="480">
        <v>14.4</v>
      </c>
      <c r="F29" s="479">
        <f t="shared" si="4"/>
        <v>14.4</v>
      </c>
      <c r="G29" s="483">
        <v>0</v>
      </c>
      <c r="H29" s="483">
        <v>0</v>
      </c>
      <c r="I29" s="483">
        <v>102454</v>
      </c>
      <c r="J29" s="166">
        <f t="shared" si="5"/>
        <v>102454</v>
      </c>
    </row>
    <row r="30" spans="1:10" ht="15.75" thickBot="1">
      <c r="A30" s="32">
        <v>18</v>
      </c>
      <c r="B30" s="48" t="s">
        <v>408</v>
      </c>
      <c r="C30" s="482">
        <f aca="true" t="shared" si="6" ref="C30:I30">C7+C13+C16+C20+C21+C28+C29</f>
        <v>483.50000000000006</v>
      </c>
      <c r="D30" s="482">
        <f t="shared" si="6"/>
        <v>477.70000000000005</v>
      </c>
      <c r="E30" s="482">
        <f t="shared" si="6"/>
        <v>56.10000000000001</v>
      </c>
      <c r="F30" s="482">
        <f t="shared" si="6"/>
        <v>539.6</v>
      </c>
      <c r="G30" s="62">
        <f t="shared" si="6"/>
        <v>5450533</v>
      </c>
      <c r="H30" s="62">
        <f t="shared" si="6"/>
        <v>5369828</v>
      </c>
      <c r="I30" s="62">
        <f t="shared" si="6"/>
        <v>931778</v>
      </c>
      <c r="J30" s="168">
        <f>J7+J13+J16+J20+J21+J28+J29</f>
        <v>6382311</v>
      </c>
    </row>
    <row r="31" spans="1:10" ht="15">
      <c r="A31" s="18"/>
      <c r="B31" s="18"/>
      <c r="C31" s="21"/>
      <c r="D31" s="18"/>
      <c r="E31" s="18"/>
      <c r="F31" s="21"/>
      <c r="G31" s="21"/>
      <c r="H31" s="21"/>
      <c r="I31" s="21"/>
      <c r="J31" s="21"/>
    </row>
    <row r="32" spans="1:10" ht="15">
      <c r="A32" s="707" t="s">
        <v>10</v>
      </c>
      <c r="B32" s="708"/>
      <c r="C32" s="708"/>
      <c r="D32" s="708"/>
      <c r="E32" s="708"/>
      <c r="F32" s="708"/>
      <c r="G32" s="708"/>
      <c r="H32" s="708"/>
      <c r="I32" s="708"/>
      <c r="J32" s="709"/>
    </row>
    <row r="34" spans="2:10" ht="50.25" customHeight="1">
      <c r="B34" s="711" t="s">
        <v>1023</v>
      </c>
      <c r="C34" s="711"/>
      <c r="D34" s="711"/>
      <c r="E34" s="711"/>
      <c r="F34" s="711"/>
      <c r="G34" s="711"/>
      <c r="H34" s="711"/>
      <c r="I34" s="711"/>
      <c r="J34" s="711"/>
    </row>
    <row r="35" ht="15">
      <c r="B35" s="334" t="s">
        <v>986</v>
      </c>
    </row>
    <row r="36" ht="15">
      <c r="B36" s="334" t="s">
        <v>987</v>
      </c>
    </row>
    <row r="37" ht="15">
      <c r="B37" s="334" t="s">
        <v>988</v>
      </c>
    </row>
    <row r="38" spans="1:10" ht="33.75" customHeight="1">
      <c r="A38" s="691" t="s">
        <v>1358</v>
      </c>
      <c r="B38" s="691"/>
      <c r="C38" s="691"/>
      <c r="D38" s="691"/>
      <c r="E38" s="691"/>
      <c r="F38" s="691"/>
      <c r="G38" s="691"/>
      <c r="H38" s="691"/>
      <c r="I38" s="691"/>
      <c r="J38" s="478"/>
    </row>
  </sheetData>
  <sheetProtection/>
  <mergeCells count="15">
    <mergeCell ref="A38:I38"/>
    <mergeCell ref="B34:J34"/>
    <mergeCell ref="A1:J1"/>
    <mergeCell ref="A2:J2"/>
    <mergeCell ref="G3:G5"/>
    <mergeCell ref="I3:I5"/>
    <mergeCell ref="C4:C5"/>
    <mergeCell ref="E4:E5"/>
    <mergeCell ref="F4:F5"/>
    <mergeCell ref="B3:B5"/>
    <mergeCell ref="A3:A5"/>
    <mergeCell ref="J3:J5"/>
    <mergeCell ref="A32:J32"/>
    <mergeCell ref="C3:F3"/>
    <mergeCell ref="H3:H4"/>
  </mergeCells>
  <printOptions gridLines="1"/>
  <pageMargins left="0.47" right="0.31" top="0.75" bottom="0.41" header="0.5118110236220472" footer="0.28"/>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rgb="FF99FFCC"/>
    <pageSetUpPr fitToPage="1"/>
  </sheetPr>
  <dimension ref="A1:H26"/>
  <sheetViews>
    <sheetView zoomScale="75" zoomScaleNormal="75" zoomScalePageLayoutView="0" workbookViewId="0" topLeftCell="A1">
      <pane xSplit="2" ySplit="5" topLeftCell="C9" activePane="bottomRight" state="frozen"/>
      <selection pane="topLeft" activeCell="G22" sqref="G22"/>
      <selection pane="topRight" activeCell="G22" sqref="G22"/>
      <selection pane="bottomLeft" activeCell="G22" sqref="G22"/>
      <selection pane="bottomRight" activeCell="D12" sqref="D12"/>
    </sheetView>
  </sheetViews>
  <sheetFormatPr defaultColWidth="9.140625" defaultRowHeight="12.75"/>
  <cols>
    <col min="1" max="1" width="9.140625" style="172" customWidth="1"/>
    <col min="2" max="2" width="70.421875" style="172" customWidth="1"/>
    <col min="3" max="3" width="23.140625" style="172" customWidth="1"/>
    <col min="4" max="4" width="23.8515625" style="172" customWidth="1"/>
    <col min="5" max="5" width="24.57421875" style="172" bestFit="1" customWidth="1"/>
    <col min="6" max="6" width="24.421875" style="172" customWidth="1"/>
    <col min="7" max="7" width="24.00390625" style="172" customWidth="1"/>
    <col min="8" max="16384" width="9.140625" style="172" customWidth="1"/>
  </cols>
  <sheetData>
    <row r="1" spans="1:6" ht="48" customHeight="1" thickBot="1">
      <c r="A1" s="721" t="s">
        <v>1046</v>
      </c>
      <c r="B1" s="721"/>
      <c r="C1" s="721"/>
      <c r="D1" s="721"/>
      <c r="E1" s="721"/>
      <c r="F1" s="721"/>
    </row>
    <row r="2" spans="1:7" ht="44.25" customHeight="1" thickBot="1">
      <c r="A2" s="718" t="s">
        <v>1334</v>
      </c>
      <c r="B2" s="719"/>
      <c r="C2" s="719"/>
      <c r="D2" s="719"/>
      <c r="E2" s="719"/>
      <c r="F2" s="719"/>
      <c r="G2" s="720"/>
    </row>
    <row r="3" spans="1:7" ht="48.75" customHeight="1">
      <c r="A3" s="722" t="s">
        <v>270</v>
      </c>
      <c r="B3" s="725" t="s">
        <v>415</v>
      </c>
      <c r="C3" s="728" t="s">
        <v>1263</v>
      </c>
      <c r="D3" s="729"/>
      <c r="E3" s="732" t="s">
        <v>1266</v>
      </c>
      <c r="F3" s="732" t="s">
        <v>1267</v>
      </c>
      <c r="G3" s="715" t="s">
        <v>268</v>
      </c>
    </row>
    <row r="4" spans="1:7" ht="24" customHeight="1">
      <c r="A4" s="723"/>
      <c r="B4" s="726"/>
      <c r="C4" s="730" t="s">
        <v>427</v>
      </c>
      <c r="D4" s="731"/>
      <c r="E4" s="733"/>
      <c r="F4" s="733"/>
      <c r="G4" s="716"/>
    </row>
    <row r="5" spans="1:7" ht="31.5" thickBot="1">
      <c r="A5" s="724"/>
      <c r="B5" s="727"/>
      <c r="C5" s="413" t="s">
        <v>939</v>
      </c>
      <c r="D5" s="414" t="s">
        <v>1264</v>
      </c>
      <c r="E5" s="734"/>
      <c r="F5" s="734"/>
      <c r="G5" s="717"/>
    </row>
    <row r="6" spans="1:7" ht="26.25" customHeight="1">
      <c r="A6" s="410"/>
      <c r="B6" s="411"/>
      <c r="C6" s="409" t="s">
        <v>364</v>
      </c>
      <c r="D6" s="409" t="s">
        <v>365</v>
      </c>
      <c r="E6" s="409" t="s">
        <v>366</v>
      </c>
      <c r="F6" s="440" t="s">
        <v>373</v>
      </c>
      <c r="G6" s="412" t="s">
        <v>1265</v>
      </c>
    </row>
    <row r="7" spans="1:7" ht="21.75" customHeight="1">
      <c r="A7" s="177">
        <v>1</v>
      </c>
      <c r="B7" s="173" t="s">
        <v>938</v>
      </c>
      <c r="C7" s="526">
        <f>C8+C11</f>
        <v>721600</v>
      </c>
      <c r="D7" s="526">
        <f>D8+D11</f>
        <v>5234.63</v>
      </c>
      <c r="E7" s="526">
        <f>E8+E11</f>
        <v>122355</v>
      </c>
      <c r="F7" s="526">
        <f>F8+F11</f>
        <v>48060</v>
      </c>
      <c r="G7" s="527">
        <f>SUM(C7:F7)</f>
        <v>897249.63</v>
      </c>
    </row>
    <row r="8" spans="1:7" ht="57" customHeight="1">
      <c r="A8" s="177">
        <v>2</v>
      </c>
      <c r="B8" s="178" t="s">
        <v>494</v>
      </c>
      <c r="C8" s="526">
        <f>C9</f>
        <v>249480</v>
      </c>
      <c r="D8" s="526">
        <f>D10</f>
        <v>1664.63</v>
      </c>
      <c r="E8" s="526">
        <f>SUM(E9:E10)</f>
        <v>62575</v>
      </c>
      <c r="F8" s="526">
        <f>SUM(F9:F10)</f>
        <v>45740</v>
      </c>
      <c r="G8" s="528">
        <f aca="true" t="shared" si="0" ref="G8:G17">SUM(C8:F8)</f>
        <v>359459.63</v>
      </c>
    </row>
    <row r="9" spans="1:7" ht="51.75" customHeight="1">
      <c r="A9" s="177">
        <v>3</v>
      </c>
      <c r="B9" s="318" t="s">
        <v>1019</v>
      </c>
      <c r="C9" s="529">
        <v>249480</v>
      </c>
      <c r="D9" s="530" t="s">
        <v>398</v>
      </c>
      <c r="E9" s="529">
        <v>61875</v>
      </c>
      <c r="F9" s="531">
        <v>45540</v>
      </c>
      <c r="G9" s="528">
        <f t="shared" si="0"/>
        <v>356895</v>
      </c>
    </row>
    <row r="10" spans="1:7" ht="46.5">
      <c r="A10" s="177">
        <v>4</v>
      </c>
      <c r="B10" s="178" t="s">
        <v>1020</v>
      </c>
      <c r="C10" s="530" t="s">
        <v>398</v>
      </c>
      <c r="D10" s="529">
        <v>1664.63</v>
      </c>
      <c r="E10" s="529">
        <v>700</v>
      </c>
      <c r="F10" s="531">
        <v>200</v>
      </c>
      <c r="G10" s="528">
        <f t="shared" si="0"/>
        <v>2564.63</v>
      </c>
    </row>
    <row r="11" spans="1:7" ht="51" customHeight="1">
      <c r="A11" s="177">
        <v>5</v>
      </c>
      <c r="B11" s="178" t="s">
        <v>919</v>
      </c>
      <c r="C11" s="526">
        <f>C12</f>
        <v>472120</v>
      </c>
      <c r="D11" s="526">
        <f>D13</f>
        <v>3570</v>
      </c>
      <c r="E11" s="526">
        <f>SUM(E12:E13)</f>
        <v>59780</v>
      </c>
      <c r="F11" s="526">
        <f>SUM(F12:F13)</f>
        <v>2320</v>
      </c>
      <c r="G11" s="528">
        <f t="shared" si="0"/>
        <v>537790</v>
      </c>
    </row>
    <row r="12" spans="1:7" ht="47.25" customHeight="1">
      <c r="A12" s="177">
        <v>6</v>
      </c>
      <c r="B12" s="318" t="s">
        <v>1021</v>
      </c>
      <c r="C12" s="529">
        <v>472120</v>
      </c>
      <c r="D12" s="530" t="s">
        <v>398</v>
      </c>
      <c r="E12" s="529">
        <v>57420</v>
      </c>
      <c r="F12" s="529">
        <v>2320</v>
      </c>
      <c r="G12" s="528">
        <f t="shared" si="0"/>
        <v>531860</v>
      </c>
    </row>
    <row r="13" spans="1:8" s="19" customFormat="1" ht="46.5" customHeight="1">
      <c r="A13" s="177">
        <v>7</v>
      </c>
      <c r="B13" s="178" t="s">
        <v>1022</v>
      </c>
      <c r="C13" s="530" t="s">
        <v>398</v>
      </c>
      <c r="D13" s="529">
        <v>3570</v>
      </c>
      <c r="E13" s="529">
        <v>2360</v>
      </c>
      <c r="F13" s="529">
        <v>0</v>
      </c>
      <c r="G13" s="528">
        <f t="shared" si="0"/>
        <v>5930</v>
      </c>
      <c r="H13" s="172"/>
    </row>
    <row r="14" spans="1:7" ht="49.5" customHeight="1">
      <c r="A14" s="177">
        <v>8</v>
      </c>
      <c r="B14" s="142" t="s">
        <v>1219</v>
      </c>
      <c r="C14" s="529">
        <v>25162.72</v>
      </c>
      <c r="D14" s="530" t="s">
        <v>398</v>
      </c>
      <c r="E14" s="530" t="s">
        <v>398</v>
      </c>
      <c r="F14" s="530" t="s">
        <v>398</v>
      </c>
      <c r="G14" s="528">
        <f>SUM(C14:F14)</f>
        <v>25162.72</v>
      </c>
    </row>
    <row r="15" spans="1:7" ht="30.75">
      <c r="A15" s="177">
        <v>9</v>
      </c>
      <c r="B15" s="178" t="s">
        <v>1233</v>
      </c>
      <c r="C15" s="529">
        <v>866340</v>
      </c>
      <c r="D15" s="529">
        <v>88212</v>
      </c>
      <c r="E15" s="530" t="s">
        <v>398</v>
      </c>
      <c r="F15" s="530" t="s">
        <v>398</v>
      </c>
      <c r="G15" s="528">
        <f t="shared" si="0"/>
        <v>954552</v>
      </c>
    </row>
    <row r="16" spans="1:7" ht="39" customHeight="1">
      <c r="A16" s="177">
        <v>10</v>
      </c>
      <c r="B16" s="178" t="s">
        <v>1199</v>
      </c>
      <c r="C16" s="532">
        <f>C14+C15-C7</f>
        <v>169902.71999999997</v>
      </c>
      <c r="D16" s="530" t="s">
        <v>398</v>
      </c>
      <c r="E16" s="530" t="s">
        <v>398</v>
      </c>
      <c r="F16" s="530" t="s">
        <v>398</v>
      </c>
      <c r="G16" s="528">
        <f t="shared" si="0"/>
        <v>169902.71999999997</v>
      </c>
    </row>
    <row r="17" spans="1:7" ht="21" customHeight="1">
      <c r="A17" s="177">
        <v>11</v>
      </c>
      <c r="B17" s="179" t="s">
        <v>1200</v>
      </c>
      <c r="C17" s="529">
        <v>1318</v>
      </c>
      <c r="D17" s="530" t="s">
        <v>398</v>
      </c>
      <c r="E17" s="529">
        <v>224</v>
      </c>
      <c r="F17" s="531">
        <v>96</v>
      </c>
      <c r="G17" s="528">
        <f t="shared" si="0"/>
        <v>1638</v>
      </c>
    </row>
    <row r="18" spans="1:7" ht="21" customHeight="1" thickBot="1">
      <c r="A18" s="432">
        <v>12</v>
      </c>
      <c r="B18" s="180" t="s">
        <v>495</v>
      </c>
      <c r="C18" s="533">
        <f>IF(C17=0,0,+(C7+D7)/C17)</f>
        <v>551.4678528072837</v>
      </c>
      <c r="D18" s="534" t="s">
        <v>398</v>
      </c>
      <c r="E18" s="533">
        <f>IF(E17=0,0,+E7/E17)</f>
        <v>546.2276785714286</v>
      </c>
      <c r="F18" s="533">
        <f>IF(F17=0,0,+F7/F17)</f>
        <v>500.625</v>
      </c>
      <c r="G18" s="535">
        <f>IF(G17=0,0,+G7/G17)</f>
        <v>547.7714468864469</v>
      </c>
    </row>
    <row r="20" ht="15">
      <c r="A20" s="308" t="s">
        <v>1307</v>
      </c>
    </row>
    <row r="21" ht="15">
      <c r="A21" s="431"/>
    </row>
    <row r="23" spans="5:6" ht="15">
      <c r="E23" s="491"/>
      <c r="F23" s="491"/>
    </row>
    <row r="24" spans="3:5" ht="15">
      <c r="C24" s="491"/>
      <c r="D24" s="491"/>
      <c r="E24" s="491"/>
    </row>
    <row r="25" spans="4:5" ht="15">
      <c r="D25" s="491"/>
      <c r="E25" s="491"/>
    </row>
    <row r="26" ht="15">
      <c r="D26" s="491"/>
    </row>
  </sheetData>
  <sheetProtection/>
  <mergeCells count="9">
    <mergeCell ref="G3:G5"/>
    <mergeCell ref="A2:G2"/>
    <mergeCell ref="A1:F1"/>
    <mergeCell ref="A3:A5"/>
    <mergeCell ref="B3:B5"/>
    <mergeCell ref="C3:D3"/>
    <mergeCell ref="C4:D4"/>
    <mergeCell ref="E3:E5"/>
    <mergeCell ref="F3:F5"/>
  </mergeCells>
  <printOptions/>
  <pageMargins left="0.45" right="0.33" top="0.7480314960629921" bottom="0.7480314960629921" header="0.31496062992125984" footer="0.31496062992125984"/>
  <pageSetup fitToHeight="1" fitToWidth="1" horizontalDpi="600" verticalDpi="600" orientation="landscape" paperSize="9" scale="70" r:id="rId3"/>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H18"/>
  <sheetViews>
    <sheetView zoomScale="75" zoomScaleNormal="75" zoomScalePageLayoutView="0" workbookViewId="0" topLeftCell="A1">
      <pane xSplit="2" ySplit="5" topLeftCell="C6" activePane="bottomRight" state="frozen"/>
      <selection pane="topLeft" activeCell="G22" sqref="G22"/>
      <selection pane="topRight" activeCell="G22" sqref="G22"/>
      <selection pane="bottomLeft" activeCell="G22" sqref="G22"/>
      <selection pane="bottomRight" activeCell="D8" sqref="D8"/>
    </sheetView>
  </sheetViews>
  <sheetFormatPr defaultColWidth="9.140625" defaultRowHeight="12.75"/>
  <cols>
    <col min="1" max="1" width="8.140625" style="19" customWidth="1"/>
    <col min="2" max="2" width="93.140625" style="73"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741" t="s">
        <v>1047</v>
      </c>
      <c r="B1" s="742"/>
      <c r="C1" s="742"/>
      <c r="D1" s="742"/>
      <c r="E1" s="742"/>
      <c r="F1" s="743"/>
      <c r="G1" s="181"/>
      <c r="H1" s="24"/>
    </row>
    <row r="2" spans="1:7" ht="36.75" customHeight="1">
      <c r="A2" s="698" t="s">
        <v>1335</v>
      </c>
      <c r="B2" s="699"/>
      <c r="C2" s="699"/>
      <c r="D2" s="699"/>
      <c r="E2" s="699"/>
      <c r="F2" s="700"/>
      <c r="G2" s="182"/>
    </row>
    <row r="3" spans="1:7" ht="33" customHeight="1">
      <c r="A3" s="750" t="s">
        <v>270</v>
      </c>
      <c r="B3" s="748" t="s">
        <v>415</v>
      </c>
      <c r="C3" s="744">
        <v>2011</v>
      </c>
      <c r="D3" s="745"/>
      <c r="E3" s="746">
        <v>2012</v>
      </c>
      <c r="F3" s="747"/>
      <c r="G3" s="182"/>
    </row>
    <row r="4" spans="1:7" ht="69" customHeight="1">
      <c r="A4" s="751"/>
      <c r="B4" s="749"/>
      <c r="C4" s="121" t="s">
        <v>1017</v>
      </c>
      <c r="D4" s="121" t="s">
        <v>251</v>
      </c>
      <c r="E4" s="121" t="s">
        <v>1017</v>
      </c>
      <c r="F4" s="29" t="s">
        <v>350</v>
      </c>
      <c r="G4" s="182"/>
    </row>
    <row r="5" spans="1:7" ht="15">
      <c r="A5" s="134"/>
      <c r="B5" s="93"/>
      <c r="C5" s="37" t="s">
        <v>364</v>
      </c>
      <c r="D5" s="37" t="s">
        <v>365</v>
      </c>
      <c r="E5" s="90" t="s">
        <v>366</v>
      </c>
      <c r="F5" s="100" t="s">
        <v>373</v>
      </c>
      <c r="G5" s="182"/>
    </row>
    <row r="6" spans="1:7" ht="38.25" customHeight="1">
      <c r="A6" s="31">
        <v>1</v>
      </c>
      <c r="B6" s="94" t="s">
        <v>95</v>
      </c>
      <c r="C6" s="536">
        <v>715845</v>
      </c>
      <c r="D6" s="537" t="s">
        <v>398</v>
      </c>
      <c r="E6" s="536">
        <v>751710</v>
      </c>
      <c r="F6" s="538" t="s">
        <v>398</v>
      </c>
      <c r="G6" s="182"/>
    </row>
    <row r="7" spans="1:7" ht="38.25" customHeight="1">
      <c r="A7" s="31">
        <f>A6+1</f>
        <v>2</v>
      </c>
      <c r="B7" s="94" t="s">
        <v>428</v>
      </c>
      <c r="C7" s="537" t="s">
        <v>398</v>
      </c>
      <c r="D7" s="525">
        <v>4639</v>
      </c>
      <c r="E7" s="537" t="s">
        <v>398</v>
      </c>
      <c r="F7" s="539">
        <v>4678</v>
      </c>
      <c r="G7" s="182"/>
    </row>
    <row r="8" spans="1:7" ht="38.25" customHeight="1">
      <c r="A8" s="31">
        <f>A7+1</f>
        <v>3</v>
      </c>
      <c r="B8" s="94" t="s">
        <v>1308</v>
      </c>
      <c r="C8" s="537" t="s">
        <v>398</v>
      </c>
      <c r="D8" s="525">
        <v>606</v>
      </c>
      <c r="E8" s="537" t="s">
        <v>398</v>
      </c>
      <c r="F8" s="539">
        <v>648</v>
      </c>
      <c r="G8" s="182"/>
    </row>
    <row r="9" spans="1:7" ht="35.25" customHeight="1">
      <c r="A9" s="31">
        <f>A8+1</f>
        <v>4</v>
      </c>
      <c r="B9" s="68" t="s">
        <v>940</v>
      </c>
      <c r="C9" s="536">
        <v>83654.37</v>
      </c>
      <c r="D9" s="537" t="s">
        <v>398</v>
      </c>
      <c r="E9" s="540">
        <f>+C11</f>
        <v>26146.369999999995</v>
      </c>
      <c r="F9" s="538" t="s">
        <v>398</v>
      </c>
      <c r="G9" s="182"/>
    </row>
    <row r="10" spans="1:7" ht="37.5" customHeight="1">
      <c r="A10" s="31">
        <f>A9+1</f>
        <v>5</v>
      </c>
      <c r="B10" s="68" t="s">
        <v>1217</v>
      </c>
      <c r="C10" s="536">
        <v>658337</v>
      </c>
      <c r="D10" s="537" t="s">
        <v>398</v>
      </c>
      <c r="E10" s="541">
        <v>818273</v>
      </c>
      <c r="F10" s="538" t="s">
        <v>398</v>
      </c>
      <c r="G10" s="182"/>
    </row>
    <row r="11" spans="1:7" ht="33" customHeight="1">
      <c r="A11" s="31">
        <v>6</v>
      </c>
      <c r="B11" s="68" t="s">
        <v>320</v>
      </c>
      <c r="C11" s="542">
        <f>+C9+C10-C6</f>
        <v>26146.369999999995</v>
      </c>
      <c r="D11" s="537" t="s">
        <v>398</v>
      </c>
      <c r="E11" s="540">
        <f>+E9+E10-E6</f>
        <v>92709.37</v>
      </c>
      <c r="F11" s="538" t="s">
        <v>398</v>
      </c>
      <c r="G11" s="182"/>
    </row>
    <row r="12" spans="1:7" ht="36" customHeight="1" thickBot="1">
      <c r="A12" s="32">
        <v>7</v>
      </c>
      <c r="B12" s="83" t="s">
        <v>321</v>
      </c>
      <c r="C12" s="543">
        <f>IF(C6=0,0,C6/D7)</f>
        <v>154.31019616296615</v>
      </c>
      <c r="D12" s="544" t="s">
        <v>398</v>
      </c>
      <c r="E12" s="543">
        <f>IF(E6=0,0,E6/F7)</f>
        <v>160.69046601111586</v>
      </c>
      <c r="F12" s="545" t="s">
        <v>398</v>
      </c>
      <c r="G12" s="182"/>
    </row>
    <row r="13" spans="2:7" ht="15">
      <c r="B13" s="21"/>
      <c r="G13" s="182"/>
    </row>
    <row r="14" spans="1:7" ht="15">
      <c r="A14" s="735" t="s">
        <v>104</v>
      </c>
      <c r="B14" s="736"/>
      <c r="C14" s="736"/>
      <c r="D14" s="736"/>
      <c r="E14" s="736"/>
      <c r="F14" s="737"/>
      <c r="G14" s="182"/>
    </row>
    <row r="15" spans="1:7" ht="15">
      <c r="A15" s="738" t="s">
        <v>473</v>
      </c>
      <c r="B15" s="739"/>
      <c r="C15" s="739"/>
      <c r="D15" s="739"/>
      <c r="E15" s="739"/>
      <c r="F15" s="740"/>
      <c r="G15" s="182"/>
    </row>
    <row r="17" ht="15">
      <c r="F17" s="492"/>
    </row>
    <row r="18" ht="15">
      <c r="F18" s="492"/>
    </row>
  </sheetData>
  <sheetProtection/>
  <mergeCells count="8">
    <mergeCell ref="A14:F14"/>
    <mergeCell ref="A15:F15"/>
    <mergeCell ref="A1:F1"/>
    <mergeCell ref="A2:F2"/>
    <mergeCell ref="C3:D3"/>
    <mergeCell ref="E3:F3"/>
    <mergeCell ref="B3:B4"/>
    <mergeCell ref="A3:A4"/>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H22"/>
  <sheetViews>
    <sheetView zoomScale="75" zoomScaleNormal="75" zoomScalePageLayoutView="0" workbookViewId="0" topLeftCell="A1">
      <pane xSplit="2" ySplit="5" topLeftCell="C6" activePane="bottomRight" state="frozen"/>
      <selection pane="topLeft" activeCell="G22" sqref="G22"/>
      <selection pane="topRight" activeCell="G22" sqref="G22"/>
      <selection pane="bottomLeft" activeCell="G22" sqref="G22"/>
      <selection pane="bottomRight" activeCell="B24" sqref="B24"/>
    </sheetView>
  </sheetViews>
  <sheetFormatPr defaultColWidth="9.140625" defaultRowHeight="12.75"/>
  <cols>
    <col min="1" max="1" width="8.28125" style="92" customWidth="1"/>
    <col min="2" max="2" width="77.7109375" style="92" customWidth="1"/>
    <col min="3" max="6" width="14.7109375" style="92" customWidth="1"/>
    <col min="7" max="16384" width="9.140625" style="92" customWidth="1"/>
  </cols>
  <sheetData>
    <row r="1" spans="1:8" ht="49.5" customHeight="1">
      <c r="A1" s="660" t="s">
        <v>1048</v>
      </c>
      <c r="B1" s="755"/>
      <c r="C1" s="755"/>
      <c r="D1" s="755"/>
      <c r="E1" s="755"/>
      <c r="F1" s="756"/>
      <c r="H1" s="124"/>
    </row>
    <row r="2" spans="1:6" ht="33" customHeight="1">
      <c r="A2" s="663" t="s">
        <v>1326</v>
      </c>
      <c r="B2" s="664"/>
      <c r="C2" s="664"/>
      <c r="D2" s="664"/>
      <c r="E2" s="664"/>
      <c r="F2" s="665"/>
    </row>
    <row r="3" spans="1:6" ht="18.75" customHeight="1">
      <c r="A3" s="750" t="s">
        <v>270</v>
      </c>
      <c r="B3" s="704" t="s">
        <v>415</v>
      </c>
      <c r="C3" s="703" t="s">
        <v>1018</v>
      </c>
      <c r="D3" s="703"/>
      <c r="E3" s="703" t="s">
        <v>444</v>
      </c>
      <c r="F3" s="706"/>
    </row>
    <row r="4" spans="1:6" ht="18.75" customHeight="1">
      <c r="A4" s="757"/>
      <c r="B4" s="704"/>
      <c r="C4" s="99">
        <v>2011</v>
      </c>
      <c r="D4" s="99">
        <v>2012</v>
      </c>
      <c r="E4" s="14">
        <v>2011</v>
      </c>
      <c r="F4" s="29">
        <v>2012</v>
      </c>
    </row>
    <row r="5" spans="1:6" ht="15">
      <c r="A5" s="31"/>
      <c r="B5" s="89"/>
      <c r="C5" s="25" t="s">
        <v>364</v>
      </c>
      <c r="D5" s="25" t="s">
        <v>365</v>
      </c>
      <c r="E5" s="37" t="s">
        <v>366</v>
      </c>
      <c r="F5" s="91" t="s">
        <v>373</v>
      </c>
    </row>
    <row r="6" spans="1:6" ht="30.75">
      <c r="A6" s="31">
        <v>1</v>
      </c>
      <c r="B6" s="46" t="s">
        <v>953</v>
      </c>
      <c r="C6" s="84" t="s">
        <v>398</v>
      </c>
      <c r="D6" s="84" t="s">
        <v>398</v>
      </c>
      <c r="E6" s="167">
        <v>0</v>
      </c>
      <c r="F6" s="170">
        <v>0</v>
      </c>
    </row>
    <row r="7" spans="1:6" ht="36">
      <c r="A7" s="31">
        <f>A6+1</f>
        <v>2</v>
      </c>
      <c r="B7" s="64" t="s">
        <v>429</v>
      </c>
      <c r="C7" s="84" t="s">
        <v>398</v>
      </c>
      <c r="D7" s="84" t="s">
        <v>398</v>
      </c>
      <c r="E7" s="167">
        <v>0</v>
      </c>
      <c r="F7" s="170">
        <v>0</v>
      </c>
    </row>
    <row r="8" spans="1:6" ht="15">
      <c r="A8" s="31">
        <v>3</v>
      </c>
      <c r="B8" s="82" t="s">
        <v>347</v>
      </c>
      <c r="C8" s="84" t="s">
        <v>398</v>
      </c>
      <c r="D8" s="84" t="s">
        <v>398</v>
      </c>
      <c r="E8" s="61">
        <f>E7/12</f>
        <v>0</v>
      </c>
      <c r="F8" s="166">
        <f>F7/12</f>
        <v>0</v>
      </c>
    </row>
    <row r="9" spans="1:6" ht="30.75">
      <c r="A9" s="31">
        <f aca="true" t="shared" si="0" ref="A9:A18">A8+1</f>
        <v>4</v>
      </c>
      <c r="B9" s="64" t="s">
        <v>447</v>
      </c>
      <c r="C9" s="51">
        <v>0</v>
      </c>
      <c r="D9" s="85">
        <v>0</v>
      </c>
      <c r="E9" s="84" t="s">
        <v>398</v>
      </c>
      <c r="F9" s="86" t="s">
        <v>398</v>
      </c>
    </row>
    <row r="10" spans="1:6" ht="30.75">
      <c r="A10" s="31">
        <f t="shared" si="0"/>
        <v>5</v>
      </c>
      <c r="B10" s="64" t="s">
        <v>466</v>
      </c>
      <c r="C10" s="51">
        <v>0</v>
      </c>
      <c r="D10" s="51">
        <v>0</v>
      </c>
      <c r="E10" s="51">
        <v>0</v>
      </c>
      <c r="F10" s="56">
        <v>0</v>
      </c>
    </row>
    <row r="11" spans="1:6" ht="30.75">
      <c r="A11" s="31">
        <f t="shared" si="0"/>
        <v>6</v>
      </c>
      <c r="B11" s="64" t="s">
        <v>356</v>
      </c>
      <c r="C11" s="167">
        <v>0</v>
      </c>
      <c r="D11" s="167">
        <v>0</v>
      </c>
      <c r="E11" s="84" t="s">
        <v>398</v>
      </c>
      <c r="F11" s="86" t="s">
        <v>398</v>
      </c>
    </row>
    <row r="12" spans="1:6" ht="15">
      <c r="A12" s="31">
        <f t="shared" si="0"/>
        <v>7</v>
      </c>
      <c r="B12" s="64" t="s">
        <v>445</v>
      </c>
      <c r="C12" s="51">
        <v>0</v>
      </c>
      <c r="D12" s="51">
        <v>0</v>
      </c>
      <c r="E12" s="84" t="s">
        <v>398</v>
      </c>
      <c r="F12" s="86" t="s">
        <v>398</v>
      </c>
    </row>
    <row r="13" spans="1:6" ht="15">
      <c r="A13" s="31">
        <f t="shared" si="0"/>
        <v>8</v>
      </c>
      <c r="B13" s="64" t="s">
        <v>467</v>
      </c>
      <c r="C13" s="61">
        <f>SUM(C9:C12)</f>
        <v>0</v>
      </c>
      <c r="D13" s="61">
        <f>SUM(D9:D12)</f>
        <v>0</v>
      </c>
      <c r="E13" s="84" t="s">
        <v>398</v>
      </c>
      <c r="F13" s="86" t="s">
        <v>398</v>
      </c>
    </row>
    <row r="14" spans="1:6" ht="15">
      <c r="A14" s="31">
        <f t="shared" si="0"/>
        <v>9</v>
      </c>
      <c r="B14" s="64" t="s">
        <v>468</v>
      </c>
      <c r="C14" s="61"/>
      <c r="D14" s="61">
        <f>D15+D16</f>
        <v>0</v>
      </c>
      <c r="E14" s="84" t="s">
        <v>398</v>
      </c>
      <c r="F14" s="86" t="s">
        <v>398</v>
      </c>
    </row>
    <row r="15" spans="1:6" ht="15">
      <c r="A15" s="31">
        <f t="shared" si="0"/>
        <v>10</v>
      </c>
      <c r="B15" s="47" t="s">
        <v>80</v>
      </c>
      <c r="C15" s="51">
        <v>0</v>
      </c>
      <c r="D15" s="51">
        <v>0</v>
      </c>
      <c r="E15" s="84" t="s">
        <v>398</v>
      </c>
      <c r="F15" s="86" t="s">
        <v>398</v>
      </c>
    </row>
    <row r="16" spans="1:6" ht="15">
      <c r="A16" s="31">
        <f t="shared" si="0"/>
        <v>11</v>
      </c>
      <c r="B16" s="47" t="s">
        <v>81</v>
      </c>
      <c r="C16" s="51">
        <v>0</v>
      </c>
      <c r="D16" s="51">
        <v>0</v>
      </c>
      <c r="E16" s="84" t="s">
        <v>398</v>
      </c>
      <c r="F16" s="86" t="s">
        <v>398</v>
      </c>
    </row>
    <row r="17" spans="1:6" ht="30.75">
      <c r="A17" s="31">
        <f t="shared" si="0"/>
        <v>12</v>
      </c>
      <c r="B17" s="64" t="s">
        <v>469</v>
      </c>
      <c r="C17" s="61">
        <f>+C13-C14</f>
        <v>0</v>
      </c>
      <c r="D17" s="61">
        <f>+D13-D14</f>
        <v>0</v>
      </c>
      <c r="E17" s="84" t="s">
        <v>398</v>
      </c>
      <c r="F17" s="86" t="s">
        <v>398</v>
      </c>
    </row>
    <row r="18" spans="1:6" ht="15.75" thickBot="1">
      <c r="A18" s="32">
        <f t="shared" si="0"/>
        <v>13</v>
      </c>
      <c r="B18" s="97" t="s">
        <v>470</v>
      </c>
      <c r="C18" s="62">
        <f>IF(E8=0,0,C14/E8)</f>
        <v>0</v>
      </c>
      <c r="D18" s="62">
        <f>IF(F8=0,0,D14/F8)</f>
        <v>0</v>
      </c>
      <c r="E18" s="87" t="s">
        <v>398</v>
      </c>
      <c r="F18" s="88" t="s">
        <v>398</v>
      </c>
    </row>
    <row r="20" spans="1:6" ht="13.5">
      <c r="A20" s="735" t="s">
        <v>446</v>
      </c>
      <c r="B20" s="736"/>
      <c r="C20" s="736"/>
      <c r="D20" s="736"/>
      <c r="E20" s="736"/>
      <c r="F20" s="737"/>
    </row>
    <row r="21" spans="1:6" ht="35.25" customHeight="1">
      <c r="A21" s="752" t="s">
        <v>109</v>
      </c>
      <c r="B21" s="753"/>
      <c r="C21" s="753"/>
      <c r="D21" s="753"/>
      <c r="E21" s="753"/>
      <c r="F21" s="754"/>
    </row>
    <row r="22" ht="12.75">
      <c r="A22" s="476" t="s">
        <v>1337</v>
      </c>
    </row>
  </sheetData>
  <sheetProtection/>
  <mergeCells count="8">
    <mergeCell ref="A21:F21"/>
    <mergeCell ref="A1:F1"/>
    <mergeCell ref="A3:A4"/>
    <mergeCell ref="B3:B4"/>
    <mergeCell ref="C3:D3"/>
    <mergeCell ref="E3:F3"/>
    <mergeCell ref="A2:F2"/>
    <mergeCell ref="A20:F20"/>
  </mergeCells>
  <printOptions/>
  <pageMargins left="0.66" right="0.45" top="0.984251968503937" bottom="0.77" header="0.5118110236220472" footer="0.5118110236220472"/>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42"/>
  </sheetPr>
  <dimension ref="A1:K29"/>
  <sheetViews>
    <sheetView zoomScale="75" zoomScaleNormal="75" zoomScalePageLayoutView="0" workbookViewId="0" topLeftCell="A1">
      <pane xSplit="2" ySplit="4" topLeftCell="C5" activePane="bottomRight" state="frozen"/>
      <selection pane="topLeft" activeCell="G22" sqref="G22"/>
      <selection pane="topRight" activeCell="G22" sqref="G22"/>
      <selection pane="bottomLeft" activeCell="G22" sqref="G22"/>
      <selection pane="bottomRight" activeCell="D11" sqref="D11"/>
    </sheetView>
  </sheetViews>
  <sheetFormatPr defaultColWidth="9.140625" defaultRowHeight="12.75"/>
  <cols>
    <col min="1" max="1" width="8.140625" style="370" customWidth="1"/>
    <col min="2" max="2" width="94.00390625" style="392" customWidth="1"/>
    <col min="3" max="3" width="18.7109375" style="370" customWidth="1"/>
    <col min="4" max="4" width="18.57421875" style="370" customWidth="1"/>
    <col min="5" max="5" width="11.421875" style="371" customWidth="1"/>
    <col min="6" max="16384" width="9.140625" style="370" customWidth="1"/>
  </cols>
  <sheetData>
    <row r="1" spans="1:5" ht="49.5" customHeight="1" thickBot="1">
      <c r="A1" s="758" t="s">
        <v>1056</v>
      </c>
      <c r="B1" s="759"/>
      <c r="C1" s="759"/>
      <c r="D1" s="760"/>
      <c r="E1" s="369"/>
    </row>
    <row r="2" spans="1:4" ht="29.25" customHeight="1">
      <c r="A2" s="761" t="s">
        <v>1327</v>
      </c>
      <c r="B2" s="762"/>
      <c r="C2" s="762"/>
      <c r="D2" s="763"/>
    </row>
    <row r="3" spans="1:4" ht="33" customHeight="1">
      <c r="A3" s="372" t="s">
        <v>270</v>
      </c>
      <c r="B3" s="373" t="s">
        <v>415</v>
      </c>
      <c r="C3" s="374">
        <v>2011</v>
      </c>
      <c r="D3" s="375">
        <v>2012</v>
      </c>
    </row>
    <row r="4" spans="1:4" ht="15">
      <c r="A4" s="376"/>
      <c r="B4" s="377"/>
      <c r="C4" s="378" t="s">
        <v>364</v>
      </c>
      <c r="D4" s="426" t="s">
        <v>365</v>
      </c>
    </row>
    <row r="5" spans="1:4" ht="18">
      <c r="A5" s="379">
        <v>1</v>
      </c>
      <c r="B5" s="380" t="s">
        <v>357</v>
      </c>
      <c r="C5" s="546">
        <f>+C6+C9</f>
        <v>144073.47</v>
      </c>
      <c r="D5" s="547">
        <f>D6+D9</f>
        <v>119675.28</v>
      </c>
    </row>
    <row r="6" spans="1:4" ht="18.75" customHeight="1">
      <c r="A6" s="379">
        <f aca="true" t="shared" si="0" ref="A6:A13">A5+1</f>
        <v>2</v>
      </c>
      <c r="B6" s="380" t="s">
        <v>451</v>
      </c>
      <c r="C6" s="546">
        <f>+C7+C8</f>
        <v>80999.67</v>
      </c>
      <c r="D6" s="547">
        <f>+D7+D8</f>
        <v>75994.48</v>
      </c>
    </row>
    <row r="7" spans="1:4" ht="15">
      <c r="A7" s="379">
        <f t="shared" si="0"/>
        <v>3</v>
      </c>
      <c r="B7" s="381" t="s">
        <v>449</v>
      </c>
      <c r="C7" s="51">
        <v>80999.67</v>
      </c>
      <c r="D7" s="548">
        <v>75994.48</v>
      </c>
    </row>
    <row r="8" spans="1:4" ht="15">
      <c r="A8" s="379">
        <f t="shared" si="0"/>
        <v>4</v>
      </c>
      <c r="B8" s="381" t="s">
        <v>450</v>
      </c>
      <c r="C8" s="501">
        <v>0</v>
      </c>
      <c r="D8" s="548">
        <v>0</v>
      </c>
    </row>
    <row r="9" spans="1:4" ht="15">
      <c r="A9" s="379">
        <f t="shared" si="0"/>
        <v>5</v>
      </c>
      <c r="B9" s="380" t="s">
        <v>322</v>
      </c>
      <c r="C9" s="549">
        <f>+C10+C11-C12</f>
        <v>63073.8</v>
      </c>
      <c r="D9" s="550">
        <f>+D10+D11-D12</f>
        <v>43680.8</v>
      </c>
    </row>
    <row r="10" spans="1:4" ht="19.5" customHeight="1">
      <c r="A10" s="379">
        <f t="shared" si="0"/>
        <v>6</v>
      </c>
      <c r="B10" s="381" t="s">
        <v>255</v>
      </c>
      <c r="C10" s="501">
        <v>-4967.07</v>
      </c>
      <c r="D10" s="550">
        <f>+C12</f>
        <v>10272.12999999999</v>
      </c>
    </row>
    <row r="11" spans="1:4" ht="15">
      <c r="A11" s="379">
        <f t="shared" si="0"/>
        <v>7</v>
      </c>
      <c r="B11" s="381" t="s">
        <v>290</v>
      </c>
      <c r="C11" s="501">
        <v>78313</v>
      </c>
      <c r="D11" s="548">
        <v>73903</v>
      </c>
    </row>
    <row r="12" spans="1:4" ht="15">
      <c r="A12" s="379">
        <f t="shared" si="0"/>
        <v>8</v>
      </c>
      <c r="B12" s="381" t="s">
        <v>1049</v>
      </c>
      <c r="C12" s="549">
        <f>C10+C11-C20</f>
        <v>10272.12999999999</v>
      </c>
      <c r="D12" s="550">
        <f>D10+D11-D20</f>
        <v>40494.32999999999</v>
      </c>
    </row>
    <row r="13" spans="1:4" ht="30" customHeight="1">
      <c r="A13" s="379">
        <f t="shared" si="0"/>
        <v>9</v>
      </c>
      <c r="B13" s="380" t="s">
        <v>1050</v>
      </c>
      <c r="C13" s="525">
        <v>144073.47</v>
      </c>
      <c r="D13" s="551">
        <v>119675.28</v>
      </c>
    </row>
    <row r="14" spans="1:11" ht="15">
      <c r="A14" s="379"/>
      <c r="B14" s="427" t="s">
        <v>381</v>
      </c>
      <c r="C14" s="66"/>
      <c r="D14" s="552"/>
      <c r="E14" s="382"/>
      <c r="F14" s="383"/>
      <c r="G14" s="383"/>
      <c r="H14" s="383"/>
      <c r="I14" s="383"/>
      <c r="J14" s="383"/>
      <c r="K14" s="383"/>
    </row>
    <row r="15" spans="1:4" ht="18">
      <c r="A15" s="379">
        <f>A13+1</f>
        <v>10</v>
      </c>
      <c r="B15" s="428" t="s">
        <v>452</v>
      </c>
      <c r="C15" s="51">
        <v>138862.1</v>
      </c>
      <c r="D15" s="548">
        <v>119675.28</v>
      </c>
    </row>
    <row r="16" spans="1:4" ht="30.75" customHeight="1">
      <c r="A16" s="379">
        <f aca="true" t="shared" si="1" ref="A16:A21">+A15+1</f>
        <v>11</v>
      </c>
      <c r="B16" s="380" t="s">
        <v>1051</v>
      </c>
      <c r="C16" s="546">
        <f>C5-C13</f>
        <v>0</v>
      </c>
      <c r="D16" s="547">
        <f>D5-D13</f>
        <v>0</v>
      </c>
    </row>
    <row r="17" spans="1:4" ht="18">
      <c r="A17" s="379">
        <f t="shared" si="1"/>
        <v>12</v>
      </c>
      <c r="B17" s="380" t="s">
        <v>1052</v>
      </c>
      <c r="C17" s="546">
        <f>C18+C19</f>
        <v>69165</v>
      </c>
      <c r="D17" s="547">
        <f>D18+D19</f>
        <v>54601</v>
      </c>
    </row>
    <row r="18" spans="1:4" ht="15">
      <c r="A18" s="469">
        <f t="shared" si="1"/>
        <v>13</v>
      </c>
      <c r="B18" s="384" t="s">
        <v>1053</v>
      </c>
      <c r="C18" s="553">
        <v>69165</v>
      </c>
      <c r="D18" s="554">
        <v>54601</v>
      </c>
    </row>
    <row r="19" spans="1:4" ht="18">
      <c r="A19" s="469">
        <f>+A18+1</f>
        <v>14</v>
      </c>
      <c r="B19" s="384" t="s">
        <v>1054</v>
      </c>
      <c r="C19" s="553">
        <v>0</v>
      </c>
      <c r="D19" s="554">
        <v>0</v>
      </c>
    </row>
    <row r="20" spans="1:4" ht="15">
      <c r="A20" s="469">
        <f>+A19+1</f>
        <v>15</v>
      </c>
      <c r="B20" s="380" t="s">
        <v>1196</v>
      </c>
      <c r="C20" s="546">
        <v>63073.8</v>
      </c>
      <c r="D20" s="547">
        <f>(D18*0.8+D19*0.8)</f>
        <v>43680.8</v>
      </c>
    </row>
    <row r="21" spans="1:4" ht="15.75" thickBot="1">
      <c r="A21" s="470">
        <f t="shared" si="1"/>
        <v>16</v>
      </c>
      <c r="B21" s="385" t="s">
        <v>1055</v>
      </c>
      <c r="C21" s="555">
        <f>IF(C18=0,0,C15/C18)</f>
        <v>2.0076931974264443</v>
      </c>
      <c r="D21" s="556">
        <f>IF(D18=0,0,D15/D17)</f>
        <v>2.1918148019267045</v>
      </c>
    </row>
    <row r="22" spans="1:5" s="383" customFormat="1" ht="15">
      <c r="A22" s="386"/>
      <c r="B22" s="387"/>
      <c r="C22" s="388"/>
      <c r="D22" s="388"/>
      <c r="E22" s="382"/>
    </row>
    <row r="23" spans="1:5" s="390" customFormat="1" ht="15">
      <c r="A23" s="764" t="s">
        <v>448</v>
      </c>
      <c r="B23" s="765"/>
      <c r="C23" s="765"/>
      <c r="D23" s="766"/>
      <c r="E23" s="389"/>
    </row>
    <row r="24" spans="1:5" s="390" customFormat="1" ht="15">
      <c r="A24" s="767" t="s">
        <v>925</v>
      </c>
      <c r="B24" s="768"/>
      <c r="C24" s="768"/>
      <c r="D24" s="769"/>
      <c r="E24" s="389"/>
    </row>
    <row r="25" spans="1:5" s="390" customFormat="1" ht="15">
      <c r="A25" s="770" t="s">
        <v>933</v>
      </c>
      <c r="B25" s="771"/>
      <c r="C25" s="771"/>
      <c r="D25" s="772"/>
      <c r="E25" s="389"/>
    </row>
    <row r="26" spans="1:5" s="390" customFormat="1" ht="15">
      <c r="A26" s="773" t="s">
        <v>934</v>
      </c>
      <c r="B26" s="774"/>
      <c r="C26" s="774"/>
      <c r="D26" s="775"/>
      <c r="E26" s="389"/>
    </row>
    <row r="27" spans="2:5" s="390" customFormat="1" ht="15">
      <c r="B27" s="391"/>
      <c r="E27" s="389"/>
    </row>
    <row r="28" spans="2:5" s="390" customFormat="1" ht="15">
      <c r="B28" s="391"/>
      <c r="E28" s="389"/>
    </row>
    <row r="29" spans="2:5" s="390" customFormat="1" ht="15">
      <c r="B29" s="391"/>
      <c r="E29" s="389"/>
    </row>
  </sheetData>
  <sheetProtection/>
  <mergeCells count="6">
    <mergeCell ref="A1:D1"/>
    <mergeCell ref="A2:D2"/>
    <mergeCell ref="A23:D23"/>
    <mergeCell ref="A24:D24"/>
    <mergeCell ref="A25:D25"/>
    <mergeCell ref="A26:D26"/>
  </mergeCells>
  <printOptions/>
  <pageMargins left="0.7480314960629921" right="0.7480314960629921" top="0.5905511811023623" bottom="0.5905511811023623"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I23"/>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5" sqref="D15"/>
    </sheetView>
  </sheetViews>
  <sheetFormatPr defaultColWidth="9.140625" defaultRowHeight="12.75"/>
  <cols>
    <col min="1" max="1" width="9.140625" style="2" customWidth="1"/>
    <col min="2" max="2" width="88.7109375" style="8" customWidth="1"/>
    <col min="3" max="4" width="23.421875" style="2" customWidth="1"/>
    <col min="5" max="5" width="15.28125" style="304" bestFit="1" customWidth="1"/>
    <col min="6" max="6" width="9.140625" style="304" customWidth="1"/>
    <col min="7" max="16384" width="9.140625" style="2" customWidth="1"/>
  </cols>
  <sheetData>
    <row r="1" spans="1:4" ht="49.5" customHeight="1">
      <c r="A1" s="776" t="s">
        <v>1057</v>
      </c>
      <c r="B1" s="777"/>
      <c r="C1" s="777"/>
      <c r="D1" s="778"/>
    </row>
    <row r="2" spans="1:4" ht="27.75" customHeight="1">
      <c r="A2" s="782" t="s">
        <v>1326</v>
      </c>
      <c r="B2" s="783"/>
      <c r="C2" s="783"/>
      <c r="D2" s="784"/>
    </row>
    <row r="3" spans="1:4" ht="15">
      <c r="A3" s="683" t="s">
        <v>270</v>
      </c>
      <c r="B3" s="779" t="s">
        <v>415</v>
      </c>
      <c r="C3" s="780" t="s">
        <v>386</v>
      </c>
      <c r="D3" s="781"/>
    </row>
    <row r="4" spans="1:6" s="5" customFormat="1" ht="15">
      <c r="A4" s="683"/>
      <c r="B4" s="779"/>
      <c r="C4" s="16">
        <v>2011</v>
      </c>
      <c r="D4" s="15">
        <v>2012</v>
      </c>
      <c r="E4" s="305"/>
      <c r="F4" s="305"/>
    </row>
    <row r="5" spans="1:6" s="5" customFormat="1" ht="15">
      <c r="A5" s="31"/>
      <c r="B5" s="28"/>
      <c r="C5" s="16" t="s">
        <v>364</v>
      </c>
      <c r="D5" s="15" t="s">
        <v>365</v>
      </c>
      <c r="E5" s="305"/>
      <c r="F5" s="305"/>
    </row>
    <row r="6" spans="1:6" s="5" customFormat="1" ht="15">
      <c r="A6" s="107">
        <v>1</v>
      </c>
      <c r="B6" s="57" t="s">
        <v>279</v>
      </c>
      <c r="C6" s="557">
        <v>776307.07</v>
      </c>
      <c r="D6" s="558">
        <v>297333.7</v>
      </c>
      <c r="E6" s="305"/>
      <c r="F6" s="305"/>
    </row>
    <row r="7" spans="1:6" s="5" customFormat="1" ht="15">
      <c r="A7" s="107">
        <f aca="true" t="shared" si="0" ref="A7:A20">A6+1</f>
        <v>2</v>
      </c>
      <c r="B7" s="46" t="s">
        <v>224</v>
      </c>
      <c r="C7" s="496">
        <f>SUM(C8:C13)</f>
        <v>243490.64</v>
      </c>
      <c r="D7" s="497">
        <f>SUM(D8:D13)</f>
        <v>257114.19</v>
      </c>
      <c r="E7" s="305"/>
      <c r="F7" s="305"/>
    </row>
    <row r="8" spans="1:6" s="5" customFormat="1" ht="18">
      <c r="A8" s="107">
        <f t="shared" si="0"/>
        <v>3</v>
      </c>
      <c r="B8" s="58" t="s">
        <v>476</v>
      </c>
      <c r="C8" s="167">
        <v>0</v>
      </c>
      <c r="D8" s="559">
        <v>0</v>
      </c>
      <c r="E8" s="305"/>
      <c r="F8" s="305"/>
    </row>
    <row r="9" spans="1:6" s="5" customFormat="1" ht="15">
      <c r="A9" s="107">
        <f t="shared" si="0"/>
        <v>4</v>
      </c>
      <c r="B9" s="58" t="s">
        <v>479</v>
      </c>
      <c r="C9" s="167">
        <v>243490.64</v>
      </c>
      <c r="D9" s="559">
        <v>257114.19</v>
      </c>
      <c r="E9" s="305"/>
      <c r="F9" s="305"/>
    </row>
    <row r="10" spans="1:6" s="5" customFormat="1" ht="15">
      <c r="A10" s="107">
        <f t="shared" si="0"/>
        <v>5</v>
      </c>
      <c r="B10" s="58" t="s">
        <v>480</v>
      </c>
      <c r="C10" s="167">
        <v>0</v>
      </c>
      <c r="D10" s="559">
        <v>0</v>
      </c>
      <c r="E10" s="305"/>
      <c r="F10" s="305"/>
    </row>
    <row r="11" spans="1:6" s="5" customFormat="1" ht="15">
      <c r="A11" s="107">
        <f t="shared" si="0"/>
        <v>6</v>
      </c>
      <c r="B11" s="58" t="s">
        <v>477</v>
      </c>
      <c r="C11" s="167">
        <v>0</v>
      </c>
      <c r="D11" s="559">
        <v>0</v>
      </c>
      <c r="E11" s="305"/>
      <c r="F11" s="305"/>
    </row>
    <row r="12" spans="1:6" s="5" customFormat="1" ht="15">
      <c r="A12" s="107">
        <f t="shared" si="0"/>
        <v>7</v>
      </c>
      <c r="B12" s="58" t="s">
        <v>478</v>
      </c>
      <c r="C12" s="167">
        <v>0</v>
      </c>
      <c r="D12" s="559">
        <v>0</v>
      </c>
      <c r="E12" s="305"/>
      <c r="F12" s="305"/>
    </row>
    <row r="13" spans="1:6" s="5" customFormat="1" ht="19.5" customHeight="1">
      <c r="A13" s="107">
        <f t="shared" si="0"/>
        <v>8</v>
      </c>
      <c r="B13" s="58" t="s">
        <v>481</v>
      </c>
      <c r="C13" s="167">
        <v>0</v>
      </c>
      <c r="D13" s="559">
        <v>0</v>
      </c>
      <c r="E13" s="305"/>
      <c r="F13" s="305"/>
    </row>
    <row r="14" spans="1:6" s="5" customFormat="1" ht="21.75" customHeight="1">
      <c r="A14" s="107">
        <f t="shared" si="0"/>
        <v>9</v>
      </c>
      <c r="B14" s="46" t="s">
        <v>77</v>
      </c>
      <c r="C14" s="496">
        <f>C6+C7</f>
        <v>1019797.71</v>
      </c>
      <c r="D14" s="497">
        <f>D6+D7</f>
        <v>554447.89</v>
      </c>
      <c r="E14" s="305"/>
      <c r="F14" s="305"/>
    </row>
    <row r="15" spans="1:6" s="5" customFormat="1" ht="40.5" customHeight="1">
      <c r="A15" s="107">
        <f t="shared" si="0"/>
        <v>10</v>
      </c>
      <c r="B15" s="46" t="s">
        <v>336</v>
      </c>
      <c r="C15" s="557">
        <v>266816</v>
      </c>
      <c r="D15" s="560">
        <v>156735</v>
      </c>
      <c r="E15" s="452" t="s">
        <v>1273</v>
      </c>
      <c r="F15" s="305"/>
    </row>
    <row r="16" spans="1:6" s="5" customFormat="1" ht="30.75">
      <c r="A16" s="148" t="s">
        <v>964</v>
      </c>
      <c r="B16" s="64" t="s">
        <v>994</v>
      </c>
      <c r="C16" s="557">
        <v>3194782.59</v>
      </c>
      <c r="D16" s="560">
        <v>1181841.28</v>
      </c>
      <c r="E16" s="305" t="s">
        <v>1274</v>
      </c>
      <c r="F16" s="305"/>
    </row>
    <row r="17" spans="1:6" s="5" customFormat="1" ht="28.5" customHeight="1">
      <c r="A17" s="107">
        <f>A15+1</f>
        <v>11</v>
      </c>
      <c r="B17" s="46" t="s">
        <v>1034</v>
      </c>
      <c r="C17" s="557">
        <v>417775.89</v>
      </c>
      <c r="D17" s="560">
        <v>87578.61</v>
      </c>
      <c r="E17" s="305"/>
      <c r="F17" s="305"/>
    </row>
    <row r="18" spans="1:6" s="5" customFormat="1" ht="23.25" customHeight="1">
      <c r="A18" s="107">
        <f t="shared" si="0"/>
        <v>12</v>
      </c>
      <c r="B18" s="46" t="s">
        <v>335</v>
      </c>
      <c r="C18" s="557">
        <v>0</v>
      </c>
      <c r="D18" s="560">
        <v>0</v>
      </c>
      <c r="E18" s="305"/>
      <c r="F18" s="305"/>
    </row>
    <row r="19" spans="1:6" s="5" customFormat="1" ht="33" customHeight="1">
      <c r="A19" s="107">
        <f t="shared" si="0"/>
        <v>13</v>
      </c>
      <c r="B19" s="46" t="s">
        <v>1033</v>
      </c>
      <c r="C19" s="557">
        <v>0</v>
      </c>
      <c r="D19" s="560">
        <v>0</v>
      </c>
      <c r="E19" s="305" t="s">
        <v>1275</v>
      </c>
      <c r="F19" s="305"/>
    </row>
    <row r="20" spans="1:6" s="5" customFormat="1" ht="15.75" thickBot="1">
      <c r="A20" s="108">
        <f t="shared" si="0"/>
        <v>14</v>
      </c>
      <c r="B20" s="48" t="s">
        <v>111</v>
      </c>
      <c r="C20" s="505">
        <f>SUM(C14:C19)</f>
        <v>4899172.1899999995</v>
      </c>
      <c r="D20" s="499">
        <f>SUM(D14:D19)</f>
        <v>1980602.78</v>
      </c>
      <c r="E20" s="305"/>
      <c r="F20" s="305"/>
    </row>
    <row r="22" spans="1:4" ht="18" customHeight="1">
      <c r="A22" s="735" t="s">
        <v>115</v>
      </c>
      <c r="B22" s="736"/>
      <c r="C22" s="736"/>
      <c r="D22" s="737"/>
    </row>
    <row r="23" spans="1:9" ht="26.25" customHeight="1">
      <c r="A23" s="752" t="s">
        <v>32</v>
      </c>
      <c r="B23" s="753"/>
      <c r="C23" s="753"/>
      <c r="D23" s="754"/>
      <c r="E23" s="305"/>
      <c r="F23" s="305"/>
      <c r="G23" s="161"/>
      <c r="H23" s="161"/>
      <c r="I23" s="161"/>
    </row>
  </sheetData>
  <sheetProtection/>
  <mergeCells count="7">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J82"/>
  <sheetViews>
    <sheetView zoomScale="75" zoomScaleNormal="75"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F9" sqref="F9"/>
    </sheetView>
  </sheetViews>
  <sheetFormatPr defaultColWidth="9.140625" defaultRowHeight="12.75"/>
  <cols>
    <col min="1" max="1" width="7.421875" style="2" customWidth="1"/>
    <col min="2" max="2" width="51.57421875" style="8" customWidth="1"/>
    <col min="3" max="3" width="15.28125" style="8" customWidth="1"/>
    <col min="4" max="4" width="18.140625" style="2" customWidth="1"/>
    <col min="5" max="5" width="18.57421875" style="2" customWidth="1"/>
    <col min="6" max="6" width="16.28125" style="2" customWidth="1"/>
    <col min="7" max="7" width="12.8515625" style="2" customWidth="1"/>
    <col min="8" max="8" width="17.00390625" style="2" customWidth="1"/>
    <col min="9" max="9" width="21.00390625" style="2" customWidth="1"/>
    <col min="10" max="10" width="25.7109375" style="2" customWidth="1"/>
    <col min="11" max="16384" width="9.140625" style="2" customWidth="1"/>
  </cols>
  <sheetData>
    <row r="1" spans="1:9" ht="34.5" customHeight="1">
      <c r="A1" s="788" t="s">
        <v>1058</v>
      </c>
      <c r="B1" s="789"/>
      <c r="C1" s="789"/>
      <c r="D1" s="789"/>
      <c r="E1" s="789"/>
      <c r="F1" s="789"/>
      <c r="G1" s="789"/>
      <c r="H1" s="789"/>
      <c r="I1" s="790"/>
    </row>
    <row r="2" spans="1:9" ht="34.5" customHeight="1" thickBot="1">
      <c r="A2" s="791" t="s">
        <v>1326</v>
      </c>
      <c r="B2" s="792"/>
      <c r="C2" s="792"/>
      <c r="D2" s="792"/>
      <c r="E2" s="792"/>
      <c r="F2" s="792"/>
      <c r="G2" s="792"/>
      <c r="H2" s="792"/>
      <c r="I2" s="793"/>
    </row>
    <row r="3" spans="1:9" s="5" customFormat="1" ht="35.25" customHeight="1">
      <c r="A3" s="796" t="s">
        <v>270</v>
      </c>
      <c r="B3" s="785" t="s">
        <v>415</v>
      </c>
      <c r="C3" s="785" t="s">
        <v>1059</v>
      </c>
      <c r="D3" s="785" t="s">
        <v>1060</v>
      </c>
      <c r="E3" s="785" t="s">
        <v>1061</v>
      </c>
      <c r="F3" s="785" t="s">
        <v>239</v>
      </c>
      <c r="G3" s="794" t="s">
        <v>297</v>
      </c>
      <c r="H3" s="794" t="s">
        <v>995</v>
      </c>
      <c r="I3" s="786" t="s">
        <v>298</v>
      </c>
    </row>
    <row r="4" spans="1:9" s="5" customFormat="1" ht="72" customHeight="1">
      <c r="A4" s="683"/>
      <c r="B4" s="704"/>
      <c r="C4" s="704"/>
      <c r="D4" s="704"/>
      <c r="E4" s="704"/>
      <c r="F4" s="704"/>
      <c r="G4" s="795"/>
      <c r="H4" s="795"/>
      <c r="I4" s="787"/>
    </row>
    <row r="5" spans="1:9" s="5" customFormat="1" ht="15">
      <c r="A5" s="31"/>
      <c r="B5" s="93"/>
      <c r="C5" s="96" t="s">
        <v>364</v>
      </c>
      <c r="D5" s="96" t="s">
        <v>365</v>
      </c>
      <c r="E5" s="37" t="s">
        <v>366</v>
      </c>
      <c r="F5" s="37" t="s">
        <v>373</v>
      </c>
      <c r="G5" s="37" t="s">
        <v>367</v>
      </c>
      <c r="H5" s="37" t="s">
        <v>368</v>
      </c>
      <c r="I5" s="320" t="s">
        <v>965</v>
      </c>
    </row>
    <row r="6" spans="1:9" s="5" customFormat="1" ht="15">
      <c r="A6" s="31">
        <v>1</v>
      </c>
      <c r="B6" s="68" t="s">
        <v>472</v>
      </c>
      <c r="C6" s="51">
        <v>7324.66</v>
      </c>
      <c r="D6" s="51">
        <v>62259.62</v>
      </c>
      <c r="E6" s="51">
        <v>2160</v>
      </c>
      <c r="F6" s="51">
        <v>20615.84</v>
      </c>
      <c r="G6" s="51">
        <v>0</v>
      </c>
      <c r="H6" s="51">
        <v>0</v>
      </c>
      <c r="I6" s="166">
        <f aca="true" t="shared" si="0" ref="I6:I16">SUM(C6:H6)</f>
        <v>92360.12</v>
      </c>
    </row>
    <row r="7" spans="1:9" s="5" customFormat="1" ht="15">
      <c r="A7" s="31"/>
      <c r="B7" s="69" t="s">
        <v>381</v>
      </c>
      <c r="C7" s="51"/>
      <c r="D7" s="51"/>
      <c r="E7" s="51"/>
      <c r="F7" s="51"/>
      <c r="G7" s="51"/>
      <c r="H7" s="51"/>
      <c r="I7" s="166"/>
    </row>
    <row r="8" spans="1:9" s="5" customFormat="1" ht="15">
      <c r="A8" s="31">
        <v>2</v>
      </c>
      <c r="B8" s="114" t="s">
        <v>78</v>
      </c>
      <c r="C8" s="51">
        <v>7324.66</v>
      </c>
      <c r="D8" s="51">
        <v>62259.62</v>
      </c>
      <c r="E8" s="51">
        <v>2160</v>
      </c>
      <c r="F8" s="51">
        <v>3662.34</v>
      </c>
      <c r="G8" s="51">
        <v>0</v>
      </c>
      <c r="H8" s="51">
        <v>0</v>
      </c>
      <c r="I8" s="166">
        <f t="shared" si="0"/>
        <v>75406.62</v>
      </c>
    </row>
    <row r="9" spans="1:9" ht="15">
      <c r="A9" s="31">
        <v>3</v>
      </c>
      <c r="B9" s="68" t="s">
        <v>363</v>
      </c>
      <c r="C9" s="51">
        <v>0</v>
      </c>
      <c r="D9" s="51">
        <v>0</v>
      </c>
      <c r="E9" s="51">
        <v>0</v>
      </c>
      <c r="F9" s="51">
        <v>0</v>
      </c>
      <c r="G9" s="51">
        <v>0</v>
      </c>
      <c r="H9" s="51">
        <v>0</v>
      </c>
      <c r="I9" s="166">
        <f t="shared" si="0"/>
        <v>0</v>
      </c>
    </row>
    <row r="10" spans="1:9" ht="30.75">
      <c r="A10" s="31">
        <v>4</v>
      </c>
      <c r="B10" s="68" t="s">
        <v>319</v>
      </c>
      <c r="C10" s="61">
        <f aca="true" t="shared" si="1" ref="C10:H10">SUM(C11:C15)</f>
        <v>48342.47</v>
      </c>
      <c r="D10" s="61">
        <f t="shared" si="1"/>
        <v>376570.91</v>
      </c>
      <c r="E10" s="61">
        <f t="shared" si="1"/>
        <v>20141.15</v>
      </c>
      <c r="F10" s="61">
        <f t="shared" si="1"/>
        <v>32431.199999999997</v>
      </c>
      <c r="G10" s="61">
        <f t="shared" si="1"/>
        <v>0</v>
      </c>
      <c r="H10" s="61">
        <f t="shared" si="1"/>
        <v>0</v>
      </c>
      <c r="I10" s="166">
        <f t="shared" si="0"/>
        <v>477485.73000000004</v>
      </c>
    </row>
    <row r="11" spans="1:9" ht="15">
      <c r="A11" s="31">
        <v>5</v>
      </c>
      <c r="B11" s="114" t="s">
        <v>440</v>
      </c>
      <c r="C11" s="51">
        <v>0</v>
      </c>
      <c r="D11" s="51">
        <v>0</v>
      </c>
      <c r="E11" s="51">
        <v>0</v>
      </c>
      <c r="F11" s="51">
        <v>0</v>
      </c>
      <c r="G11" s="51">
        <v>0</v>
      </c>
      <c r="H11" s="51">
        <v>0</v>
      </c>
      <c r="I11" s="166">
        <f t="shared" si="0"/>
        <v>0</v>
      </c>
    </row>
    <row r="12" spans="1:9" ht="15">
      <c r="A12" s="31">
        <v>6</v>
      </c>
      <c r="B12" s="114" t="s">
        <v>441</v>
      </c>
      <c r="C12" s="51">
        <v>7685.1</v>
      </c>
      <c r="D12" s="51">
        <v>65323.35</v>
      </c>
      <c r="E12" s="51">
        <v>774</v>
      </c>
      <c r="F12" s="51">
        <v>3842.55</v>
      </c>
      <c r="G12" s="51">
        <v>0</v>
      </c>
      <c r="H12" s="51">
        <v>0</v>
      </c>
      <c r="I12" s="166">
        <f t="shared" si="0"/>
        <v>77625</v>
      </c>
    </row>
    <row r="13" spans="1:9" ht="15">
      <c r="A13" s="31">
        <v>7</v>
      </c>
      <c r="B13" s="142" t="s">
        <v>442</v>
      </c>
      <c r="C13" s="51">
        <v>36289.33</v>
      </c>
      <c r="D13" s="51">
        <v>274119.29</v>
      </c>
      <c r="E13" s="51">
        <v>19367.15</v>
      </c>
      <c r="F13" s="51">
        <v>17862.26</v>
      </c>
      <c r="G13" s="51">
        <v>0</v>
      </c>
      <c r="H13" s="51">
        <v>0</v>
      </c>
      <c r="I13" s="166">
        <f t="shared" si="0"/>
        <v>347638.03</v>
      </c>
    </row>
    <row r="14" spans="1:10" ht="30.75">
      <c r="A14" s="31">
        <v>8</v>
      </c>
      <c r="B14" s="114" t="s">
        <v>443</v>
      </c>
      <c r="C14" s="51">
        <v>1517.15</v>
      </c>
      <c r="D14" s="51">
        <v>12895.75</v>
      </c>
      <c r="E14" s="51">
        <v>0</v>
      </c>
      <c r="F14" s="51">
        <v>7302.18</v>
      </c>
      <c r="G14" s="51">
        <v>0</v>
      </c>
      <c r="H14" s="51">
        <v>0</v>
      </c>
      <c r="I14" s="166">
        <f t="shared" si="0"/>
        <v>21715.08</v>
      </c>
      <c r="J14" s="131"/>
    </row>
    <row r="15" spans="1:9" ht="30.75">
      <c r="A15" s="43">
        <v>9</v>
      </c>
      <c r="B15" s="114" t="s">
        <v>1353</v>
      </c>
      <c r="C15" s="51">
        <v>2850.89</v>
      </c>
      <c r="D15" s="51">
        <v>24232.52</v>
      </c>
      <c r="E15" s="51">
        <v>0</v>
      </c>
      <c r="F15" s="51">
        <v>3424.21</v>
      </c>
      <c r="G15" s="51">
        <v>0</v>
      </c>
      <c r="H15" s="51">
        <v>0</v>
      </c>
      <c r="I15" s="166">
        <f t="shared" si="0"/>
        <v>30507.62</v>
      </c>
    </row>
    <row r="16" spans="1:9" ht="15">
      <c r="A16" s="31">
        <v>10</v>
      </c>
      <c r="B16" s="63" t="s">
        <v>243</v>
      </c>
      <c r="C16" s="51">
        <v>0</v>
      </c>
      <c r="D16" s="51">
        <v>0</v>
      </c>
      <c r="E16" s="51">
        <v>0</v>
      </c>
      <c r="F16" s="51">
        <v>0</v>
      </c>
      <c r="G16" s="51">
        <v>0</v>
      </c>
      <c r="H16" s="51">
        <v>0</v>
      </c>
      <c r="I16" s="166">
        <f t="shared" si="0"/>
        <v>0</v>
      </c>
    </row>
    <row r="17" spans="1:9" ht="15">
      <c r="A17" s="31">
        <v>11</v>
      </c>
      <c r="B17" s="68" t="s">
        <v>244</v>
      </c>
      <c r="C17" s="51">
        <v>0</v>
      </c>
      <c r="D17" s="51">
        <v>0</v>
      </c>
      <c r="E17" s="51">
        <v>0</v>
      </c>
      <c r="F17" s="51">
        <v>63936</v>
      </c>
      <c r="G17" s="51">
        <v>0</v>
      </c>
      <c r="H17" s="51">
        <v>0</v>
      </c>
      <c r="I17" s="166">
        <f>SUM(C17:H17)</f>
        <v>63936</v>
      </c>
    </row>
    <row r="18" spans="1:9" ht="15">
      <c r="A18" s="31">
        <v>12</v>
      </c>
      <c r="B18" s="68" t="s">
        <v>378</v>
      </c>
      <c r="C18" s="51">
        <v>140692.77</v>
      </c>
      <c r="D18" s="51">
        <v>618606.34</v>
      </c>
      <c r="E18" s="51">
        <v>883.08</v>
      </c>
      <c r="F18" s="51">
        <v>16130.37</v>
      </c>
      <c r="G18" s="51">
        <v>0</v>
      </c>
      <c r="H18" s="51">
        <v>0</v>
      </c>
      <c r="I18" s="166">
        <f>SUM(C18:H18)</f>
        <v>776312.5599999999</v>
      </c>
    </row>
    <row r="19" spans="1:9" ht="15">
      <c r="A19" s="31">
        <v>13</v>
      </c>
      <c r="B19" s="68" t="s">
        <v>245</v>
      </c>
      <c r="C19" s="51">
        <v>0</v>
      </c>
      <c r="D19" s="51">
        <v>0</v>
      </c>
      <c r="E19" s="51">
        <v>0</v>
      </c>
      <c r="F19" s="51">
        <v>0</v>
      </c>
      <c r="G19" s="51">
        <v>0</v>
      </c>
      <c r="H19" s="51">
        <v>0</v>
      </c>
      <c r="I19" s="166">
        <f>SUM(C19:H19)</f>
        <v>0</v>
      </c>
    </row>
    <row r="20" spans="1:9" ht="15">
      <c r="A20" s="31">
        <v>14</v>
      </c>
      <c r="B20" s="68" t="s">
        <v>387</v>
      </c>
      <c r="C20" s="51">
        <v>19663.12</v>
      </c>
      <c r="D20" s="51">
        <v>0</v>
      </c>
      <c r="E20" s="51">
        <v>0</v>
      </c>
      <c r="F20" s="51">
        <v>0</v>
      </c>
      <c r="G20" s="51">
        <v>0</v>
      </c>
      <c r="H20" s="51">
        <v>0</v>
      </c>
      <c r="I20" s="166">
        <f>SUM(C20:H20)</f>
        <v>19663.12</v>
      </c>
    </row>
    <row r="21" spans="1:9" ht="47.25" thickBot="1">
      <c r="A21" s="32">
        <v>15</v>
      </c>
      <c r="B21" s="83" t="s">
        <v>79</v>
      </c>
      <c r="C21" s="62">
        <f aca="true" t="shared" si="2" ref="C21:H21">+C6+C9+C10+C16+C17+C18+C19+C20</f>
        <v>216023.02</v>
      </c>
      <c r="D21" s="62">
        <f t="shared" si="2"/>
        <v>1057436.8699999999</v>
      </c>
      <c r="E21" s="62">
        <f t="shared" si="2"/>
        <v>23184.230000000003</v>
      </c>
      <c r="F21" s="62">
        <f t="shared" si="2"/>
        <v>133113.41</v>
      </c>
      <c r="G21" s="62">
        <f t="shared" si="2"/>
        <v>0</v>
      </c>
      <c r="H21" s="62">
        <f t="shared" si="2"/>
        <v>0</v>
      </c>
      <c r="I21" s="168">
        <f>SUM(C21:H21)</f>
        <v>1429757.5299999998</v>
      </c>
    </row>
    <row r="22" spans="3:8" ht="15">
      <c r="C22" s="303"/>
      <c r="D22" s="303"/>
      <c r="E22" s="303"/>
      <c r="F22" s="303"/>
      <c r="G22" s="303"/>
      <c r="H22" s="303"/>
    </row>
    <row r="23" spans="1:9" ht="15">
      <c r="A23" s="691" t="s">
        <v>1354</v>
      </c>
      <c r="B23" s="691"/>
      <c r="C23" s="691"/>
      <c r="D23" s="691"/>
      <c r="E23" s="691"/>
      <c r="F23" s="691"/>
      <c r="G23" s="691"/>
      <c r="H23" s="691"/>
      <c r="I23" s="691"/>
    </row>
    <row r="24" spans="1:9" ht="31.5" customHeight="1">
      <c r="A24" s="691" t="s">
        <v>1355</v>
      </c>
      <c r="B24" s="691"/>
      <c r="C24" s="691"/>
      <c r="D24" s="691"/>
      <c r="E24" s="691"/>
      <c r="F24" s="691"/>
      <c r="G24" s="691"/>
      <c r="H24" s="691"/>
      <c r="I24" s="691"/>
    </row>
    <row r="25" spans="3:8" ht="15">
      <c r="C25" s="303"/>
      <c r="D25" s="303"/>
      <c r="E25" s="303"/>
      <c r="F25" s="303"/>
      <c r="G25" s="303"/>
      <c r="H25" s="303"/>
    </row>
    <row r="26" spans="3:8" ht="15">
      <c r="C26" s="303"/>
      <c r="D26" s="303"/>
      <c r="E26" s="303"/>
      <c r="F26" s="303"/>
      <c r="G26" s="303"/>
      <c r="H26" s="303"/>
    </row>
    <row r="27" spans="3:8" ht="15">
      <c r="C27" s="303"/>
      <c r="D27" s="303"/>
      <c r="E27" s="303"/>
      <c r="F27" s="303"/>
      <c r="G27" s="303"/>
      <c r="H27" s="303"/>
    </row>
    <row r="28" spans="3:8" ht="15">
      <c r="C28" s="303"/>
      <c r="D28" s="303"/>
      <c r="E28" s="303"/>
      <c r="F28" s="303"/>
      <c r="G28" s="303"/>
      <c r="H28" s="303"/>
    </row>
    <row r="29" spans="3:8" ht="15">
      <c r="C29" s="303"/>
      <c r="D29" s="303"/>
      <c r="E29" s="303"/>
      <c r="F29" s="303"/>
      <c r="G29" s="303"/>
      <c r="H29" s="303"/>
    </row>
    <row r="30" spans="3:8" ht="15">
      <c r="C30" s="303"/>
      <c r="D30" s="303"/>
      <c r="E30" s="303"/>
      <c r="F30" s="303"/>
      <c r="G30" s="303"/>
      <c r="H30" s="303"/>
    </row>
    <row r="31" spans="3:8" ht="15">
      <c r="C31" s="303"/>
      <c r="D31" s="303"/>
      <c r="E31" s="303"/>
      <c r="F31" s="303"/>
      <c r="G31" s="303"/>
      <c r="H31" s="303"/>
    </row>
    <row r="32" spans="3:8" ht="15">
      <c r="C32" s="303"/>
      <c r="D32" s="303"/>
      <c r="E32" s="303"/>
      <c r="F32" s="303"/>
      <c r="G32" s="303"/>
      <c r="H32" s="303"/>
    </row>
    <row r="33" spans="3:8" ht="15">
      <c r="C33" s="303"/>
      <c r="D33" s="303"/>
      <c r="E33" s="303"/>
      <c r="F33" s="303"/>
      <c r="G33" s="303"/>
      <c r="H33" s="303"/>
    </row>
    <row r="34" spans="3:8" ht="15">
      <c r="C34" s="303"/>
      <c r="D34" s="303"/>
      <c r="E34" s="303"/>
      <c r="F34" s="303"/>
      <c r="G34" s="303"/>
      <c r="H34" s="303"/>
    </row>
    <row r="35" spans="3:8" ht="15">
      <c r="C35" s="303"/>
      <c r="D35" s="303"/>
      <c r="E35" s="303"/>
      <c r="F35" s="303"/>
      <c r="G35" s="303"/>
      <c r="H35" s="303"/>
    </row>
    <row r="36" spans="3:8" ht="15">
      <c r="C36" s="303"/>
      <c r="D36" s="303"/>
      <c r="E36" s="303"/>
      <c r="F36" s="303"/>
      <c r="G36" s="303"/>
      <c r="H36" s="303"/>
    </row>
    <row r="37" spans="3:8" ht="15">
      <c r="C37" s="303"/>
      <c r="D37" s="303"/>
      <c r="E37" s="303"/>
      <c r="F37" s="303"/>
      <c r="G37" s="303"/>
      <c r="H37" s="303"/>
    </row>
    <row r="38" spans="3:8" ht="15">
      <c r="C38" s="303"/>
      <c r="D38" s="303"/>
      <c r="E38" s="303"/>
      <c r="F38" s="303"/>
      <c r="G38" s="303"/>
      <c r="H38" s="303"/>
    </row>
    <row r="39" spans="3:8" ht="15">
      <c r="C39" s="303"/>
      <c r="D39" s="303"/>
      <c r="E39" s="303"/>
      <c r="F39" s="303"/>
      <c r="G39" s="303"/>
      <c r="H39" s="303"/>
    </row>
    <row r="40" spans="3:8" ht="15">
      <c r="C40" s="303"/>
      <c r="D40" s="303"/>
      <c r="E40" s="303"/>
      <c r="F40" s="303"/>
      <c r="G40" s="303"/>
      <c r="H40" s="303"/>
    </row>
    <row r="41" spans="3:8" ht="15">
      <c r="C41" s="303"/>
      <c r="D41" s="303"/>
      <c r="E41" s="303"/>
      <c r="F41" s="303"/>
      <c r="G41" s="303"/>
      <c r="H41" s="303"/>
    </row>
    <row r="42" spans="3:8" ht="15">
      <c r="C42" s="303"/>
      <c r="D42" s="303"/>
      <c r="E42" s="303"/>
      <c r="F42" s="303"/>
      <c r="G42" s="303"/>
      <c r="H42" s="303"/>
    </row>
    <row r="43" spans="3:8" ht="15">
      <c r="C43" s="303"/>
      <c r="D43" s="303"/>
      <c r="E43" s="303"/>
      <c r="F43" s="303"/>
      <c r="G43" s="303"/>
      <c r="H43" s="303"/>
    </row>
    <row r="44" spans="3:8" ht="15">
      <c r="C44" s="303"/>
      <c r="D44" s="303"/>
      <c r="E44" s="303"/>
      <c r="F44" s="303"/>
      <c r="G44" s="303"/>
      <c r="H44" s="303"/>
    </row>
    <row r="45" spans="3:8" ht="15">
      <c r="C45" s="303"/>
      <c r="D45" s="303"/>
      <c r="E45" s="303"/>
      <c r="F45" s="303"/>
      <c r="G45" s="303"/>
      <c r="H45" s="303"/>
    </row>
    <row r="46" spans="3:8" ht="15">
      <c r="C46" s="303"/>
      <c r="D46" s="303"/>
      <c r="E46" s="303"/>
      <c r="F46" s="303"/>
      <c r="G46" s="303"/>
      <c r="H46" s="303"/>
    </row>
    <row r="47" spans="3:8" ht="15">
      <c r="C47" s="303"/>
      <c r="D47" s="303"/>
      <c r="E47" s="303"/>
      <c r="F47" s="303"/>
      <c r="G47" s="303"/>
      <c r="H47" s="303"/>
    </row>
    <row r="48" spans="3:8" ht="15">
      <c r="C48" s="303"/>
      <c r="D48" s="303"/>
      <c r="E48" s="303"/>
      <c r="F48" s="303"/>
      <c r="G48" s="303"/>
      <c r="H48" s="303"/>
    </row>
    <row r="49" spans="3:8" ht="15">
      <c r="C49" s="303"/>
      <c r="D49" s="303"/>
      <c r="E49" s="303"/>
      <c r="F49" s="303"/>
      <c r="G49" s="303"/>
      <c r="H49" s="303"/>
    </row>
    <row r="50" spans="3:8" ht="15">
      <c r="C50" s="303"/>
      <c r="D50" s="303"/>
      <c r="E50" s="303"/>
      <c r="F50" s="303"/>
      <c r="G50" s="303"/>
      <c r="H50" s="303"/>
    </row>
    <row r="51" spans="3:8" ht="15">
      <c r="C51" s="303"/>
      <c r="D51" s="303"/>
      <c r="E51" s="303"/>
      <c r="F51" s="303"/>
      <c r="G51" s="303"/>
      <c r="H51" s="303"/>
    </row>
    <row r="52" spans="3:8" ht="15">
      <c r="C52" s="303"/>
      <c r="D52" s="303"/>
      <c r="E52" s="303"/>
      <c r="F52" s="303"/>
      <c r="G52" s="303"/>
      <c r="H52" s="303"/>
    </row>
    <row r="53" spans="3:8" ht="15">
      <c r="C53" s="303"/>
      <c r="D53" s="303"/>
      <c r="E53" s="303"/>
      <c r="F53" s="303"/>
      <c r="G53" s="303"/>
      <c r="H53" s="303"/>
    </row>
    <row r="54" spans="3:8" ht="15">
      <c r="C54" s="303"/>
      <c r="D54" s="303"/>
      <c r="E54" s="303"/>
      <c r="F54" s="303"/>
      <c r="G54" s="303"/>
      <c r="H54" s="303"/>
    </row>
    <row r="55" spans="3:8" ht="15">
      <c r="C55" s="303"/>
      <c r="D55" s="303"/>
      <c r="E55" s="303"/>
      <c r="F55" s="303"/>
      <c r="G55" s="303"/>
      <c r="H55" s="303"/>
    </row>
    <row r="56" spans="3:8" ht="15">
      <c r="C56" s="303"/>
      <c r="D56" s="303"/>
      <c r="E56" s="303"/>
      <c r="F56" s="303"/>
      <c r="G56" s="303"/>
      <c r="H56" s="303"/>
    </row>
    <row r="57" spans="3:8" ht="15">
      <c r="C57" s="303"/>
      <c r="D57" s="303"/>
      <c r="E57" s="303"/>
      <c r="F57" s="303"/>
      <c r="G57" s="303"/>
      <c r="H57" s="303"/>
    </row>
    <row r="58" spans="3:8" ht="15">
      <c r="C58" s="303"/>
      <c r="D58" s="303"/>
      <c r="E58" s="303"/>
      <c r="F58" s="303"/>
      <c r="G58" s="303"/>
      <c r="H58" s="303"/>
    </row>
    <row r="59" spans="3:8" ht="15">
      <c r="C59" s="303"/>
      <c r="D59" s="303"/>
      <c r="E59" s="303"/>
      <c r="F59" s="303"/>
      <c r="G59" s="303"/>
      <c r="H59" s="303"/>
    </row>
    <row r="60" spans="3:8" ht="15">
      <c r="C60" s="303"/>
      <c r="D60" s="303"/>
      <c r="E60" s="303"/>
      <c r="F60" s="303"/>
      <c r="G60" s="303"/>
      <c r="H60" s="303"/>
    </row>
    <row r="61" spans="3:8" ht="15">
      <c r="C61" s="303"/>
      <c r="D61" s="303"/>
      <c r="E61" s="303"/>
      <c r="F61" s="303"/>
      <c r="G61" s="303"/>
      <c r="H61" s="303"/>
    </row>
    <row r="62" spans="3:8" ht="15">
      <c r="C62" s="303"/>
      <c r="D62" s="303"/>
      <c r="E62" s="303"/>
      <c r="F62" s="303"/>
      <c r="G62" s="303"/>
      <c r="H62" s="303"/>
    </row>
    <row r="63" spans="3:8" ht="15">
      <c r="C63" s="303"/>
      <c r="D63" s="303"/>
      <c r="E63" s="303"/>
      <c r="F63" s="303"/>
      <c r="G63" s="303"/>
      <c r="H63" s="303"/>
    </row>
    <row r="64" spans="3:8" ht="15">
      <c r="C64" s="303"/>
      <c r="D64" s="303"/>
      <c r="E64" s="303"/>
      <c r="F64" s="303"/>
      <c r="G64" s="303"/>
      <c r="H64" s="303"/>
    </row>
    <row r="65" spans="3:8" ht="15">
      <c r="C65" s="303"/>
      <c r="D65" s="303"/>
      <c r="E65" s="303"/>
      <c r="F65" s="303"/>
      <c r="G65" s="303"/>
      <c r="H65" s="303"/>
    </row>
    <row r="66" spans="3:8" ht="15">
      <c r="C66" s="303"/>
      <c r="D66" s="303"/>
      <c r="E66" s="303"/>
      <c r="F66" s="303"/>
      <c r="G66" s="303"/>
      <c r="H66" s="303"/>
    </row>
    <row r="67" spans="3:8" ht="15">
      <c r="C67" s="303"/>
      <c r="D67" s="303"/>
      <c r="E67" s="303"/>
      <c r="F67" s="303"/>
      <c r="G67" s="303"/>
      <c r="H67" s="303"/>
    </row>
    <row r="68" spans="3:8" ht="15">
      <c r="C68" s="303"/>
      <c r="D68" s="303"/>
      <c r="E68" s="303"/>
      <c r="F68" s="303"/>
      <c r="G68" s="303"/>
      <c r="H68" s="303"/>
    </row>
    <row r="69" spans="3:8" ht="15">
      <c r="C69" s="303"/>
      <c r="D69" s="303"/>
      <c r="E69" s="303"/>
      <c r="F69" s="303"/>
      <c r="G69" s="303"/>
      <c r="H69" s="303"/>
    </row>
    <row r="70" spans="3:8" ht="15">
      <c r="C70" s="303"/>
      <c r="D70" s="303"/>
      <c r="E70" s="303"/>
      <c r="F70" s="303"/>
      <c r="G70" s="303"/>
      <c r="H70" s="303"/>
    </row>
    <row r="71" spans="3:8" ht="15">
      <c r="C71" s="303"/>
      <c r="D71" s="303"/>
      <c r="E71" s="303"/>
      <c r="F71" s="303"/>
      <c r="G71" s="303"/>
      <c r="H71" s="303"/>
    </row>
    <row r="72" spans="3:8" ht="15">
      <c r="C72" s="303"/>
      <c r="D72" s="303"/>
      <c r="E72" s="303"/>
      <c r="F72" s="303"/>
      <c r="G72" s="303"/>
      <c r="H72" s="303"/>
    </row>
    <row r="73" spans="3:8" ht="15">
      <c r="C73" s="303"/>
      <c r="D73" s="303"/>
      <c r="E73" s="303"/>
      <c r="F73" s="303"/>
      <c r="G73" s="303"/>
      <c r="H73" s="303"/>
    </row>
    <row r="74" spans="3:8" ht="15">
      <c r="C74" s="303"/>
      <c r="D74" s="303"/>
      <c r="E74" s="303"/>
      <c r="F74" s="303"/>
      <c r="G74" s="303"/>
      <c r="H74" s="303"/>
    </row>
    <row r="75" spans="3:8" ht="15">
      <c r="C75" s="303"/>
      <c r="D75" s="303"/>
      <c r="E75" s="303"/>
      <c r="F75" s="303"/>
      <c r="G75" s="303"/>
      <c r="H75" s="303"/>
    </row>
    <row r="76" spans="3:8" ht="15">
      <c r="C76" s="303"/>
      <c r="D76" s="303"/>
      <c r="E76" s="303"/>
      <c r="F76" s="303"/>
      <c r="G76" s="303"/>
      <c r="H76" s="303"/>
    </row>
    <row r="77" spans="3:8" ht="15">
      <c r="C77" s="303"/>
      <c r="D77" s="303"/>
      <c r="E77" s="303"/>
      <c r="F77" s="303"/>
      <c r="G77" s="303"/>
      <c r="H77" s="303"/>
    </row>
    <row r="78" spans="3:8" ht="15">
      <c r="C78" s="303"/>
      <c r="D78" s="303"/>
      <c r="E78" s="303"/>
      <c r="F78" s="303"/>
      <c r="G78" s="303"/>
      <c r="H78" s="303"/>
    </row>
    <row r="79" spans="3:8" ht="15">
      <c r="C79" s="303"/>
      <c r="D79" s="303"/>
      <c r="E79" s="303"/>
      <c r="F79" s="303"/>
      <c r="G79" s="303"/>
      <c r="H79" s="303"/>
    </row>
    <row r="80" spans="3:8" ht="15">
      <c r="C80" s="303"/>
      <c r="D80" s="303"/>
      <c r="E80" s="303"/>
      <c r="F80" s="303"/>
      <c r="G80" s="303"/>
      <c r="H80" s="303"/>
    </row>
    <row r="81" spans="3:8" ht="15">
      <c r="C81" s="303"/>
      <c r="D81" s="303"/>
      <c r="E81" s="303"/>
      <c r="F81" s="303"/>
      <c r="G81" s="303"/>
      <c r="H81" s="303"/>
    </row>
    <row r="82" spans="3:8" ht="15">
      <c r="C82" s="303"/>
      <c r="D82" s="303"/>
      <c r="E82" s="303"/>
      <c r="F82" s="303"/>
      <c r="G82" s="303"/>
      <c r="H82" s="303"/>
    </row>
  </sheetData>
  <sheetProtection/>
  <mergeCells count="13">
    <mergeCell ref="B3:B4"/>
    <mergeCell ref="D3:D4"/>
    <mergeCell ref="F3:F4"/>
    <mergeCell ref="A23:I23"/>
    <mergeCell ref="A24:I24"/>
    <mergeCell ref="E3:E4"/>
    <mergeCell ref="I3:I4"/>
    <mergeCell ref="A1:I1"/>
    <mergeCell ref="A2:I2"/>
    <mergeCell ref="G3:G4"/>
    <mergeCell ref="C3:C4"/>
    <mergeCell ref="H3:H4"/>
    <mergeCell ref="A3:A4"/>
  </mergeCells>
  <printOptions gridLines="1"/>
  <pageMargins left="0.48" right="0.44" top="0.984251968503937" bottom="0.984251968503937" header="0.5118110236220472" footer="0.5118110236220472"/>
  <pageSetup fitToHeight="1" fitToWidth="1"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IV22"/>
  <sheetViews>
    <sheetView zoomScale="75" zoomScaleNormal="75" zoomScalePageLayoutView="0" workbookViewId="0" topLeftCell="A1">
      <selection activeCell="G10" sqref="G10"/>
    </sheetView>
  </sheetViews>
  <sheetFormatPr defaultColWidth="9.140625" defaultRowHeight="12.75"/>
  <cols>
    <col min="1" max="1" width="7.28125" style="362" customWidth="1"/>
    <col min="2" max="2" width="39.8515625" style="367" customWidth="1"/>
    <col min="3" max="4" width="15.7109375" style="362" bestFit="1" customWidth="1"/>
    <col min="5" max="5" width="14.00390625" style="362" bestFit="1" customWidth="1"/>
    <col min="6" max="6" width="14.7109375" style="362" bestFit="1" customWidth="1"/>
    <col min="7" max="7" width="16.7109375" style="362" customWidth="1"/>
    <col min="8" max="8" width="18.28125" style="362" bestFit="1" customWidth="1"/>
    <col min="9" max="9" width="13.421875" style="362" customWidth="1"/>
    <col min="10" max="10" width="12.421875" style="362" customWidth="1"/>
    <col min="11" max="11" width="14.57421875" style="362" customWidth="1"/>
    <col min="12" max="12" width="16.421875" style="362" bestFit="1" customWidth="1"/>
    <col min="13" max="13" width="15.7109375" style="362" bestFit="1" customWidth="1"/>
    <col min="14" max="14" width="18.28125" style="362" bestFit="1" customWidth="1"/>
    <col min="15" max="15" width="14.140625" style="362" customWidth="1"/>
    <col min="16" max="16384" width="9.140625" style="362" customWidth="1"/>
  </cols>
  <sheetData>
    <row r="1" spans="1:14" ht="27.75" customHeight="1">
      <c r="A1" s="802" t="s">
        <v>1036</v>
      </c>
      <c r="B1" s="803"/>
      <c r="C1" s="803"/>
      <c r="D1" s="803"/>
      <c r="E1" s="803"/>
      <c r="F1" s="803"/>
      <c r="G1" s="803"/>
      <c r="H1" s="803"/>
      <c r="I1" s="803"/>
      <c r="J1" s="803"/>
      <c r="K1" s="803"/>
      <c r="L1" s="803"/>
      <c r="M1" s="803"/>
      <c r="N1" s="804"/>
    </row>
    <row r="2" spans="1:14" ht="28.5" customHeight="1">
      <c r="A2" s="805" t="s">
        <v>1326</v>
      </c>
      <c r="B2" s="806"/>
      <c r="C2" s="806"/>
      <c r="D2" s="806"/>
      <c r="E2" s="806"/>
      <c r="F2" s="806"/>
      <c r="G2" s="806"/>
      <c r="H2" s="806"/>
      <c r="I2" s="807"/>
      <c r="J2" s="807"/>
      <c r="K2" s="806"/>
      <c r="L2" s="806"/>
      <c r="M2" s="806"/>
      <c r="N2" s="808"/>
    </row>
    <row r="3" spans="1:256" ht="51.75" customHeight="1">
      <c r="A3" s="809" t="s">
        <v>270</v>
      </c>
      <c r="B3" s="810"/>
      <c r="C3" s="797" t="s">
        <v>418</v>
      </c>
      <c r="D3" s="797"/>
      <c r="E3" s="797" t="s">
        <v>419</v>
      </c>
      <c r="F3" s="797"/>
      <c r="G3" s="797" t="s">
        <v>420</v>
      </c>
      <c r="H3" s="780"/>
      <c r="I3" s="798" t="s">
        <v>1268</v>
      </c>
      <c r="J3" s="798"/>
      <c r="K3" s="799" t="s">
        <v>388</v>
      </c>
      <c r="L3" s="797"/>
      <c r="M3" s="797" t="s">
        <v>412</v>
      </c>
      <c r="N3" s="800"/>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c r="DP3" s="363"/>
      <c r="DQ3" s="363"/>
      <c r="DR3" s="363"/>
      <c r="DS3" s="363"/>
      <c r="DT3" s="363"/>
      <c r="DU3" s="363"/>
      <c r="DV3" s="363"/>
      <c r="DW3" s="363"/>
      <c r="DX3" s="363"/>
      <c r="DY3" s="363"/>
      <c r="DZ3" s="363"/>
      <c r="EA3" s="363"/>
      <c r="EB3" s="363"/>
      <c r="EC3" s="363"/>
      <c r="ED3" s="363"/>
      <c r="EE3" s="363"/>
      <c r="EF3" s="363"/>
      <c r="EG3" s="363"/>
      <c r="EH3" s="363"/>
      <c r="EI3" s="363"/>
      <c r="EJ3" s="363"/>
      <c r="EK3" s="363"/>
      <c r="EL3" s="363"/>
      <c r="EM3" s="363"/>
      <c r="EN3" s="363"/>
      <c r="EO3" s="363"/>
      <c r="EP3" s="363"/>
      <c r="EQ3" s="363"/>
      <c r="ER3" s="363"/>
      <c r="ES3" s="363"/>
      <c r="ET3" s="363"/>
      <c r="EU3" s="363"/>
      <c r="EV3" s="363"/>
      <c r="EW3" s="363"/>
      <c r="EX3" s="363"/>
      <c r="EY3" s="363"/>
      <c r="EZ3" s="363"/>
      <c r="FA3" s="363"/>
      <c r="FB3" s="363"/>
      <c r="FC3" s="363"/>
      <c r="FD3" s="363"/>
      <c r="FE3" s="363"/>
      <c r="FF3" s="363"/>
      <c r="FG3" s="363"/>
      <c r="FH3" s="363"/>
      <c r="FI3" s="363"/>
      <c r="FJ3" s="363"/>
      <c r="FK3" s="363"/>
      <c r="FL3" s="363"/>
      <c r="FM3" s="363"/>
      <c r="FN3" s="363"/>
      <c r="FO3" s="363"/>
      <c r="FP3" s="363"/>
      <c r="FQ3" s="363"/>
      <c r="FR3" s="363"/>
      <c r="FS3" s="363"/>
      <c r="FT3" s="363"/>
      <c r="FU3" s="363"/>
      <c r="FV3" s="363"/>
      <c r="FW3" s="363"/>
      <c r="FX3" s="363"/>
      <c r="FY3" s="363"/>
      <c r="FZ3" s="363"/>
      <c r="GA3" s="363"/>
      <c r="GB3" s="363"/>
      <c r="GC3" s="363"/>
      <c r="GD3" s="363"/>
      <c r="GE3" s="363"/>
      <c r="GF3" s="363"/>
      <c r="GG3" s="363"/>
      <c r="GH3" s="363"/>
      <c r="GI3" s="363"/>
      <c r="GJ3" s="363"/>
      <c r="GK3" s="363"/>
      <c r="GL3" s="363"/>
      <c r="GM3" s="363"/>
      <c r="GN3" s="363"/>
      <c r="GO3" s="363"/>
      <c r="GP3" s="363"/>
      <c r="GQ3" s="363"/>
      <c r="GR3" s="363"/>
      <c r="GS3" s="363"/>
      <c r="GT3" s="363"/>
      <c r="GU3" s="363"/>
      <c r="GV3" s="363"/>
      <c r="GW3" s="363"/>
      <c r="GX3" s="363"/>
      <c r="GY3" s="363"/>
      <c r="GZ3" s="363"/>
      <c r="HA3" s="363"/>
      <c r="HB3" s="363"/>
      <c r="HC3" s="363"/>
      <c r="HD3" s="363"/>
      <c r="HE3" s="363"/>
      <c r="HF3" s="363"/>
      <c r="HG3" s="363"/>
      <c r="HH3" s="363"/>
      <c r="HI3" s="363"/>
      <c r="HJ3" s="363"/>
      <c r="HK3" s="363"/>
      <c r="HL3" s="363"/>
      <c r="HM3" s="363"/>
      <c r="HN3" s="363"/>
      <c r="HO3" s="363"/>
      <c r="HP3" s="363"/>
      <c r="HQ3" s="363"/>
      <c r="HR3" s="363"/>
      <c r="HS3" s="363"/>
      <c r="HT3" s="363"/>
      <c r="HU3" s="363"/>
      <c r="HV3" s="363"/>
      <c r="HW3" s="363"/>
      <c r="HX3" s="363"/>
      <c r="HY3" s="363"/>
      <c r="HZ3" s="363"/>
      <c r="IA3" s="363"/>
      <c r="IB3" s="363"/>
      <c r="IC3" s="363"/>
      <c r="ID3" s="363"/>
      <c r="IE3" s="363"/>
      <c r="IF3" s="363"/>
      <c r="IG3" s="363"/>
      <c r="IH3" s="363"/>
      <c r="II3" s="363"/>
      <c r="IJ3" s="363"/>
      <c r="IK3" s="363"/>
      <c r="IL3" s="363"/>
      <c r="IM3" s="363"/>
      <c r="IN3" s="363"/>
      <c r="IO3" s="363"/>
      <c r="IP3" s="363"/>
      <c r="IQ3" s="363"/>
      <c r="IR3" s="363"/>
      <c r="IS3" s="363"/>
      <c r="IT3" s="363"/>
      <c r="IU3" s="363"/>
      <c r="IV3" s="363"/>
    </row>
    <row r="4" spans="1:256" ht="17.25" customHeight="1">
      <c r="A4" s="809"/>
      <c r="B4" s="810"/>
      <c r="C4" s="16">
        <v>2011</v>
      </c>
      <c r="D4" s="16">
        <v>2012</v>
      </c>
      <c r="E4" s="16">
        <v>2011</v>
      </c>
      <c r="F4" s="16">
        <v>2012</v>
      </c>
      <c r="G4" s="16">
        <v>2011</v>
      </c>
      <c r="H4" s="420">
        <v>2012</v>
      </c>
      <c r="I4" s="16">
        <v>2011</v>
      </c>
      <c r="J4" s="16">
        <v>2012</v>
      </c>
      <c r="K4" s="16">
        <v>2011</v>
      </c>
      <c r="L4" s="16">
        <v>2012</v>
      </c>
      <c r="M4" s="16">
        <v>2011</v>
      </c>
      <c r="N4" s="15">
        <v>2012</v>
      </c>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363"/>
      <c r="DG4" s="363"/>
      <c r="DH4" s="363"/>
      <c r="DI4" s="363"/>
      <c r="DJ4" s="363"/>
      <c r="DK4" s="363"/>
      <c r="DL4" s="363"/>
      <c r="DM4" s="363"/>
      <c r="DN4" s="363"/>
      <c r="DO4" s="363"/>
      <c r="DP4" s="363"/>
      <c r="DQ4" s="363"/>
      <c r="DR4" s="363"/>
      <c r="DS4" s="363"/>
      <c r="DT4" s="363"/>
      <c r="DU4" s="363"/>
      <c r="DV4" s="363"/>
      <c r="DW4" s="363"/>
      <c r="DX4" s="363"/>
      <c r="DY4" s="363"/>
      <c r="DZ4" s="363"/>
      <c r="EA4" s="363"/>
      <c r="EB4" s="363"/>
      <c r="EC4" s="363"/>
      <c r="ED4" s="363"/>
      <c r="EE4" s="363"/>
      <c r="EF4" s="363"/>
      <c r="EG4" s="363"/>
      <c r="EH4" s="363"/>
      <c r="EI4" s="363"/>
      <c r="EJ4" s="363"/>
      <c r="EK4" s="363"/>
      <c r="EL4" s="363"/>
      <c r="EM4" s="363"/>
      <c r="EN4" s="363"/>
      <c r="EO4" s="363"/>
      <c r="EP4" s="363"/>
      <c r="EQ4" s="363"/>
      <c r="ER4" s="363"/>
      <c r="ES4" s="363"/>
      <c r="ET4" s="363"/>
      <c r="EU4" s="363"/>
      <c r="EV4" s="363"/>
      <c r="EW4" s="363"/>
      <c r="EX4" s="363"/>
      <c r="EY4" s="363"/>
      <c r="EZ4" s="363"/>
      <c r="FA4" s="363"/>
      <c r="FB4" s="363"/>
      <c r="FC4" s="363"/>
      <c r="FD4" s="363"/>
      <c r="FE4" s="363"/>
      <c r="FF4" s="363"/>
      <c r="FG4" s="363"/>
      <c r="FH4" s="363"/>
      <c r="FI4" s="363"/>
      <c r="FJ4" s="363"/>
      <c r="FK4" s="363"/>
      <c r="FL4" s="363"/>
      <c r="FM4" s="363"/>
      <c r="FN4" s="363"/>
      <c r="FO4" s="363"/>
      <c r="FP4" s="363"/>
      <c r="FQ4" s="363"/>
      <c r="FR4" s="363"/>
      <c r="FS4" s="363"/>
      <c r="FT4" s="363"/>
      <c r="FU4" s="363"/>
      <c r="FV4" s="363"/>
      <c r="FW4" s="363"/>
      <c r="FX4" s="363"/>
      <c r="FY4" s="363"/>
      <c r="FZ4" s="363"/>
      <c r="GA4" s="363"/>
      <c r="GB4" s="363"/>
      <c r="GC4" s="363"/>
      <c r="GD4" s="363"/>
      <c r="GE4" s="363"/>
      <c r="GF4" s="363"/>
      <c r="GG4" s="363"/>
      <c r="GH4" s="363"/>
      <c r="GI4" s="363"/>
      <c r="GJ4" s="363"/>
      <c r="GK4" s="363"/>
      <c r="GL4" s="363"/>
      <c r="GM4" s="363"/>
      <c r="GN4" s="363"/>
      <c r="GO4" s="363"/>
      <c r="GP4" s="363"/>
      <c r="GQ4" s="363"/>
      <c r="GR4" s="363"/>
      <c r="GS4" s="363"/>
      <c r="GT4" s="363"/>
      <c r="GU4" s="363"/>
      <c r="GV4" s="363"/>
      <c r="GW4" s="363"/>
      <c r="GX4" s="363"/>
      <c r="GY4" s="363"/>
      <c r="GZ4" s="363"/>
      <c r="HA4" s="363"/>
      <c r="HB4" s="363"/>
      <c r="HC4" s="363"/>
      <c r="HD4" s="363"/>
      <c r="HE4" s="363"/>
      <c r="HF4" s="363"/>
      <c r="HG4" s="363"/>
      <c r="HH4" s="363"/>
      <c r="HI4" s="363"/>
      <c r="HJ4" s="363"/>
      <c r="HK4" s="363"/>
      <c r="HL4" s="363"/>
      <c r="HM4" s="363"/>
      <c r="HN4" s="363"/>
      <c r="HO4" s="363"/>
      <c r="HP4" s="363"/>
      <c r="HQ4" s="363"/>
      <c r="HR4" s="363"/>
      <c r="HS4" s="363"/>
      <c r="HT4" s="363"/>
      <c r="HU4" s="363"/>
      <c r="HV4" s="363"/>
      <c r="HW4" s="363"/>
      <c r="HX4" s="363"/>
      <c r="HY4" s="363"/>
      <c r="HZ4" s="363"/>
      <c r="IA4" s="363"/>
      <c r="IB4" s="363"/>
      <c r="IC4" s="363"/>
      <c r="ID4" s="363"/>
      <c r="IE4" s="363"/>
      <c r="IF4" s="363"/>
      <c r="IG4" s="363"/>
      <c r="IH4" s="363"/>
      <c r="II4" s="363"/>
      <c r="IJ4" s="363"/>
      <c r="IK4" s="363"/>
      <c r="IL4" s="363"/>
      <c r="IM4" s="363"/>
      <c r="IN4" s="363"/>
      <c r="IO4" s="363"/>
      <c r="IP4" s="363"/>
      <c r="IQ4" s="363"/>
      <c r="IR4" s="363"/>
      <c r="IS4" s="363"/>
      <c r="IT4" s="363"/>
      <c r="IU4" s="363"/>
      <c r="IV4" s="363"/>
    </row>
    <row r="5" spans="1:256" ht="15">
      <c r="A5" s="43"/>
      <c r="B5" s="364"/>
      <c r="C5" s="37" t="s">
        <v>364</v>
      </c>
      <c r="D5" s="37" t="s">
        <v>365</v>
      </c>
      <c r="E5" s="37" t="s">
        <v>366</v>
      </c>
      <c r="F5" s="37" t="s">
        <v>373</v>
      </c>
      <c r="G5" s="37" t="s">
        <v>367</v>
      </c>
      <c r="H5" s="393" t="s">
        <v>368</v>
      </c>
      <c r="I5" s="37" t="s">
        <v>369</v>
      </c>
      <c r="J5" s="37" t="s">
        <v>370</v>
      </c>
      <c r="K5" s="37" t="s">
        <v>371</v>
      </c>
      <c r="L5" s="37" t="s">
        <v>961</v>
      </c>
      <c r="M5" s="90" t="s">
        <v>1223</v>
      </c>
      <c r="N5" s="91" t="s">
        <v>1224</v>
      </c>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c r="IU5" s="365"/>
      <c r="IV5" s="365"/>
    </row>
    <row r="6" spans="1:14" ht="30.75">
      <c r="A6" s="43">
        <v>1</v>
      </c>
      <c r="B6" s="64" t="s">
        <v>266</v>
      </c>
      <c r="C6" s="561">
        <v>1050226.68</v>
      </c>
      <c r="D6" s="562">
        <f>C17</f>
        <v>1296673.28</v>
      </c>
      <c r="E6" s="561">
        <v>776307.07</v>
      </c>
      <c r="F6" s="562">
        <f>E17</f>
        <v>297333.69999999995</v>
      </c>
      <c r="G6" s="563">
        <v>271395.02</v>
      </c>
      <c r="H6" s="564">
        <f>G17</f>
        <v>224877.39000000013</v>
      </c>
      <c r="I6" s="561">
        <v>0</v>
      </c>
      <c r="J6" s="562">
        <f>SUM(I17)</f>
        <v>0</v>
      </c>
      <c r="K6" s="563">
        <v>63243.03</v>
      </c>
      <c r="L6" s="562">
        <f>SUM(K17)</f>
        <v>50117.68</v>
      </c>
      <c r="M6" s="562">
        <f aca="true" t="shared" si="0" ref="M6:N8">C6+E6+G6+I6+K6</f>
        <v>2161171.8</v>
      </c>
      <c r="N6" s="565">
        <f t="shared" si="0"/>
        <v>1869002.05</v>
      </c>
    </row>
    <row r="7" spans="1:14" ht="30.75">
      <c r="A7" s="43">
        <v>2</v>
      </c>
      <c r="B7" s="429" t="s">
        <v>1037</v>
      </c>
      <c r="C7" s="562">
        <f aca="true" t="shared" si="1" ref="C7:L7">SUM(C8:C15)</f>
        <v>246446.6</v>
      </c>
      <c r="D7" s="562">
        <f t="shared" si="1"/>
        <v>246231</v>
      </c>
      <c r="E7" s="562">
        <f t="shared" si="1"/>
        <v>243490.64</v>
      </c>
      <c r="F7" s="562">
        <f t="shared" si="1"/>
        <v>257114.19</v>
      </c>
      <c r="G7" s="564">
        <f>SUM(G8:G15)</f>
        <v>965496.87</v>
      </c>
      <c r="H7" s="564">
        <f>SUM(H8:H15)</f>
        <v>1225096.35</v>
      </c>
      <c r="I7" s="562">
        <f t="shared" si="1"/>
        <v>0</v>
      </c>
      <c r="J7" s="562">
        <f t="shared" si="1"/>
        <v>0</v>
      </c>
      <c r="K7" s="562">
        <f t="shared" si="1"/>
        <v>9239.5</v>
      </c>
      <c r="L7" s="562">
        <f t="shared" si="1"/>
        <v>16855.41</v>
      </c>
      <c r="M7" s="562">
        <f t="shared" si="0"/>
        <v>1464673.6099999999</v>
      </c>
      <c r="N7" s="565">
        <f t="shared" si="0"/>
        <v>1745296.95</v>
      </c>
    </row>
    <row r="8" spans="1:14" ht="22.5" customHeight="1">
      <c r="A8" s="43">
        <v>3</v>
      </c>
      <c r="B8" s="47" t="s">
        <v>112</v>
      </c>
      <c r="C8" s="529">
        <v>246446.6</v>
      </c>
      <c r="D8" s="566">
        <v>246231</v>
      </c>
      <c r="E8" s="566">
        <v>0</v>
      </c>
      <c r="F8" s="566">
        <v>0</v>
      </c>
      <c r="G8" s="529">
        <v>0</v>
      </c>
      <c r="H8" s="529">
        <v>0</v>
      </c>
      <c r="I8" s="566">
        <v>0</v>
      </c>
      <c r="J8" s="566">
        <v>0</v>
      </c>
      <c r="K8" s="566">
        <v>0</v>
      </c>
      <c r="L8" s="566">
        <v>0</v>
      </c>
      <c r="M8" s="562">
        <f t="shared" si="0"/>
        <v>246446.6</v>
      </c>
      <c r="N8" s="565">
        <f t="shared" si="0"/>
        <v>246231</v>
      </c>
    </row>
    <row r="9" spans="1:14" ht="21.75" customHeight="1">
      <c r="A9" s="43">
        <v>4</v>
      </c>
      <c r="B9" s="47" t="s">
        <v>399</v>
      </c>
      <c r="C9" s="567" t="s">
        <v>398</v>
      </c>
      <c r="D9" s="567" t="s">
        <v>398</v>
      </c>
      <c r="E9" s="529">
        <v>243490.64</v>
      </c>
      <c r="F9" s="529">
        <v>257114.19</v>
      </c>
      <c r="G9" s="567" t="s">
        <v>398</v>
      </c>
      <c r="H9" s="567" t="s">
        <v>398</v>
      </c>
      <c r="I9" s="568" t="s">
        <v>398</v>
      </c>
      <c r="J9" s="568" t="s">
        <v>398</v>
      </c>
      <c r="K9" s="567" t="s">
        <v>398</v>
      </c>
      <c r="L9" s="567" t="s">
        <v>398</v>
      </c>
      <c r="M9" s="562">
        <f>E9</f>
        <v>243490.64</v>
      </c>
      <c r="N9" s="565">
        <f>F9</f>
        <v>257114.19</v>
      </c>
    </row>
    <row r="10" spans="1:256" ht="30.75">
      <c r="A10" s="43">
        <v>5</v>
      </c>
      <c r="B10" s="47" t="s">
        <v>11</v>
      </c>
      <c r="C10" s="567" t="s">
        <v>398</v>
      </c>
      <c r="D10" s="567" t="s">
        <v>398</v>
      </c>
      <c r="E10" s="566">
        <v>0</v>
      </c>
      <c r="F10" s="569">
        <v>0</v>
      </c>
      <c r="G10" s="567" t="s">
        <v>398</v>
      </c>
      <c r="H10" s="567" t="s">
        <v>398</v>
      </c>
      <c r="I10" s="568" t="s">
        <v>398</v>
      </c>
      <c r="J10" s="568" t="s">
        <v>398</v>
      </c>
      <c r="K10" s="567" t="s">
        <v>398</v>
      </c>
      <c r="L10" s="567" t="s">
        <v>398</v>
      </c>
      <c r="M10" s="562">
        <f>E10</f>
        <v>0</v>
      </c>
      <c r="N10" s="565">
        <f>F10</f>
        <v>0</v>
      </c>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65"/>
      <c r="FA10" s="365"/>
      <c r="FB10" s="365"/>
      <c r="FC10" s="365"/>
      <c r="FD10" s="365"/>
      <c r="FE10" s="365"/>
      <c r="FF10" s="365"/>
      <c r="FG10" s="365"/>
      <c r="FH10" s="365"/>
      <c r="FI10" s="365"/>
      <c r="FJ10" s="365"/>
      <c r="FK10" s="365"/>
      <c r="FL10" s="365"/>
      <c r="FM10" s="365"/>
      <c r="FN10" s="365"/>
      <c r="FO10" s="365"/>
      <c r="FP10" s="365"/>
      <c r="FQ10" s="365"/>
      <c r="FR10" s="365"/>
      <c r="FS10" s="365"/>
      <c r="FT10" s="365"/>
      <c r="FU10" s="365"/>
      <c r="FV10" s="365"/>
      <c r="FW10" s="365"/>
      <c r="FX10" s="365"/>
      <c r="FY10" s="365"/>
      <c r="FZ10" s="365"/>
      <c r="GA10" s="365"/>
      <c r="GB10" s="365"/>
      <c r="GC10" s="365"/>
      <c r="GD10" s="365"/>
      <c r="GE10" s="365"/>
      <c r="GF10" s="365"/>
      <c r="GG10" s="365"/>
      <c r="GH10" s="365"/>
      <c r="GI10" s="365"/>
      <c r="GJ10" s="365"/>
      <c r="GK10" s="365"/>
      <c r="GL10" s="365"/>
      <c r="GM10" s="365"/>
      <c r="GN10" s="365"/>
      <c r="GO10" s="365"/>
      <c r="GP10" s="365"/>
      <c r="GQ10" s="365"/>
      <c r="GR10" s="365"/>
      <c r="GS10" s="365"/>
      <c r="GT10" s="365"/>
      <c r="GU10" s="365"/>
      <c r="GV10" s="365"/>
      <c r="GW10" s="365"/>
      <c r="GX10" s="365"/>
      <c r="GY10" s="365"/>
      <c r="GZ10" s="365"/>
      <c r="HA10" s="365"/>
      <c r="HB10" s="365"/>
      <c r="HC10" s="365"/>
      <c r="HD10" s="365"/>
      <c r="HE10" s="365"/>
      <c r="HF10" s="365"/>
      <c r="HG10" s="365"/>
      <c r="HH10" s="365"/>
      <c r="HI10" s="365"/>
      <c r="HJ10" s="365"/>
      <c r="HK10" s="365"/>
      <c r="HL10" s="365"/>
      <c r="HM10" s="365"/>
      <c r="HN10" s="365"/>
      <c r="HO10" s="365"/>
      <c r="HP10" s="365"/>
      <c r="HQ10" s="365"/>
      <c r="HR10" s="365"/>
      <c r="HS10" s="365"/>
      <c r="HT10" s="365"/>
      <c r="HU10" s="365"/>
      <c r="HV10" s="365"/>
      <c r="HW10" s="365"/>
      <c r="HX10" s="365"/>
      <c r="HY10" s="365"/>
      <c r="HZ10" s="365"/>
      <c r="IA10" s="365"/>
      <c r="IB10" s="365"/>
      <c r="IC10" s="365"/>
      <c r="ID10" s="365"/>
      <c r="IE10" s="365"/>
      <c r="IF10" s="365"/>
      <c r="IG10" s="365"/>
      <c r="IH10" s="365"/>
      <c r="II10" s="365"/>
      <c r="IJ10" s="365"/>
      <c r="IK10" s="365"/>
      <c r="IL10" s="365"/>
      <c r="IM10" s="365"/>
      <c r="IN10" s="365"/>
      <c r="IO10" s="365"/>
      <c r="IP10" s="365"/>
      <c r="IQ10" s="365"/>
      <c r="IR10" s="365"/>
      <c r="IS10" s="365"/>
      <c r="IT10" s="365"/>
      <c r="IU10" s="365"/>
      <c r="IV10" s="365"/>
    </row>
    <row r="11" spans="1:14" ht="30.75">
      <c r="A11" s="43">
        <v>6</v>
      </c>
      <c r="B11" s="47" t="s">
        <v>400</v>
      </c>
      <c r="C11" s="567" t="s">
        <v>398</v>
      </c>
      <c r="D11" s="567" t="s">
        <v>398</v>
      </c>
      <c r="E11" s="566">
        <v>0</v>
      </c>
      <c r="F11" s="566">
        <v>0</v>
      </c>
      <c r="G11" s="529">
        <v>0</v>
      </c>
      <c r="H11" s="529">
        <v>0</v>
      </c>
      <c r="I11" s="566">
        <v>0</v>
      </c>
      <c r="J11" s="566">
        <v>0</v>
      </c>
      <c r="K11" s="561">
        <v>0</v>
      </c>
      <c r="L11" s="561">
        <v>0</v>
      </c>
      <c r="M11" s="562">
        <f>E11+G11+I11+K11</f>
        <v>0</v>
      </c>
      <c r="N11" s="565">
        <f>F11+H11+J11+L11</f>
        <v>0</v>
      </c>
    </row>
    <row r="12" spans="1:14" ht="17.25" customHeight="1">
      <c r="A12" s="43">
        <v>7</v>
      </c>
      <c r="B12" s="47" t="s">
        <v>401</v>
      </c>
      <c r="C12" s="566">
        <v>0</v>
      </c>
      <c r="D12" s="566">
        <v>0</v>
      </c>
      <c r="E12" s="566">
        <v>0</v>
      </c>
      <c r="F12" s="566">
        <v>0</v>
      </c>
      <c r="G12" s="529">
        <v>0</v>
      </c>
      <c r="H12" s="529">
        <v>0</v>
      </c>
      <c r="I12" s="566">
        <v>0</v>
      </c>
      <c r="J12" s="566">
        <v>0</v>
      </c>
      <c r="K12" s="529">
        <v>9239.5</v>
      </c>
      <c r="L12" s="566">
        <v>16855.41</v>
      </c>
      <c r="M12" s="562">
        <f>C12+E12+G12+I12+K12</f>
        <v>9239.5</v>
      </c>
      <c r="N12" s="565">
        <f>D12+F12+H12+J12+L12</f>
        <v>16855.41</v>
      </c>
    </row>
    <row r="13" spans="1:14" ht="18">
      <c r="A13" s="43">
        <v>8</v>
      </c>
      <c r="B13" s="142" t="s">
        <v>113</v>
      </c>
      <c r="C13" s="567" t="s">
        <v>398</v>
      </c>
      <c r="D13" s="567" t="s">
        <v>398</v>
      </c>
      <c r="E13" s="567" t="s">
        <v>398</v>
      </c>
      <c r="F13" s="567" t="s">
        <v>398</v>
      </c>
      <c r="G13" s="529">
        <v>877637</v>
      </c>
      <c r="H13" s="529">
        <v>1170173</v>
      </c>
      <c r="I13" s="570">
        <v>0</v>
      </c>
      <c r="J13" s="570">
        <v>0</v>
      </c>
      <c r="K13" s="571" t="s">
        <v>398</v>
      </c>
      <c r="L13" s="571" t="s">
        <v>398</v>
      </c>
      <c r="M13" s="562">
        <f>G13</f>
        <v>877637</v>
      </c>
      <c r="N13" s="565">
        <f>H13</f>
        <v>1170173</v>
      </c>
    </row>
    <row r="14" spans="1:14" ht="19.5" customHeight="1">
      <c r="A14" s="43">
        <v>9</v>
      </c>
      <c r="B14" s="47" t="s">
        <v>38</v>
      </c>
      <c r="C14" s="567" t="s">
        <v>398</v>
      </c>
      <c r="D14" s="567" t="s">
        <v>398</v>
      </c>
      <c r="E14" s="567" t="s">
        <v>398</v>
      </c>
      <c r="F14" s="567" t="s">
        <v>398</v>
      </c>
      <c r="G14" s="529">
        <v>87684.87</v>
      </c>
      <c r="H14" s="529">
        <v>54923.35</v>
      </c>
      <c r="I14" s="572" t="s">
        <v>398</v>
      </c>
      <c r="J14" s="572" t="s">
        <v>398</v>
      </c>
      <c r="K14" s="571" t="s">
        <v>398</v>
      </c>
      <c r="L14" s="571" t="s">
        <v>398</v>
      </c>
      <c r="M14" s="562">
        <f>G14</f>
        <v>87684.87</v>
      </c>
      <c r="N14" s="565">
        <f>H14</f>
        <v>54923.35</v>
      </c>
    </row>
    <row r="15" spans="1:14" ht="18">
      <c r="A15" s="43">
        <v>10</v>
      </c>
      <c r="B15" s="47" t="s">
        <v>114</v>
      </c>
      <c r="C15" s="566">
        <v>0</v>
      </c>
      <c r="D15" s="566">
        <v>0</v>
      </c>
      <c r="E15" s="566">
        <v>0</v>
      </c>
      <c r="F15" s="566">
        <v>0</v>
      </c>
      <c r="G15" s="529">
        <v>175</v>
      </c>
      <c r="H15" s="529">
        <v>0</v>
      </c>
      <c r="I15" s="566">
        <v>0</v>
      </c>
      <c r="J15" s="566">
        <v>0</v>
      </c>
      <c r="K15" s="566">
        <v>0</v>
      </c>
      <c r="L15" s="566">
        <v>0</v>
      </c>
      <c r="M15" s="562">
        <f>C15+E15+G15+I15+K15</f>
        <v>175</v>
      </c>
      <c r="N15" s="565">
        <f>D15+F15+H15+J15+L15</f>
        <v>0</v>
      </c>
    </row>
    <row r="16" spans="1:14" ht="30.75">
      <c r="A16" s="43">
        <v>11</v>
      </c>
      <c r="B16" s="64" t="s">
        <v>267</v>
      </c>
      <c r="C16" s="561">
        <v>0</v>
      </c>
      <c r="D16" s="561">
        <v>0</v>
      </c>
      <c r="E16" s="563">
        <v>722464.01</v>
      </c>
      <c r="F16" s="561">
        <v>742715.19</v>
      </c>
      <c r="G16" s="529">
        <v>1012014.5</v>
      </c>
      <c r="H16" s="529">
        <v>1104052.31</v>
      </c>
      <c r="I16" s="561">
        <v>0</v>
      </c>
      <c r="J16" s="561">
        <v>0</v>
      </c>
      <c r="K16" s="563">
        <v>22364.85</v>
      </c>
      <c r="L16" s="561">
        <v>20279.31</v>
      </c>
      <c r="M16" s="562">
        <f aca="true" t="shared" si="2" ref="M16:N18">C16+E16+G16+I16+K16</f>
        <v>1756843.36</v>
      </c>
      <c r="N16" s="565">
        <f t="shared" si="2"/>
        <v>1867046.81</v>
      </c>
    </row>
    <row r="17" spans="1:14" ht="30.75">
      <c r="A17" s="43">
        <v>12</v>
      </c>
      <c r="B17" s="64" t="s">
        <v>39</v>
      </c>
      <c r="C17" s="562">
        <f aca="true" t="shared" si="3" ref="C17:L17">C6+C7-C16</f>
        <v>1296673.28</v>
      </c>
      <c r="D17" s="562">
        <f t="shared" si="3"/>
        <v>1542904.28</v>
      </c>
      <c r="E17" s="562">
        <f t="shared" si="3"/>
        <v>297333.69999999995</v>
      </c>
      <c r="F17" s="562">
        <f t="shared" si="3"/>
        <v>-188267.30000000005</v>
      </c>
      <c r="G17" s="564">
        <f t="shared" si="3"/>
        <v>224877.39000000013</v>
      </c>
      <c r="H17" s="564">
        <f t="shared" si="3"/>
        <v>345921.43000000017</v>
      </c>
      <c r="I17" s="562">
        <f t="shared" si="3"/>
        <v>0</v>
      </c>
      <c r="J17" s="562">
        <f t="shared" si="3"/>
        <v>0</v>
      </c>
      <c r="K17" s="562">
        <f t="shared" si="3"/>
        <v>50117.68</v>
      </c>
      <c r="L17" s="562">
        <f t="shared" si="3"/>
        <v>46693.78</v>
      </c>
      <c r="M17" s="562">
        <f t="shared" si="2"/>
        <v>1869002.05</v>
      </c>
      <c r="N17" s="565">
        <f t="shared" si="2"/>
        <v>1747252.1900000002</v>
      </c>
    </row>
    <row r="18" spans="1:14" ht="62.25" customHeight="1" thickBot="1">
      <c r="A18" s="366">
        <v>13</v>
      </c>
      <c r="B18" s="97" t="s">
        <v>1218</v>
      </c>
      <c r="C18" s="573">
        <v>0</v>
      </c>
      <c r="D18" s="573">
        <v>0</v>
      </c>
      <c r="E18" s="573">
        <v>0</v>
      </c>
      <c r="F18" s="573">
        <v>0</v>
      </c>
      <c r="G18" s="574">
        <v>0</v>
      </c>
      <c r="H18" s="574">
        <v>0</v>
      </c>
      <c r="I18" s="573">
        <v>0</v>
      </c>
      <c r="J18" s="573">
        <v>0</v>
      </c>
      <c r="K18" s="573">
        <v>0</v>
      </c>
      <c r="L18" s="573">
        <v>0</v>
      </c>
      <c r="M18" s="575">
        <f t="shared" si="2"/>
        <v>0</v>
      </c>
      <c r="N18" s="576">
        <f t="shared" si="2"/>
        <v>0</v>
      </c>
    </row>
    <row r="19" spans="9:10" ht="15">
      <c r="I19" s="368"/>
      <c r="J19" s="368"/>
    </row>
    <row r="20" spans="1:14" ht="15">
      <c r="A20" s="368" t="s">
        <v>115</v>
      </c>
      <c r="B20" s="368"/>
      <c r="C20" s="368"/>
      <c r="D20" s="368"/>
      <c r="E20" s="368"/>
      <c r="F20" s="368"/>
      <c r="G20" s="368"/>
      <c r="H20" s="368"/>
      <c r="I20" s="368"/>
      <c r="J20" s="368"/>
      <c r="K20" s="368"/>
      <c r="L20" s="368"/>
      <c r="M20" s="368"/>
      <c r="N20" s="368"/>
    </row>
    <row r="21" spans="1:14" ht="15">
      <c r="A21" s="368" t="s">
        <v>116</v>
      </c>
      <c r="B21" s="368"/>
      <c r="C21" s="368"/>
      <c r="D21" s="368"/>
      <c r="E21" s="368"/>
      <c r="F21" s="368"/>
      <c r="G21" s="368"/>
      <c r="H21" s="368"/>
      <c r="I21" s="368"/>
      <c r="J21" s="368"/>
      <c r="K21" s="368"/>
      <c r="L21" s="368"/>
      <c r="M21" s="368"/>
      <c r="N21" s="368"/>
    </row>
    <row r="22" spans="1:14" ht="33" customHeight="1">
      <c r="A22" s="801" t="s">
        <v>117</v>
      </c>
      <c r="B22" s="801"/>
      <c r="C22" s="801"/>
      <c r="D22" s="368"/>
      <c r="E22" s="368"/>
      <c r="F22" s="368"/>
      <c r="G22" s="368"/>
      <c r="H22" s="368"/>
      <c r="I22" s="368"/>
      <c r="J22" s="368"/>
      <c r="K22" s="368"/>
      <c r="L22" s="368"/>
      <c r="M22" s="368"/>
      <c r="N22" s="368"/>
    </row>
  </sheetData>
  <sheetProtection/>
  <mergeCells count="11">
    <mergeCell ref="E3:F3"/>
    <mergeCell ref="G3:H3"/>
    <mergeCell ref="I3:J3"/>
    <mergeCell ref="K3:L3"/>
    <mergeCell ref="M3:N3"/>
    <mergeCell ref="A22:C22"/>
    <mergeCell ref="A1:N1"/>
    <mergeCell ref="A2:N2"/>
    <mergeCell ref="A3:A4"/>
    <mergeCell ref="B3:B4"/>
    <mergeCell ref="C3:D3"/>
  </mergeCells>
  <printOptions/>
  <pageMargins left="0.42" right="0.29" top="0.7480314960629921" bottom="0.7480314960629921" header="0.31496062992125984" footer="0.31496062992125984"/>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1:D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7" sqref="F7"/>
    </sheetView>
  </sheetViews>
  <sheetFormatPr defaultColWidth="9.140625" defaultRowHeight="12.75"/>
  <cols>
    <col min="1" max="1" width="10.57421875" style="12" customWidth="1"/>
    <col min="2" max="2" width="43.140625" style="71" customWidth="1"/>
    <col min="3" max="3" width="28.421875" style="11" customWidth="1"/>
    <col min="4" max="4" width="52.7109375" style="11" customWidth="1"/>
    <col min="5" max="16384" width="9.140625" style="11" customWidth="1"/>
  </cols>
  <sheetData>
    <row r="1" spans="1:4" ht="49.5" customHeight="1">
      <c r="A1" s="667" t="s">
        <v>1062</v>
      </c>
      <c r="B1" s="668"/>
      <c r="C1" s="668"/>
      <c r="D1" s="669"/>
    </row>
    <row r="2" spans="1:4" ht="34.5" customHeight="1">
      <c r="A2" s="663" t="s">
        <v>1334</v>
      </c>
      <c r="B2" s="664"/>
      <c r="C2" s="664"/>
      <c r="D2" s="665"/>
    </row>
    <row r="3" spans="1:4" ht="30.75">
      <c r="A3" s="111" t="s">
        <v>270</v>
      </c>
      <c r="B3" s="68" t="s">
        <v>374</v>
      </c>
      <c r="C3" s="99" t="s">
        <v>1063</v>
      </c>
      <c r="D3" s="35" t="s">
        <v>1197</v>
      </c>
    </row>
    <row r="4" spans="1:4" s="13" customFormat="1" ht="18" customHeight="1">
      <c r="A4" s="107"/>
      <c r="B4" s="110" t="s">
        <v>364</v>
      </c>
      <c r="C4" s="90" t="s">
        <v>365</v>
      </c>
      <c r="D4" s="91" t="s">
        <v>366</v>
      </c>
    </row>
    <row r="5" spans="1:4" s="13" customFormat="1" ht="30.75">
      <c r="A5" s="107">
        <v>1</v>
      </c>
      <c r="B5" s="68" t="s">
        <v>40</v>
      </c>
      <c r="C5" s="61">
        <f>SUM(C6:C19)</f>
        <v>7810369.879999998</v>
      </c>
      <c r="D5" s="67"/>
    </row>
    <row r="6" spans="1:4" ht="15">
      <c r="A6" s="107">
        <v>2</v>
      </c>
      <c r="B6" s="58" t="s">
        <v>256</v>
      </c>
      <c r="C6" s="167">
        <v>0</v>
      </c>
      <c r="D6" s="135" t="s">
        <v>1338</v>
      </c>
    </row>
    <row r="7" spans="1:4" ht="30.75">
      <c r="A7" s="107">
        <v>3</v>
      </c>
      <c r="B7" s="58" t="s">
        <v>257</v>
      </c>
      <c r="C7" s="167">
        <v>2006471.25</v>
      </c>
      <c r="D7" s="135" t="s">
        <v>1344</v>
      </c>
    </row>
    <row r="8" spans="1:4" ht="15">
      <c r="A8" s="107">
        <v>4</v>
      </c>
      <c r="B8" s="114" t="s">
        <v>258</v>
      </c>
      <c r="C8" s="167">
        <v>0</v>
      </c>
      <c r="D8" s="135" t="s">
        <v>1339</v>
      </c>
    </row>
    <row r="9" spans="1:4" ht="93">
      <c r="A9" s="107">
        <v>5</v>
      </c>
      <c r="B9" s="114" t="s">
        <v>226</v>
      </c>
      <c r="C9" s="167">
        <v>5006731.22</v>
      </c>
      <c r="D9" s="135" t="s">
        <v>1345</v>
      </c>
    </row>
    <row r="10" spans="1:4" ht="15">
      <c r="A10" s="107">
        <v>6</v>
      </c>
      <c r="B10" s="114" t="s">
        <v>351</v>
      </c>
      <c r="C10" s="167">
        <v>0</v>
      </c>
      <c r="D10" s="135" t="s">
        <v>1339</v>
      </c>
    </row>
    <row r="11" spans="1:4" ht="15">
      <c r="A11" s="107">
        <v>7</v>
      </c>
      <c r="B11" s="114" t="s">
        <v>352</v>
      </c>
      <c r="C11" s="167">
        <v>78270.56</v>
      </c>
      <c r="D11" s="135" t="s">
        <v>1340</v>
      </c>
    </row>
    <row r="12" spans="1:4" ht="30.75">
      <c r="A12" s="107">
        <v>8</v>
      </c>
      <c r="B12" s="114" t="s">
        <v>491</v>
      </c>
      <c r="C12" s="167">
        <v>0</v>
      </c>
      <c r="D12" s="135" t="s">
        <v>1339</v>
      </c>
    </row>
    <row r="13" spans="1:4" ht="30.75">
      <c r="A13" s="107">
        <v>9</v>
      </c>
      <c r="B13" s="114" t="s">
        <v>227</v>
      </c>
      <c r="C13" s="167">
        <v>17792.27</v>
      </c>
      <c r="D13" s="135" t="s">
        <v>1341</v>
      </c>
    </row>
    <row r="14" spans="1:4" ht="15">
      <c r="A14" s="107">
        <v>10</v>
      </c>
      <c r="B14" s="114" t="s">
        <v>228</v>
      </c>
      <c r="C14" s="167">
        <v>0</v>
      </c>
      <c r="D14" s="135" t="s">
        <v>1339</v>
      </c>
    </row>
    <row r="15" spans="1:4" ht="15">
      <c r="A15" s="107">
        <v>11</v>
      </c>
      <c r="B15" s="114" t="s">
        <v>229</v>
      </c>
      <c r="C15" s="167">
        <v>185104.72</v>
      </c>
      <c r="D15" s="164" t="s">
        <v>1342</v>
      </c>
    </row>
    <row r="16" spans="1:4" ht="15">
      <c r="A16" s="107">
        <v>12</v>
      </c>
      <c r="B16" s="114" t="s">
        <v>230</v>
      </c>
      <c r="C16" s="167">
        <v>59107.3</v>
      </c>
      <c r="D16" s="164" t="s">
        <v>1343</v>
      </c>
    </row>
    <row r="17" spans="1:4" ht="15">
      <c r="A17" s="107">
        <v>13</v>
      </c>
      <c r="B17" s="114" t="s">
        <v>231</v>
      </c>
      <c r="C17" s="167">
        <v>0</v>
      </c>
      <c r="D17" s="135" t="s">
        <v>1339</v>
      </c>
    </row>
    <row r="18" spans="1:4" ht="15">
      <c r="A18" s="107">
        <v>14</v>
      </c>
      <c r="B18" s="114" t="s">
        <v>232</v>
      </c>
      <c r="C18" s="167">
        <v>0</v>
      </c>
      <c r="D18" s="135" t="s">
        <v>1339</v>
      </c>
    </row>
    <row r="19" spans="1:4" ht="264.75">
      <c r="A19" s="107">
        <v>15</v>
      </c>
      <c r="B19" s="114" t="s">
        <v>238</v>
      </c>
      <c r="C19" s="167">
        <v>456892.56</v>
      </c>
      <c r="D19" s="135" t="s">
        <v>1348</v>
      </c>
    </row>
    <row r="20" spans="1:4" ht="62.25">
      <c r="A20" s="107">
        <v>16</v>
      </c>
      <c r="B20" s="68" t="s">
        <v>389</v>
      </c>
      <c r="C20" s="167">
        <v>0</v>
      </c>
      <c r="D20" s="135" t="s">
        <v>1346</v>
      </c>
    </row>
    <row r="21" spans="1:4" ht="15">
      <c r="A21" s="107">
        <v>17</v>
      </c>
      <c r="B21" s="113" t="s">
        <v>976</v>
      </c>
      <c r="C21" s="577">
        <v>0</v>
      </c>
      <c r="D21" s="135" t="s">
        <v>1339</v>
      </c>
    </row>
    <row r="22" spans="1:4" ht="31.5" thickBot="1">
      <c r="A22" s="108">
        <v>18</v>
      </c>
      <c r="B22" s="83" t="s">
        <v>75</v>
      </c>
      <c r="C22" s="62">
        <f>+C5+C20+C21</f>
        <v>7810369.879999998</v>
      </c>
      <c r="D22" s="80"/>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sheetPr>
    <tabColor rgb="FF99FFCC"/>
    <pageSetUpPr fitToPage="1"/>
  </sheetPr>
  <dimension ref="A1:I23"/>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20" sqref="F20"/>
    </sheetView>
  </sheetViews>
  <sheetFormatPr defaultColWidth="9.140625" defaultRowHeight="12.75"/>
  <cols>
    <col min="1" max="1" width="7.7109375" style="20" customWidth="1"/>
    <col min="2" max="2" width="47.57421875" style="21" customWidth="1"/>
    <col min="3" max="3" width="17.8515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9" s="26" customFormat="1" ht="60" customHeight="1">
      <c r="A1" s="811" t="s">
        <v>1064</v>
      </c>
      <c r="B1" s="812"/>
      <c r="C1" s="812"/>
      <c r="D1" s="812"/>
      <c r="E1" s="812"/>
      <c r="F1" s="812"/>
      <c r="G1" s="812"/>
      <c r="H1" s="813"/>
      <c r="I1" s="421"/>
    </row>
    <row r="2" spans="1:8" s="26" customFormat="1" ht="34.5" customHeight="1">
      <c r="A2" s="663" t="s">
        <v>1333</v>
      </c>
      <c r="B2" s="664"/>
      <c r="C2" s="664"/>
      <c r="D2" s="664"/>
      <c r="E2" s="664"/>
      <c r="F2" s="664"/>
      <c r="G2" s="664"/>
      <c r="H2" s="665"/>
    </row>
    <row r="3" spans="1:8" ht="27" customHeight="1">
      <c r="A3" s="683" t="s">
        <v>270</v>
      </c>
      <c r="B3" s="704"/>
      <c r="C3" s="703" t="s">
        <v>382</v>
      </c>
      <c r="D3" s="703"/>
      <c r="E3" s="703" t="s">
        <v>383</v>
      </c>
      <c r="F3" s="703"/>
      <c r="G3" s="814" t="s">
        <v>295</v>
      </c>
      <c r="H3" s="815"/>
    </row>
    <row r="4" spans="1:8" ht="33" customHeight="1">
      <c r="A4" s="683"/>
      <c r="B4" s="704"/>
      <c r="C4" s="14" t="s">
        <v>97</v>
      </c>
      <c r="D4" s="14" t="s">
        <v>259</v>
      </c>
      <c r="E4" s="14" t="s">
        <v>97</v>
      </c>
      <c r="F4" s="14" t="s">
        <v>259</v>
      </c>
      <c r="G4" s="14" t="s">
        <v>97</v>
      </c>
      <c r="H4" s="29" t="s">
        <v>259</v>
      </c>
    </row>
    <row r="5" spans="1:8" ht="21" customHeight="1">
      <c r="A5" s="30"/>
      <c r="B5" s="17"/>
      <c r="C5" s="44" t="s">
        <v>364</v>
      </c>
      <c r="D5" s="44" t="s">
        <v>365</v>
      </c>
      <c r="E5" s="44" t="s">
        <v>366</v>
      </c>
      <c r="F5" s="44" t="s">
        <v>373</v>
      </c>
      <c r="G5" s="44" t="s">
        <v>48</v>
      </c>
      <c r="H5" s="422" t="s">
        <v>49</v>
      </c>
    </row>
    <row r="6" spans="1:8" ht="15">
      <c r="A6" s="423">
        <v>1</v>
      </c>
      <c r="B6" s="321" t="s">
        <v>1209</v>
      </c>
      <c r="C6" s="578">
        <f>C7</f>
        <v>0</v>
      </c>
      <c r="D6" s="578">
        <f>D7</f>
        <v>0</v>
      </c>
      <c r="E6" s="578">
        <f>E7</f>
        <v>0</v>
      </c>
      <c r="F6" s="578">
        <f>F7</f>
        <v>0</v>
      </c>
      <c r="G6" s="578">
        <f aca="true" t="shared" si="0" ref="G6:H22">C6+E6</f>
        <v>0</v>
      </c>
      <c r="H6" s="579">
        <f t="shared" si="0"/>
        <v>0</v>
      </c>
    </row>
    <row r="7" spans="1:8" ht="15">
      <c r="A7" s="423">
        <v>2</v>
      </c>
      <c r="B7" s="322" t="s">
        <v>977</v>
      </c>
      <c r="C7" s="580">
        <v>0</v>
      </c>
      <c r="D7" s="580">
        <v>0</v>
      </c>
      <c r="E7" s="580">
        <v>0</v>
      </c>
      <c r="F7" s="580">
        <v>0</v>
      </c>
      <c r="G7" s="578">
        <f t="shared" si="0"/>
        <v>0</v>
      </c>
      <c r="H7" s="579">
        <f t="shared" si="0"/>
        <v>0</v>
      </c>
    </row>
    <row r="8" spans="1:8" ht="15">
      <c r="A8" s="423">
        <f aca="true" t="shared" si="1" ref="A8:A20">A7+1</f>
        <v>3</v>
      </c>
      <c r="B8" s="321" t="s">
        <v>1210</v>
      </c>
      <c r="C8" s="578">
        <f>SUM(C9:C12)</f>
        <v>0</v>
      </c>
      <c r="D8" s="578">
        <f>SUM(D9:D12)</f>
        <v>0</v>
      </c>
      <c r="E8" s="578">
        <f>SUM(E9:E12)</f>
        <v>0</v>
      </c>
      <c r="F8" s="578">
        <f>SUM(F9:F12)</f>
        <v>0</v>
      </c>
      <c r="G8" s="578">
        <f t="shared" si="0"/>
        <v>0</v>
      </c>
      <c r="H8" s="579">
        <f t="shared" si="0"/>
        <v>0</v>
      </c>
    </row>
    <row r="9" spans="1:8" ht="15">
      <c r="A9" s="423">
        <f t="shared" si="1"/>
        <v>4</v>
      </c>
      <c r="B9" s="322" t="s">
        <v>496</v>
      </c>
      <c r="C9" s="580">
        <v>0</v>
      </c>
      <c r="D9" s="580">
        <v>0</v>
      </c>
      <c r="E9" s="580">
        <v>0</v>
      </c>
      <c r="F9" s="580">
        <v>0</v>
      </c>
      <c r="G9" s="578">
        <f t="shared" si="0"/>
        <v>0</v>
      </c>
      <c r="H9" s="579">
        <f t="shared" si="0"/>
        <v>0</v>
      </c>
    </row>
    <row r="10" spans="1:8" ht="15">
      <c r="A10" s="423">
        <f t="shared" si="1"/>
        <v>5</v>
      </c>
      <c r="B10" s="322" t="s">
        <v>978</v>
      </c>
      <c r="C10" s="580">
        <v>0</v>
      </c>
      <c r="D10" s="580">
        <v>0</v>
      </c>
      <c r="E10" s="580">
        <v>0</v>
      </c>
      <c r="F10" s="580">
        <v>0</v>
      </c>
      <c r="G10" s="578">
        <f t="shared" si="0"/>
        <v>0</v>
      </c>
      <c r="H10" s="579">
        <f t="shared" si="0"/>
        <v>0</v>
      </c>
    </row>
    <row r="11" spans="1:8" ht="15">
      <c r="A11" s="423">
        <f t="shared" si="1"/>
        <v>6</v>
      </c>
      <c r="B11" s="322" t="s">
        <v>497</v>
      </c>
      <c r="C11" s="580">
        <v>0</v>
      </c>
      <c r="D11" s="580">
        <v>0</v>
      </c>
      <c r="E11" s="580">
        <v>0</v>
      </c>
      <c r="F11" s="580">
        <v>0</v>
      </c>
      <c r="G11" s="578">
        <f t="shared" si="0"/>
        <v>0</v>
      </c>
      <c r="H11" s="579">
        <f t="shared" si="0"/>
        <v>0</v>
      </c>
    </row>
    <row r="12" spans="1:8" ht="15">
      <c r="A12" s="423">
        <f t="shared" si="1"/>
        <v>7</v>
      </c>
      <c r="B12" s="322" t="s">
        <v>979</v>
      </c>
      <c r="C12" s="580">
        <v>0</v>
      </c>
      <c r="D12" s="580">
        <v>0</v>
      </c>
      <c r="E12" s="580">
        <v>0</v>
      </c>
      <c r="F12" s="580">
        <v>0</v>
      </c>
      <c r="G12" s="578">
        <f t="shared" si="0"/>
        <v>0</v>
      </c>
      <c r="H12" s="579">
        <f t="shared" si="0"/>
        <v>0</v>
      </c>
    </row>
    <row r="13" spans="1:8" ht="15">
      <c r="A13" s="423">
        <f t="shared" si="1"/>
        <v>8</v>
      </c>
      <c r="B13" s="321" t="s">
        <v>1211</v>
      </c>
      <c r="C13" s="578">
        <f>C14</f>
        <v>61097.83</v>
      </c>
      <c r="D13" s="578">
        <f>D14</f>
        <v>7188.11</v>
      </c>
      <c r="E13" s="578">
        <f>E14</f>
        <v>1057436.87</v>
      </c>
      <c r="F13" s="578">
        <f>F14</f>
        <v>124404.41</v>
      </c>
      <c r="G13" s="578">
        <f t="shared" si="0"/>
        <v>1118534.7000000002</v>
      </c>
      <c r="H13" s="579">
        <f t="shared" si="0"/>
        <v>131592.52</v>
      </c>
    </row>
    <row r="14" spans="1:8" ht="15">
      <c r="A14" s="423">
        <f t="shared" si="1"/>
        <v>9</v>
      </c>
      <c r="B14" s="322" t="s">
        <v>498</v>
      </c>
      <c r="C14" s="51">
        <v>61097.83</v>
      </c>
      <c r="D14" s="51">
        <v>7188.11</v>
      </c>
      <c r="E14" s="51">
        <v>1057436.87</v>
      </c>
      <c r="F14" s="51">
        <v>124404.41</v>
      </c>
      <c r="G14" s="578">
        <f t="shared" si="0"/>
        <v>1118534.7000000002</v>
      </c>
      <c r="H14" s="579">
        <f t="shared" si="0"/>
        <v>131592.52</v>
      </c>
    </row>
    <row r="15" spans="1:8" ht="15">
      <c r="A15" s="423">
        <f t="shared" si="1"/>
        <v>10</v>
      </c>
      <c r="B15" s="321" t="s">
        <v>1212</v>
      </c>
      <c r="C15" s="578">
        <f>C16</f>
        <v>705386.26</v>
      </c>
      <c r="D15" s="578">
        <f>D16</f>
        <v>82986.79</v>
      </c>
      <c r="E15" s="578">
        <f>E16</f>
        <v>0</v>
      </c>
      <c r="F15" s="578">
        <f>F16</f>
        <v>0</v>
      </c>
      <c r="G15" s="578">
        <f t="shared" si="0"/>
        <v>705386.26</v>
      </c>
      <c r="H15" s="579">
        <f t="shared" si="0"/>
        <v>82986.79</v>
      </c>
    </row>
    <row r="16" spans="1:8" ht="15">
      <c r="A16" s="423">
        <f t="shared" si="1"/>
        <v>11</v>
      </c>
      <c r="B16" s="322" t="s">
        <v>966</v>
      </c>
      <c r="C16" s="503">
        <v>705386.26</v>
      </c>
      <c r="D16" s="503">
        <v>82986.79</v>
      </c>
      <c r="E16" s="503">
        <v>0</v>
      </c>
      <c r="F16" s="503">
        <v>0</v>
      </c>
      <c r="G16" s="578">
        <f t="shared" si="0"/>
        <v>705386.26</v>
      </c>
      <c r="H16" s="579">
        <f t="shared" si="0"/>
        <v>82986.79</v>
      </c>
    </row>
    <row r="17" spans="1:8" ht="15">
      <c r="A17" s="423">
        <f t="shared" si="1"/>
        <v>12</v>
      </c>
      <c r="B17" s="321" t="s">
        <v>1208</v>
      </c>
      <c r="C17" s="581">
        <v>0</v>
      </c>
      <c r="D17" s="581">
        <v>0</v>
      </c>
      <c r="E17" s="581">
        <v>0</v>
      </c>
      <c r="F17" s="581">
        <v>0</v>
      </c>
      <c r="G17" s="578">
        <f>C17+E17</f>
        <v>0</v>
      </c>
      <c r="H17" s="579">
        <f>D17+F17</f>
        <v>0</v>
      </c>
    </row>
    <row r="18" spans="1:8" ht="30.75">
      <c r="A18" s="423">
        <f t="shared" si="1"/>
        <v>13</v>
      </c>
      <c r="B18" s="321" t="s">
        <v>1213</v>
      </c>
      <c r="C18" s="578">
        <f>C6+C8+C8+C13+C15+C17</f>
        <v>766484.09</v>
      </c>
      <c r="D18" s="578">
        <f>D6+D8+D8+D13+D15+D17</f>
        <v>90174.9</v>
      </c>
      <c r="E18" s="578">
        <f>E6+E8+E8+E13+E15+E17</f>
        <v>1057436.87</v>
      </c>
      <c r="F18" s="578">
        <f>F6+F8+F8+F13+F15+F17</f>
        <v>124404.41</v>
      </c>
      <c r="G18" s="578">
        <f t="shared" si="0"/>
        <v>1823920.96</v>
      </c>
      <c r="H18" s="579">
        <f t="shared" si="0"/>
        <v>214579.31</v>
      </c>
    </row>
    <row r="19" spans="1:8" ht="30.75">
      <c r="A19" s="423">
        <f t="shared" si="1"/>
        <v>14</v>
      </c>
      <c r="B19" s="321" t="s">
        <v>1225</v>
      </c>
      <c r="C19" s="578">
        <f>SUM(C20:C21)</f>
        <v>0</v>
      </c>
      <c r="D19" s="578">
        <f>SUM(D20:D21)</f>
        <v>3787.79</v>
      </c>
      <c r="E19" s="578">
        <f>SUM(E20:E21)</f>
        <v>0</v>
      </c>
      <c r="F19" s="578">
        <f>SUM(F20:F21)</f>
        <v>0</v>
      </c>
      <c r="G19" s="578">
        <f t="shared" si="0"/>
        <v>0</v>
      </c>
      <c r="H19" s="579">
        <f t="shared" si="0"/>
        <v>3787.79</v>
      </c>
    </row>
    <row r="20" spans="1:8" ht="81" customHeight="1">
      <c r="A20" s="423">
        <f t="shared" si="1"/>
        <v>15</v>
      </c>
      <c r="B20" s="323" t="s">
        <v>1347</v>
      </c>
      <c r="C20" s="582">
        <v>0</v>
      </c>
      <c r="D20" s="582">
        <v>3787.79</v>
      </c>
      <c r="E20" s="582">
        <v>0</v>
      </c>
      <c r="F20" s="582">
        <v>0</v>
      </c>
      <c r="G20" s="578">
        <f t="shared" si="0"/>
        <v>0</v>
      </c>
      <c r="H20" s="579">
        <f t="shared" si="0"/>
        <v>3787.79</v>
      </c>
    </row>
    <row r="21" spans="1:8" ht="24.75" customHeight="1">
      <c r="A21" s="423" t="s">
        <v>359</v>
      </c>
      <c r="B21" s="324"/>
      <c r="C21" s="582"/>
      <c r="D21" s="582"/>
      <c r="E21" s="582"/>
      <c r="F21" s="582"/>
      <c r="G21" s="578">
        <f t="shared" si="0"/>
        <v>0</v>
      </c>
      <c r="H21" s="579">
        <f t="shared" si="0"/>
        <v>0</v>
      </c>
    </row>
    <row r="22" spans="1:8" ht="23.25" customHeight="1" thickBot="1">
      <c r="A22" s="424">
        <v>16</v>
      </c>
      <c r="B22" s="425" t="s">
        <v>1214</v>
      </c>
      <c r="C22" s="583">
        <f>C18+C19</f>
        <v>766484.09</v>
      </c>
      <c r="D22" s="583">
        <f>D18+D19</f>
        <v>93962.68999999999</v>
      </c>
      <c r="E22" s="583">
        <f>E18+E19</f>
        <v>1057436.87</v>
      </c>
      <c r="F22" s="583">
        <f>F18+F19</f>
        <v>124404.41</v>
      </c>
      <c r="G22" s="584">
        <f t="shared" si="0"/>
        <v>1823920.96</v>
      </c>
      <c r="H22" s="585">
        <f t="shared" si="0"/>
        <v>218367.09999999998</v>
      </c>
    </row>
    <row r="23" spans="3:8" ht="15">
      <c r="C23" s="586"/>
      <c r="D23" s="586"/>
      <c r="E23" s="586"/>
      <c r="F23" s="586"/>
      <c r="G23" s="586"/>
      <c r="H23" s="586"/>
    </row>
  </sheetData>
  <sheetProtection selectLockedCells="1"/>
  <mergeCells count="7">
    <mergeCell ref="A1:H1"/>
    <mergeCell ref="A2:H2"/>
    <mergeCell ref="A3:A4"/>
    <mergeCell ref="B3:B4"/>
    <mergeCell ref="C3:D3"/>
    <mergeCell ref="E3:F3"/>
    <mergeCell ref="G3:H3"/>
  </mergeCells>
  <printOptions gridLines="1"/>
  <pageMargins left="0.7480314960629921" right="0.7480314960629921" top="0.984251968503937" bottom="0.88"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28"/>
  <sheetViews>
    <sheetView zoomScalePageLayoutView="0" workbookViewId="0" topLeftCell="A1">
      <pane xSplit="2" ySplit="1" topLeftCell="C20" activePane="bottomRight" state="frozen"/>
      <selection pane="topLeft" activeCell="G22" sqref="G22"/>
      <selection pane="topRight" activeCell="G22" sqref="G22"/>
      <selection pane="bottomLeft" activeCell="G22" sqref="G22"/>
      <selection pane="bottomRight" activeCell="C26" sqref="C26"/>
    </sheetView>
  </sheetViews>
  <sheetFormatPr defaultColWidth="62.140625" defaultRowHeight="12.75"/>
  <cols>
    <col min="1" max="1" width="17.421875" style="0" customWidth="1"/>
    <col min="2" max="2" width="40.140625" style="145" customWidth="1"/>
    <col min="3" max="3" width="62.57421875" style="0" customWidth="1"/>
    <col min="4" max="4" width="15.7109375" style="0" customWidth="1"/>
    <col min="5" max="5" width="21.00390625" style="0" customWidth="1"/>
    <col min="6" max="7" width="19.8515625" style="0" customWidth="1"/>
    <col min="8" max="8" width="17.8515625" style="0" customWidth="1"/>
    <col min="9" max="9" width="17.140625" style="0" customWidth="1"/>
    <col min="10" max="10" width="15.7109375" style="0" customWidth="1"/>
    <col min="11" max="11" width="16.8515625" style="0" customWidth="1"/>
  </cols>
  <sheetData>
    <row r="1" spans="1:3" s="160" customFormat="1" ht="48" customHeight="1">
      <c r="A1" s="654" t="s">
        <v>1122</v>
      </c>
      <c r="B1" s="655"/>
      <c r="C1" s="656"/>
    </row>
    <row r="2" spans="1:3" ht="15">
      <c r="A2" s="652" t="s">
        <v>946</v>
      </c>
      <c r="B2" s="653"/>
      <c r="C2" s="441" t="s">
        <v>1137</v>
      </c>
    </row>
    <row r="3" spans="1:3" ht="15">
      <c r="A3" s="396" t="s">
        <v>1184</v>
      </c>
      <c r="B3" s="442"/>
      <c r="C3" s="441" t="s">
        <v>1186</v>
      </c>
    </row>
    <row r="4" spans="1:3" ht="15">
      <c r="A4" s="396" t="s">
        <v>1185</v>
      </c>
      <c r="B4" s="442"/>
      <c r="C4" s="441" t="s">
        <v>1186</v>
      </c>
    </row>
    <row r="5" spans="1:3" ht="30.75">
      <c r="A5" s="396" t="s">
        <v>391</v>
      </c>
      <c r="B5" s="443" t="s">
        <v>1132</v>
      </c>
      <c r="C5" s="448" t="s">
        <v>493</v>
      </c>
    </row>
    <row r="6" spans="1:3" ht="15">
      <c r="A6" s="396" t="s">
        <v>271</v>
      </c>
      <c r="B6" s="443"/>
      <c r="C6" s="448" t="s">
        <v>493</v>
      </c>
    </row>
    <row r="7" spans="1:3" ht="15">
      <c r="A7" s="396" t="s">
        <v>272</v>
      </c>
      <c r="B7" s="443" t="s">
        <v>1133</v>
      </c>
      <c r="C7" s="449" t="s">
        <v>1254</v>
      </c>
    </row>
    <row r="8" spans="1:3" ht="15">
      <c r="A8" s="396" t="s">
        <v>273</v>
      </c>
      <c r="B8" s="443" t="s">
        <v>1134</v>
      </c>
      <c r="C8" s="448" t="s">
        <v>493</v>
      </c>
    </row>
    <row r="9" spans="1:3" ht="15">
      <c r="A9" s="397" t="s">
        <v>274</v>
      </c>
      <c r="B9" s="444" t="s">
        <v>1135</v>
      </c>
      <c r="C9" s="449" t="s">
        <v>1254</v>
      </c>
    </row>
    <row r="10" spans="1:3" ht="15">
      <c r="A10" s="396" t="s">
        <v>275</v>
      </c>
      <c r="B10" s="443" t="s">
        <v>1136</v>
      </c>
      <c r="C10" s="448" t="s">
        <v>493</v>
      </c>
    </row>
    <row r="11" spans="1:3" ht="78">
      <c r="A11" s="398" t="s">
        <v>276</v>
      </c>
      <c r="B11" s="445" t="s">
        <v>947</v>
      </c>
      <c r="C11" s="449" t="s">
        <v>1269</v>
      </c>
    </row>
    <row r="12" spans="1:3" ht="15">
      <c r="A12" s="396" t="s">
        <v>253</v>
      </c>
      <c r="B12" s="443" t="s">
        <v>459</v>
      </c>
      <c r="C12" s="468" t="s">
        <v>1309</v>
      </c>
    </row>
    <row r="13" spans="1:3" ht="15">
      <c r="A13" s="396" t="s">
        <v>0</v>
      </c>
      <c r="B13" s="443" t="s">
        <v>460</v>
      </c>
      <c r="C13" s="448" t="s">
        <v>493</v>
      </c>
    </row>
    <row r="14" spans="1:3" ht="46.5">
      <c r="A14" s="398" t="s">
        <v>1</v>
      </c>
      <c r="B14" s="443" t="s">
        <v>461</v>
      </c>
      <c r="C14" s="450" t="s">
        <v>1271</v>
      </c>
    </row>
    <row r="15" spans="1:3" ht="30.75">
      <c r="A15" s="396" t="s">
        <v>2</v>
      </c>
      <c r="B15" s="443" t="s">
        <v>462</v>
      </c>
      <c r="C15" s="448" t="s">
        <v>493</v>
      </c>
    </row>
    <row r="16" spans="1:3" ht="30.75">
      <c r="A16" s="396" t="s">
        <v>3</v>
      </c>
      <c r="B16" s="443" t="s">
        <v>911</v>
      </c>
      <c r="C16" s="468" t="s">
        <v>1310</v>
      </c>
    </row>
    <row r="17" spans="1:3" ht="34.5" customHeight="1">
      <c r="A17" s="396" t="s">
        <v>4</v>
      </c>
      <c r="B17" s="443" t="s">
        <v>105</v>
      </c>
      <c r="C17" s="441" t="s">
        <v>1270</v>
      </c>
    </row>
    <row r="18" spans="1:3" ht="15">
      <c r="A18" s="396" t="s">
        <v>5</v>
      </c>
      <c r="B18" s="443" t="s">
        <v>106</v>
      </c>
      <c r="C18" s="448" t="s">
        <v>493</v>
      </c>
    </row>
    <row r="19" spans="1:3" ht="15">
      <c r="A19" s="396" t="s">
        <v>91</v>
      </c>
      <c r="B19" s="443" t="s">
        <v>107</v>
      </c>
      <c r="C19" s="468" t="s">
        <v>1311</v>
      </c>
    </row>
    <row r="20" spans="1:3" ht="30.75">
      <c r="A20" s="396" t="s">
        <v>6</v>
      </c>
      <c r="B20" s="443" t="s">
        <v>108</v>
      </c>
      <c r="C20" s="448" t="s">
        <v>493</v>
      </c>
    </row>
    <row r="21" spans="1:3" ht="15">
      <c r="A21" s="396" t="s">
        <v>7</v>
      </c>
      <c r="B21" s="443" t="s">
        <v>912</v>
      </c>
      <c r="C21" s="468" t="s">
        <v>1313</v>
      </c>
    </row>
    <row r="22" spans="1:3" ht="15">
      <c r="A22" s="396" t="s">
        <v>8</v>
      </c>
      <c r="B22" s="443" t="s">
        <v>913</v>
      </c>
      <c r="C22" s="468" t="s">
        <v>1321</v>
      </c>
    </row>
    <row r="23" spans="1:4" ht="30.75">
      <c r="A23" s="396" t="s">
        <v>9</v>
      </c>
      <c r="B23" s="443" t="s">
        <v>914</v>
      </c>
      <c r="C23" s="448" t="s">
        <v>493</v>
      </c>
      <c r="D23" s="310"/>
    </row>
    <row r="24" spans="1:4" ht="36.75" customHeight="1">
      <c r="A24" s="396" t="s">
        <v>732</v>
      </c>
      <c r="B24" s="443" t="s">
        <v>1123</v>
      </c>
      <c r="C24" s="441" t="s">
        <v>1324</v>
      </c>
      <c r="D24" s="310"/>
    </row>
    <row r="25" spans="1:4" ht="39" customHeight="1">
      <c r="A25" s="396" t="s">
        <v>733</v>
      </c>
      <c r="B25" s="443" t="s">
        <v>1124</v>
      </c>
      <c r="C25" s="441" t="s">
        <v>1256</v>
      </c>
      <c r="D25" s="310"/>
    </row>
    <row r="26" spans="1:4" ht="30.75">
      <c r="A26" s="396" t="s">
        <v>1012</v>
      </c>
      <c r="B26" s="446" t="s">
        <v>1125</v>
      </c>
      <c r="C26" s="441" t="s">
        <v>1255</v>
      </c>
      <c r="D26" s="310"/>
    </row>
    <row r="27" spans="1:4" ht="23.25" customHeight="1" thickBot="1">
      <c r="A27" s="399" t="s">
        <v>734</v>
      </c>
      <c r="B27" s="447" t="s">
        <v>1126</v>
      </c>
      <c r="C27" s="451" t="s">
        <v>1255</v>
      </c>
      <c r="D27" s="310"/>
    </row>
    <row r="28" ht="12.75">
      <c r="D28" s="310"/>
    </row>
  </sheetData>
  <sheetProtection/>
  <mergeCells count="2">
    <mergeCell ref="A2:B2"/>
    <mergeCell ref="A1:C1"/>
  </mergeCells>
  <printOptions/>
  <pageMargins left="0.49" right="0.41" top="1" bottom="1" header="0.51" footer="0.4921259845"/>
  <pageSetup fitToHeight="1" fitToWidth="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G23"/>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14" sqref="E14"/>
    </sheetView>
  </sheetViews>
  <sheetFormatPr defaultColWidth="9.140625" defaultRowHeight="12.75"/>
  <cols>
    <col min="1" max="1" width="9.57421875" style="3" customWidth="1"/>
    <col min="2" max="2" width="58.421875" style="1" customWidth="1"/>
    <col min="3" max="3" width="22.140625" style="19" customWidth="1"/>
    <col min="4" max="4" width="21.140625" style="19" customWidth="1"/>
    <col min="5" max="5" width="24.140625" style="19" customWidth="1"/>
    <col min="6" max="16384" width="9.140625" style="1" customWidth="1"/>
  </cols>
  <sheetData>
    <row r="1" spans="1:7" ht="65.25" customHeight="1">
      <c r="A1" s="788" t="s">
        <v>1065</v>
      </c>
      <c r="B1" s="789"/>
      <c r="C1" s="789"/>
      <c r="D1" s="789"/>
      <c r="E1" s="790"/>
      <c r="F1" s="7"/>
      <c r="G1" s="7"/>
    </row>
    <row r="2" spans="1:7" ht="34.5" customHeight="1">
      <c r="A2" s="663" t="s">
        <v>1333</v>
      </c>
      <c r="B2" s="664"/>
      <c r="C2" s="664"/>
      <c r="D2" s="664"/>
      <c r="E2" s="665"/>
      <c r="F2" s="7"/>
      <c r="G2" s="7"/>
    </row>
    <row r="3" spans="1:5" s="10" customFormat="1" ht="46.5" customHeight="1">
      <c r="A3" s="30" t="s">
        <v>270</v>
      </c>
      <c r="B3" s="14" t="s">
        <v>415</v>
      </c>
      <c r="C3" s="14" t="s">
        <v>382</v>
      </c>
      <c r="D3" s="14" t="s">
        <v>383</v>
      </c>
      <c r="E3" s="29" t="s">
        <v>278</v>
      </c>
    </row>
    <row r="4" spans="1:5" s="10" customFormat="1" ht="16.5" customHeight="1">
      <c r="A4" s="30"/>
      <c r="B4" s="14"/>
      <c r="C4" s="14" t="s">
        <v>364</v>
      </c>
      <c r="D4" s="14" t="s">
        <v>365</v>
      </c>
      <c r="E4" s="29" t="s">
        <v>45</v>
      </c>
    </row>
    <row r="5" spans="1:5" s="10" customFormat="1" ht="17.25" customHeight="1">
      <c r="A5" s="30"/>
      <c r="B5" s="175" t="s">
        <v>465</v>
      </c>
      <c r="C5" s="66"/>
      <c r="D5" s="66"/>
      <c r="E5" s="149"/>
    </row>
    <row r="6" spans="1:5" s="10" customFormat="1" ht="17.25" customHeight="1">
      <c r="A6" s="148">
        <v>1</v>
      </c>
      <c r="B6" s="109" t="s">
        <v>502</v>
      </c>
      <c r="C6" s="496">
        <f>SUM(C7:C10)</f>
        <v>77475</v>
      </c>
      <c r="D6" s="496">
        <f>SUM(D7:D10)</f>
        <v>0</v>
      </c>
      <c r="E6" s="497">
        <f>C6+D6</f>
        <v>77475</v>
      </c>
    </row>
    <row r="7" spans="1:5" s="19" customFormat="1" ht="15">
      <c r="A7" s="31">
        <f>A6+1</f>
        <v>2</v>
      </c>
      <c r="B7" s="142" t="s">
        <v>189</v>
      </c>
      <c r="C7" s="51">
        <v>77475</v>
      </c>
      <c r="D7" s="167">
        <v>0</v>
      </c>
      <c r="E7" s="497">
        <f>C7+D7</f>
        <v>77475</v>
      </c>
    </row>
    <row r="8" spans="1:5" s="19" customFormat="1" ht="15">
      <c r="A8" s="31">
        <f>A7+1</f>
        <v>3</v>
      </c>
      <c r="B8" s="142" t="s">
        <v>499</v>
      </c>
      <c r="C8" s="51">
        <v>0</v>
      </c>
      <c r="D8" s="51">
        <v>0</v>
      </c>
      <c r="E8" s="497">
        <f aca="true" t="shared" si="0" ref="E8:E16">C8+D8</f>
        <v>0</v>
      </c>
    </row>
    <row r="9" spans="1:5" s="19" customFormat="1" ht="15">
      <c r="A9" s="31">
        <f>A8+1</f>
        <v>4</v>
      </c>
      <c r="B9" s="142"/>
      <c r="C9" s="51"/>
      <c r="D9" s="51"/>
      <c r="E9" s="497">
        <f t="shared" si="0"/>
        <v>0</v>
      </c>
    </row>
    <row r="10" spans="1:5" s="19" customFormat="1" ht="15">
      <c r="A10" s="31">
        <f>A9+1</f>
        <v>5</v>
      </c>
      <c r="B10" s="142"/>
      <c r="C10" s="51"/>
      <c r="D10" s="51"/>
      <c r="E10" s="497">
        <f t="shared" si="0"/>
        <v>0</v>
      </c>
    </row>
    <row r="11" spans="1:5" s="19" customFormat="1" ht="15">
      <c r="A11" s="43"/>
      <c r="B11" s="175" t="s">
        <v>974</v>
      </c>
      <c r="C11" s="66"/>
      <c r="D11" s="66"/>
      <c r="E11" s="149"/>
    </row>
    <row r="12" spans="1:5" ht="15">
      <c r="A12" s="43">
        <v>6</v>
      </c>
      <c r="B12" s="142" t="s">
        <v>30</v>
      </c>
      <c r="C12" s="503">
        <v>0</v>
      </c>
      <c r="D12" s="503">
        <v>0</v>
      </c>
      <c r="E12" s="497">
        <f t="shared" si="0"/>
        <v>0</v>
      </c>
    </row>
    <row r="13" spans="1:5" ht="15">
      <c r="A13" s="43">
        <v>7</v>
      </c>
      <c r="B13" s="142" t="s">
        <v>31</v>
      </c>
      <c r="C13" s="51">
        <v>4680</v>
      </c>
      <c r="D13" s="51">
        <v>0</v>
      </c>
      <c r="E13" s="497">
        <f t="shared" si="0"/>
        <v>4680</v>
      </c>
    </row>
    <row r="14" spans="1:5" s="45" customFormat="1" ht="15">
      <c r="A14" s="43"/>
      <c r="B14" s="82"/>
      <c r="C14" s="587"/>
      <c r="D14" s="587"/>
      <c r="E14" s="149"/>
    </row>
    <row r="15" spans="1:5" ht="15">
      <c r="A15" s="43">
        <v>8</v>
      </c>
      <c r="B15" s="82" t="s">
        <v>503</v>
      </c>
      <c r="C15" s="588">
        <f>SUM(C16:C17)</f>
        <v>0</v>
      </c>
      <c r="D15" s="588">
        <f>SUM(D16:D17)</f>
        <v>0</v>
      </c>
      <c r="E15" s="497">
        <f t="shared" si="0"/>
        <v>0</v>
      </c>
    </row>
    <row r="16" spans="1:5" ht="15">
      <c r="A16" s="43" t="s">
        <v>501</v>
      </c>
      <c r="B16" s="142" t="s">
        <v>404</v>
      </c>
      <c r="C16" s="503">
        <v>0</v>
      </c>
      <c r="D16" s="503">
        <v>0</v>
      </c>
      <c r="E16" s="497">
        <f t="shared" si="0"/>
        <v>0</v>
      </c>
    </row>
    <row r="17" spans="1:5" ht="15">
      <c r="A17" s="43"/>
      <c r="B17" s="82"/>
      <c r="C17" s="587"/>
      <c r="D17" s="587"/>
      <c r="E17" s="149"/>
    </row>
    <row r="18" spans="1:5" ht="15.75" thickBot="1">
      <c r="A18" s="155">
        <v>9</v>
      </c>
      <c r="B18" s="156" t="s">
        <v>915</v>
      </c>
      <c r="C18" s="62">
        <f>C6+C12+C13+C15</f>
        <v>82155</v>
      </c>
      <c r="D18" s="62">
        <f>D6+D15</f>
        <v>0</v>
      </c>
      <c r="E18" s="168">
        <f>E6+E12+E13+E15</f>
        <v>82155</v>
      </c>
    </row>
    <row r="19" ht="15">
      <c r="E19" s="22"/>
    </row>
    <row r="21" spans="2:3" ht="15">
      <c r="B21" s="317"/>
      <c r="C21" s="3"/>
    </row>
    <row r="22" spans="2:3" ht="15">
      <c r="B22" s="3"/>
      <c r="C22" s="3"/>
    </row>
    <row r="23" spans="2:3" ht="15">
      <c r="B23" s="3"/>
      <c r="C23" s="3"/>
    </row>
  </sheetData>
  <sheetProtection/>
  <protectedRanges>
    <protectedRange sqref="C8:D10"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F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7" sqref="E7"/>
    </sheetView>
  </sheetViews>
  <sheetFormatPr defaultColWidth="9.140625" defaultRowHeight="12.75"/>
  <cols>
    <col min="1" max="1" width="9.140625" style="19" customWidth="1"/>
    <col min="2" max="2" width="75.421875" style="73" customWidth="1"/>
    <col min="3" max="6" width="17.28125" style="19" customWidth="1"/>
    <col min="7" max="7" width="16.00390625" style="19" customWidth="1"/>
    <col min="8" max="16384" width="9.140625" style="19" customWidth="1"/>
  </cols>
  <sheetData>
    <row r="1" spans="1:6" ht="34.5" customHeight="1">
      <c r="A1" s="660" t="s">
        <v>1066</v>
      </c>
      <c r="B1" s="755"/>
      <c r="C1" s="755"/>
      <c r="D1" s="755"/>
      <c r="E1" s="755"/>
      <c r="F1" s="756"/>
    </row>
    <row r="2" spans="1:6" ht="34.5" customHeight="1">
      <c r="A2" s="663" t="s">
        <v>1332</v>
      </c>
      <c r="B2" s="664"/>
      <c r="C2" s="664"/>
      <c r="D2" s="664"/>
      <c r="E2" s="664"/>
      <c r="F2" s="665"/>
    </row>
    <row r="3" spans="1:6" ht="22.5" customHeight="1">
      <c r="A3" s="683" t="s">
        <v>270</v>
      </c>
      <c r="B3" s="704" t="s">
        <v>415</v>
      </c>
      <c r="C3" s="703">
        <v>2011</v>
      </c>
      <c r="D3" s="703"/>
      <c r="E3" s="703">
        <v>2012</v>
      </c>
      <c r="F3" s="706"/>
    </row>
    <row r="4" spans="1:6" ht="75" customHeight="1">
      <c r="A4" s="683"/>
      <c r="B4" s="704"/>
      <c r="C4" s="14" t="s">
        <v>53</v>
      </c>
      <c r="D4" s="14" t="s">
        <v>260</v>
      </c>
      <c r="E4" s="14" t="s">
        <v>53</v>
      </c>
      <c r="F4" s="29" t="s">
        <v>261</v>
      </c>
    </row>
    <row r="5" spans="1:6" ht="15">
      <c r="A5" s="31"/>
      <c r="B5" s="98"/>
      <c r="C5" s="41" t="s">
        <v>364</v>
      </c>
      <c r="D5" s="41" t="s">
        <v>365</v>
      </c>
      <c r="E5" s="41" t="s">
        <v>366</v>
      </c>
      <c r="F5" s="42" t="s">
        <v>373</v>
      </c>
    </row>
    <row r="6" spans="1:6" ht="30.75">
      <c r="A6" s="31">
        <v>1</v>
      </c>
      <c r="B6" s="63" t="s">
        <v>955</v>
      </c>
      <c r="C6" s="589">
        <f>C7+C10+C13+C16</f>
        <v>2769.59</v>
      </c>
      <c r="D6" s="589">
        <f>D7+D10+D13+D16</f>
        <v>22</v>
      </c>
      <c r="E6" s="589">
        <f>E7+E10+E13+E16</f>
        <v>3967.31</v>
      </c>
      <c r="F6" s="589">
        <f>F7+F10+F13+F16</f>
        <v>17</v>
      </c>
    </row>
    <row r="7" spans="1:6" ht="15">
      <c r="A7" s="31">
        <v>2</v>
      </c>
      <c r="B7" s="63" t="s">
        <v>157</v>
      </c>
      <c r="C7" s="589">
        <f>SUM(C8:C9)</f>
        <v>400</v>
      </c>
      <c r="D7" s="589">
        <f>SUM(D8:D9)</f>
        <v>1</v>
      </c>
      <c r="E7" s="589">
        <f>SUM(E8:E9)</f>
        <v>1200</v>
      </c>
      <c r="F7" s="590">
        <f>SUM(F8:F9)</f>
        <v>6</v>
      </c>
    </row>
    <row r="8" spans="1:6" ht="15">
      <c r="A8" s="31">
        <v>3</v>
      </c>
      <c r="B8" s="27" t="s">
        <v>76</v>
      </c>
      <c r="C8" s="591">
        <v>400</v>
      </c>
      <c r="D8" s="591">
        <v>1</v>
      </c>
      <c r="E8" s="591">
        <v>1200</v>
      </c>
      <c r="F8" s="592">
        <v>6</v>
      </c>
    </row>
    <row r="9" spans="1:6" ht="18">
      <c r="A9" s="31">
        <v>4</v>
      </c>
      <c r="B9" s="27" t="s">
        <v>192</v>
      </c>
      <c r="C9" s="591">
        <v>0</v>
      </c>
      <c r="D9" s="591">
        <v>0</v>
      </c>
      <c r="E9" s="591">
        <v>0</v>
      </c>
      <c r="F9" s="592">
        <v>0</v>
      </c>
    </row>
    <row r="10" spans="1:6" ht="15">
      <c r="A10" s="31">
        <v>5</v>
      </c>
      <c r="B10" s="63" t="s">
        <v>158</v>
      </c>
      <c r="C10" s="589">
        <f>SUM(C11:C12)</f>
        <v>1469.59</v>
      </c>
      <c r="D10" s="589">
        <f>SUM(D11:D12)</f>
        <v>17</v>
      </c>
      <c r="E10" s="589">
        <f>SUM(E11:E12)</f>
        <v>167.31</v>
      </c>
      <c r="F10" s="590">
        <f>SUM(F11:F12)</f>
        <v>6</v>
      </c>
    </row>
    <row r="11" spans="1:6" ht="15">
      <c r="A11" s="31">
        <v>6</v>
      </c>
      <c r="B11" s="27" t="s">
        <v>76</v>
      </c>
      <c r="C11" s="591">
        <v>1469.59</v>
      </c>
      <c r="D11" s="591">
        <v>17</v>
      </c>
      <c r="E11" s="591">
        <v>167.31</v>
      </c>
      <c r="F11" s="592">
        <v>6</v>
      </c>
    </row>
    <row r="12" spans="1:6" ht="18">
      <c r="A12" s="31">
        <v>7</v>
      </c>
      <c r="B12" s="27" t="s">
        <v>192</v>
      </c>
      <c r="C12" s="591">
        <v>0</v>
      </c>
      <c r="D12" s="591">
        <v>0</v>
      </c>
      <c r="E12" s="591">
        <v>0</v>
      </c>
      <c r="F12" s="592">
        <v>0</v>
      </c>
    </row>
    <row r="13" spans="1:6" ht="15">
      <c r="A13" s="31">
        <v>8</v>
      </c>
      <c r="B13" s="63" t="s">
        <v>156</v>
      </c>
      <c r="C13" s="589">
        <f>SUM(C14:C15)</f>
        <v>200</v>
      </c>
      <c r="D13" s="589">
        <f>SUM(D14:D15)</f>
        <v>1</v>
      </c>
      <c r="E13" s="589">
        <f>SUM(E14:E15)</f>
        <v>150</v>
      </c>
      <c r="F13" s="589">
        <f>SUM(F14:F15)</f>
        <v>1</v>
      </c>
    </row>
    <row r="14" spans="1:6" ht="15">
      <c r="A14" s="31">
        <v>9</v>
      </c>
      <c r="B14" s="27" t="s">
        <v>76</v>
      </c>
      <c r="C14" s="591">
        <v>200</v>
      </c>
      <c r="D14" s="591">
        <v>1</v>
      </c>
      <c r="E14" s="591">
        <v>150</v>
      </c>
      <c r="F14" s="592">
        <v>1</v>
      </c>
    </row>
    <row r="15" spans="1:6" ht="18">
      <c r="A15" s="31">
        <v>10</v>
      </c>
      <c r="B15" s="27" t="s">
        <v>192</v>
      </c>
      <c r="C15" s="591">
        <v>0</v>
      </c>
      <c r="D15" s="591">
        <v>0</v>
      </c>
      <c r="E15" s="591">
        <v>0</v>
      </c>
      <c r="F15" s="592">
        <v>0</v>
      </c>
    </row>
    <row r="16" spans="1:6" ht="15">
      <c r="A16" s="31">
        <v>11</v>
      </c>
      <c r="B16" s="63" t="s">
        <v>92</v>
      </c>
      <c r="C16" s="589">
        <f>SUM(C17:C18)</f>
        <v>700</v>
      </c>
      <c r="D16" s="589">
        <f>SUM(D17:D18)</f>
        <v>3</v>
      </c>
      <c r="E16" s="589">
        <f>SUM(E17:E18)</f>
        <v>2450</v>
      </c>
      <c r="F16" s="590">
        <f>SUM(F17:F18)</f>
        <v>4</v>
      </c>
    </row>
    <row r="17" spans="1:6" ht="15">
      <c r="A17" s="31">
        <v>12</v>
      </c>
      <c r="B17" s="27" t="s">
        <v>76</v>
      </c>
      <c r="C17" s="591">
        <v>700</v>
      </c>
      <c r="D17" s="591">
        <v>3</v>
      </c>
      <c r="E17" s="591">
        <v>2450</v>
      </c>
      <c r="F17" s="592">
        <v>4</v>
      </c>
    </row>
    <row r="18" spans="1:6" ht="18">
      <c r="A18" s="126">
        <v>13</v>
      </c>
      <c r="B18" s="125" t="s">
        <v>192</v>
      </c>
      <c r="C18" s="593">
        <v>0</v>
      </c>
      <c r="D18" s="593">
        <v>0</v>
      </c>
      <c r="E18" s="593">
        <v>0</v>
      </c>
      <c r="F18" s="594">
        <v>0</v>
      </c>
    </row>
    <row r="19" spans="1:6" ht="18" thickBot="1">
      <c r="A19" s="32">
        <v>14</v>
      </c>
      <c r="B19" s="127" t="s">
        <v>1312</v>
      </c>
      <c r="C19" s="595" t="s">
        <v>398</v>
      </c>
      <c r="D19" s="596">
        <v>22</v>
      </c>
      <c r="E19" s="595" t="s">
        <v>398</v>
      </c>
      <c r="F19" s="597">
        <v>17</v>
      </c>
    </row>
    <row r="20" spans="1:6" s="130" customFormat="1" ht="15">
      <c r="A20" s="122"/>
      <c r="B20" s="128"/>
      <c r="C20" s="129"/>
      <c r="D20" s="123"/>
      <c r="E20" s="129"/>
      <c r="F20" s="123"/>
    </row>
    <row r="21" spans="1:6" ht="15">
      <c r="A21" s="816" t="s">
        <v>956</v>
      </c>
      <c r="B21" s="817"/>
      <c r="C21" s="817"/>
      <c r="D21" s="817"/>
      <c r="E21" s="817"/>
      <c r="F21" s="818"/>
    </row>
    <row r="22" spans="1:6" ht="15">
      <c r="A22" s="819" t="s">
        <v>957</v>
      </c>
      <c r="B22" s="820"/>
      <c r="C22" s="820"/>
      <c r="D22" s="820"/>
      <c r="E22" s="820"/>
      <c r="F22" s="821"/>
    </row>
  </sheetData>
  <sheetProtection/>
  <mergeCells count="8">
    <mergeCell ref="A21:F21"/>
    <mergeCell ref="A22:F22"/>
    <mergeCell ref="A1:F1"/>
    <mergeCell ref="A2:F2"/>
    <mergeCell ref="A3:A4"/>
    <mergeCell ref="B3:B4"/>
    <mergeCell ref="C3:D3"/>
    <mergeCell ref="E3:F3"/>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indexed="42"/>
  </sheetPr>
  <dimension ref="A1:E15"/>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E18" sqref="E18"/>
    </sheetView>
  </sheetViews>
  <sheetFormatPr defaultColWidth="9.140625" defaultRowHeight="12.75"/>
  <cols>
    <col min="1" max="1" width="9.140625" style="1" customWidth="1"/>
    <col min="2" max="2" width="67.28125" style="6" customWidth="1"/>
    <col min="3" max="3" width="17.421875" style="146" customWidth="1"/>
    <col min="4" max="4" width="18.421875" style="1" customWidth="1"/>
    <col min="5" max="5" width="19.421875" style="1" customWidth="1"/>
    <col min="6" max="16384" width="9.140625" style="1" customWidth="1"/>
  </cols>
  <sheetData>
    <row r="1" spans="1:5" ht="49.5" customHeight="1" thickBot="1">
      <c r="A1" s="822" t="s">
        <v>1067</v>
      </c>
      <c r="B1" s="823"/>
      <c r="C1" s="823"/>
      <c r="D1" s="823"/>
      <c r="E1" s="824"/>
    </row>
    <row r="2" spans="1:5" ht="27.75" customHeight="1" thickBot="1">
      <c r="A2" s="825" t="s">
        <v>1326</v>
      </c>
      <c r="B2" s="826"/>
      <c r="C2" s="826"/>
      <c r="D2" s="826"/>
      <c r="E2" s="827"/>
    </row>
    <row r="3" spans="1:5" ht="33" customHeight="1">
      <c r="A3" s="403" t="s">
        <v>270</v>
      </c>
      <c r="B3" s="402" t="s">
        <v>415</v>
      </c>
      <c r="C3" s="404">
        <v>2011</v>
      </c>
      <c r="D3" s="828">
        <v>2012</v>
      </c>
      <c r="E3" s="829"/>
    </row>
    <row r="4" spans="1:5" ht="33" customHeight="1">
      <c r="A4" s="467"/>
      <c r="B4" s="466"/>
      <c r="C4" s="471" t="s">
        <v>1320</v>
      </c>
      <c r="D4" s="471" t="s">
        <v>1318</v>
      </c>
      <c r="E4" s="472" t="s">
        <v>1319</v>
      </c>
    </row>
    <row r="5" spans="1:5" ht="22.5" customHeight="1">
      <c r="A5" s="30"/>
      <c r="B5" s="17"/>
      <c r="C5" s="14" t="s">
        <v>364</v>
      </c>
      <c r="D5" s="430" t="s">
        <v>1316</v>
      </c>
      <c r="E5" s="29" t="s">
        <v>1317</v>
      </c>
    </row>
    <row r="6" spans="1:5" s="19" customFormat="1" ht="38.25" customHeight="1">
      <c r="A6" s="31">
        <v>1</v>
      </c>
      <c r="B6" s="68" t="s">
        <v>252</v>
      </c>
      <c r="C6" s="598">
        <v>63.07</v>
      </c>
      <c r="D6" s="599">
        <f>C9</f>
        <v>4940</v>
      </c>
      <c r="E6" s="81" t="s">
        <v>398</v>
      </c>
    </row>
    <row r="7" spans="1:5" ht="36" customHeight="1">
      <c r="A7" s="31">
        <v>2</v>
      </c>
      <c r="B7" s="68" t="s">
        <v>926</v>
      </c>
      <c r="C7" s="598">
        <v>219300</v>
      </c>
      <c r="D7" s="600">
        <v>219300</v>
      </c>
      <c r="E7" s="56">
        <v>132600</v>
      </c>
    </row>
    <row r="8" spans="1:5" ht="35.25" customHeight="1">
      <c r="A8" s="31">
        <v>3</v>
      </c>
      <c r="B8" s="68" t="s">
        <v>1177</v>
      </c>
      <c r="C8" s="598">
        <v>214423.07</v>
      </c>
      <c r="D8" s="600">
        <v>223075</v>
      </c>
      <c r="E8" s="56">
        <v>125300</v>
      </c>
    </row>
    <row r="9" spans="1:5" ht="39.75" customHeight="1">
      <c r="A9" s="31">
        <v>4</v>
      </c>
      <c r="B9" s="68" t="s">
        <v>254</v>
      </c>
      <c r="C9" s="61">
        <f>C6+C7-C8</f>
        <v>4940</v>
      </c>
      <c r="D9" s="599">
        <f>D6+D7-D8</f>
        <v>1165</v>
      </c>
      <c r="E9" s="166">
        <f>E7-E8</f>
        <v>7300</v>
      </c>
    </row>
    <row r="10" spans="1:5" ht="21" customHeight="1" thickBot="1">
      <c r="A10" s="143">
        <v>5</v>
      </c>
      <c r="B10" s="144" t="s">
        <v>1178</v>
      </c>
      <c r="C10" s="601">
        <v>557</v>
      </c>
      <c r="D10" s="602">
        <v>509</v>
      </c>
      <c r="E10" s="603">
        <v>226</v>
      </c>
    </row>
    <row r="11" spans="1:5" ht="21" customHeight="1">
      <c r="A11" s="20"/>
      <c r="B11" s="70"/>
      <c r="C11" s="1"/>
      <c r="E11" s="19"/>
    </row>
    <row r="12" spans="1:5" ht="21" customHeight="1">
      <c r="A12" s="830" t="s">
        <v>1179</v>
      </c>
      <c r="B12" s="831"/>
      <c r="C12" s="831"/>
      <c r="D12" s="831"/>
      <c r="E12" s="831"/>
    </row>
    <row r="13" spans="1:5" ht="18">
      <c r="A13" s="832" t="s">
        <v>1314</v>
      </c>
      <c r="B13" s="833"/>
      <c r="E13" s="490"/>
    </row>
    <row r="14" spans="1:2" ht="18">
      <c r="A14" s="832" t="s">
        <v>1315</v>
      </c>
      <c r="B14" s="833"/>
    </row>
    <row r="15" ht="18">
      <c r="C15" s="146" t="s">
        <v>212</v>
      </c>
    </row>
  </sheetData>
  <sheetProtection/>
  <mergeCells count="6">
    <mergeCell ref="A1:E1"/>
    <mergeCell ref="A2:E2"/>
    <mergeCell ref="D3:E3"/>
    <mergeCell ref="A12:E12"/>
    <mergeCell ref="A13:B13"/>
    <mergeCell ref="A14:B1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1:M13"/>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4" sqref="G14"/>
    </sheetView>
  </sheetViews>
  <sheetFormatPr defaultColWidth="9.140625" defaultRowHeight="12.75"/>
  <cols>
    <col min="1" max="1" width="8.8515625" style="77" customWidth="1"/>
    <col min="2" max="2" width="20.57421875" style="77" customWidth="1"/>
    <col min="3" max="3" width="18.28125" style="77" customWidth="1"/>
    <col min="4" max="4" width="15.8515625" style="77" customWidth="1"/>
    <col min="5" max="5" width="15.7109375" style="77" customWidth="1"/>
    <col min="6" max="6" width="14.57421875" style="77" customWidth="1"/>
    <col min="7" max="7" width="18.57421875" style="77" customWidth="1"/>
    <col min="8" max="8" width="20.28125" style="77" customWidth="1"/>
    <col min="9" max="9" width="18.00390625" style="77" customWidth="1"/>
    <col min="10" max="10" width="14.28125" style="77" customWidth="1"/>
    <col min="11" max="11" width="18.140625" style="77" customWidth="1"/>
    <col min="12" max="12" width="13.140625" style="77" customWidth="1"/>
    <col min="13" max="13" width="17.140625" style="77" customWidth="1"/>
    <col min="14" max="16384" width="9.140625" style="77" customWidth="1"/>
  </cols>
  <sheetData>
    <row r="1" spans="1:13" s="75" customFormat="1" ht="34.5" customHeight="1">
      <c r="A1" s="837" t="s">
        <v>1068</v>
      </c>
      <c r="B1" s="838"/>
      <c r="C1" s="838"/>
      <c r="D1" s="838"/>
      <c r="E1" s="838"/>
      <c r="F1" s="838"/>
      <c r="G1" s="838"/>
      <c r="H1" s="838"/>
      <c r="I1" s="838"/>
      <c r="J1" s="838"/>
      <c r="K1" s="838"/>
      <c r="L1" s="838"/>
      <c r="M1" s="839"/>
    </row>
    <row r="2" spans="1:13" s="75" customFormat="1" ht="34.5" customHeight="1">
      <c r="A2" s="840" t="s">
        <v>1327</v>
      </c>
      <c r="B2" s="841"/>
      <c r="C2" s="841"/>
      <c r="D2" s="841"/>
      <c r="E2" s="841"/>
      <c r="F2" s="841"/>
      <c r="G2" s="841"/>
      <c r="H2" s="841"/>
      <c r="I2" s="841"/>
      <c r="J2" s="841"/>
      <c r="K2" s="841"/>
      <c r="L2" s="841"/>
      <c r="M2" s="842"/>
    </row>
    <row r="3" spans="1:13" s="75" customFormat="1" ht="29.25" customHeight="1">
      <c r="A3" s="834" t="s">
        <v>270</v>
      </c>
      <c r="B3" s="835" t="s">
        <v>975</v>
      </c>
      <c r="C3" s="835"/>
      <c r="D3" s="835"/>
      <c r="E3" s="835"/>
      <c r="F3" s="835"/>
      <c r="G3" s="835"/>
      <c r="H3" s="835" t="s">
        <v>1069</v>
      </c>
      <c r="I3" s="835"/>
      <c r="J3" s="835"/>
      <c r="K3" s="835"/>
      <c r="L3" s="835"/>
      <c r="M3" s="836"/>
    </row>
    <row r="4" spans="1:13" s="76" customFormat="1" ht="171.75" customHeight="1">
      <c r="A4" s="834"/>
      <c r="B4" s="473" t="s">
        <v>1322</v>
      </c>
      <c r="C4" s="473" t="s">
        <v>1323</v>
      </c>
      <c r="D4" s="473" t="s">
        <v>296</v>
      </c>
      <c r="E4" s="473" t="s">
        <v>102</v>
      </c>
      <c r="F4" s="473" t="s">
        <v>103</v>
      </c>
      <c r="G4" s="473" t="s">
        <v>268</v>
      </c>
      <c r="H4" s="473" t="s">
        <v>1322</v>
      </c>
      <c r="I4" s="473" t="s">
        <v>1323</v>
      </c>
      <c r="J4" s="473" t="s">
        <v>296</v>
      </c>
      <c r="K4" s="473" t="s">
        <v>102</v>
      </c>
      <c r="L4" s="101" t="s">
        <v>103</v>
      </c>
      <c r="M4" s="103" t="s">
        <v>268</v>
      </c>
    </row>
    <row r="5" spans="1:13" ht="30.75">
      <c r="A5" s="104"/>
      <c r="B5" s="102" t="s">
        <v>364</v>
      </c>
      <c r="C5" s="102" t="s">
        <v>365</v>
      </c>
      <c r="D5" s="102" t="s">
        <v>366</v>
      </c>
      <c r="E5" s="102" t="s">
        <v>373</v>
      </c>
      <c r="F5" s="102" t="s">
        <v>367</v>
      </c>
      <c r="G5" s="102" t="s">
        <v>960</v>
      </c>
      <c r="H5" s="102" t="s">
        <v>369</v>
      </c>
      <c r="I5" s="102" t="s">
        <v>370</v>
      </c>
      <c r="J5" s="102" t="s">
        <v>371</v>
      </c>
      <c r="K5" s="102" t="s">
        <v>961</v>
      </c>
      <c r="L5" s="319" t="s">
        <v>962</v>
      </c>
      <c r="M5" s="105" t="s">
        <v>963</v>
      </c>
    </row>
    <row r="6" spans="1:13" ht="36" customHeight="1" thickBot="1">
      <c r="A6" s="106">
        <v>1</v>
      </c>
      <c r="B6" s="601">
        <v>10347185.59</v>
      </c>
      <c r="C6" s="601">
        <v>8046722.88</v>
      </c>
      <c r="D6" s="601">
        <v>544526.42</v>
      </c>
      <c r="E6" s="601">
        <v>157194.62</v>
      </c>
      <c r="F6" s="601">
        <v>387833.75</v>
      </c>
      <c r="G6" s="604">
        <f>SUM(B6:F6)</f>
        <v>19483463.26</v>
      </c>
      <c r="H6" s="601">
        <v>9918818.46</v>
      </c>
      <c r="I6" s="601">
        <v>7813674</v>
      </c>
      <c r="J6" s="601">
        <v>578095.86</v>
      </c>
      <c r="K6" s="601">
        <v>163347.97</v>
      </c>
      <c r="L6" s="601">
        <v>488366</v>
      </c>
      <c r="M6" s="605">
        <f>SUM(H6:L6)</f>
        <v>18962302.29</v>
      </c>
    </row>
    <row r="9" spans="3:5" ht="15">
      <c r="C9" s="309"/>
      <c r="D9" s="309"/>
      <c r="E9" s="309"/>
    </row>
    <row r="10" ht="15">
      <c r="B10" s="336" t="s">
        <v>991</v>
      </c>
    </row>
    <row r="11" ht="15">
      <c r="B11" s="336" t="s">
        <v>992</v>
      </c>
    </row>
    <row r="12" spans="1:13" ht="33" customHeight="1">
      <c r="A12" s="691" t="s">
        <v>1350</v>
      </c>
      <c r="B12" s="691"/>
      <c r="C12" s="691"/>
      <c r="D12" s="691"/>
      <c r="E12" s="691"/>
      <c r="F12" s="691"/>
      <c r="G12" s="691"/>
      <c r="H12" s="691"/>
      <c r="I12" s="691"/>
      <c r="J12" s="691"/>
      <c r="K12" s="691"/>
      <c r="L12" s="691"/>
      <c r="M12" s="691"/>
    </row>
    <row r="13" spans="1:13" ht="35.25" customHeight="1">
      <c r="A13" s="691" t="s">
        <v>1351</v>
      </c>
      <c r="B13" s="691"/>
      <c r="C13" s="691"/>
      <c r="D13" s="691"/>
      <c r="E13" s="691"/>
      <c r="F13" s="691"/>
      <c r="G13" s="691"/>
      <c r="H13" s="691"/>
      <c r="I13" s="691"/>
      <c r="J13" s="691"/>
      <c r="K13" s="691"/>
      <c r="L13" s="691"/>
      <c r="M13" s="691"/>
    </row>
  </sheetData>
  <sheetProtection/>
  <mergeCells count="7">
    <mergeCell ref="A12:M12"/>
    <mergeCell ref="A13:M13"/>
    <mergeCell ref="A3:A4"/>
    <mergeCell ref="B3:G3"/>
    <mergeCell ref="H3:M3"/>
    <mergeCell ref="A1:M1"/>
    <mergeCell ref="A2:M2"/>
  </mergeCells>
  <printOptions/>
  <pageMargins left="0.4" right="0.47" top="0.984251968503937" bottom="0.984251968503937" header="0.5118110236220472" footer="0.5118110236220472"/>
  <pageSetup fitToHeight="1" fitToWidth="1" horizontalDpi="600" verticalDpi="600" orientation="landscape" paperSize="9" scale="66"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G45"/>
  <sheetViews>
    <sheetView zoomScale="75" zoomScaleNormal="7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16" sqref="E16"/>
    </sheetView>
  </sheetViews>
  <sheetFormatPr defaultColWidth="9.140625" defaultRowHeight="12.75"/>
  <cols>
    <col min="1" max="1" width="7.28125" style="183" customWidth="1"/>
    <col min="2" max="2" width="39.8515625" style="183" customWidth="1"/>
    <col min="3" max="3" width="9.421875" style="183" customWidth="1"/>
    <col min="4" max="4" width="18.421875" style="183" customWidth="1"/>
    <col min="5" max="5" width="16.7109375" style="183" customWidth="1"/>
    <col min="6" max="6" width="14.00390625" style="183" customWidth="1"/>
    <col min="7" max="7" width="5.140625" style="183" customWidth="1"/>
    <col min="8" max="16384" width="9.140625" style="183" customWidth="1"/>
  </cols>
  <sheetData>
    <row r="1" spans="1:6" ht="66.75" customHeight="1" thickBot="1">
      <c r="A1" s="847" t="s">
        <v>1070</v>
      </c>
      <c r="B1" s="848"/>
      <c r="C1" s="848"/>
      <c r="D1" s="848"/>
      <c r="E1" s="848"/>
      <c r="F1" s="849"/>
    </row>
    <row r="2" spans="1:6" ht="36.75" customHeight="1" thickBot="1">
      <c r="A2" s="850" t="s">
        <v>1331</v>
      </c>
      <c r="B2" s="851"/>
      <c r="C2" s="851"/>
      <c r="D2" s="851"/>
      <c r="E2" s="851"/>
      <c r="F2" s="852"/>
    </row>
    <row r="3" spans="1:7" s="186" customFormat="1" ht="69" customHeight="1" thickBot="1">
      <c r="A3" s="184" t="s">
        <v>760</v>
      </c>
      <c r="B3" s="184" t="s">
        <v>504</v>
      </c>
      <c r="C3" s="185" t="s">
        <v>270</v>
      </c>
      <c r="D3" s="185" t="s">
        <v>1071</v>
      </c>
      <c r="E3" s="185" t="s">
        <v>1072</v>
      </c>
      <c r="F3" s="266" t="s">
        <v>1073</v>
      </c>
      <c r="G3" s="183"/>
    </row>
    <row r="4" spans="1:7" ht="15">
      <c r="A4" s="275">
        <v>601</v>
      </c>
      <c r="B4" s="268" t="s">
        <v>834</v>
      </c>
      <c r="C4" s="269" t="s">
        <v>835</v>
      </c>
      <c r="D4" s="606">
        <v>0</v>
      </c>
      <c r="E4" s="606">
        <v>0</v>
      </c>
      <c r="F4" s="607">
        <f>E4-D4</f>
        <v>0</v>
      </c>
      <c r="G4" s="183"/>
    </row>
    <row r="5" spans="1:7" ht="15">
      <c r="A5" s="276">
        <v>602</v>
      </c>
      <c r="B5" s="270" t="s">
        <v>836</v>
      </c>
      <c r="C5" s="271" t="s">
        <v>837</v>
      </c>
      <c r="D5" s="606">
        <v>0</v>
      </c>
      <c r="E5" s="606">
        <v>0</v>
      </c>
      <c r="F5" s="608">
        <f aca="true" t="shared" si="0" ref="F5:F38">E5-D5</f>
        <v>0</v>
      </c>
      <c r="G5" s="183"/>
    </row>
    <row r="6" spans="1:7" ht="15">
      <c r="A6" s="276">
        <v>604</v>
      </c>
      <c r="B6" s="272" t="s">
        <v>838</v>
      </c>
      <c r="C6" s="271" t="s">
        <v>839</v>
      </c>
      <c r="D6" s="606">
        <v>0</v>
      </c>
      <c r="E6" s="606">
        <v>0</v>
      </c>
      <c r="F6" s="608">
        <f t="shared" si="0"/>
        <v>0</v>
      </c>
      <c r="G6" s="183"/>
    </row>
    <row r="7" spans="1:7" ht="15">
      <c r="A7" s="276">
        <v>611</v>
      </c>
      <c r="B7" s="270" t="s">
        <v>840</v>
      </c>
      <c r="C7" s="271" t="s">
        <v>841</v>
      </c>
      <c r="D7" s="606">
        <v>0</v>
      </c>
      <c r="E7" s="606">
        <v>0</v>
      </c>
      <c r="F7" s="608">
        <f t="shared" si="0"/>
        <v>0</v>
      </c>
      <c r="G7" s="183"/>
    </row>
    <row r="8" spans="1:7" ht="15">
      <c r="A8" s="276">
        <v>612</v>
      </c>
      <c r="B8" s="270" t="s">
        <v>842</v>
      </c>
      <c r="C8" s="271" t="s">
        <v>843</v>
      </c>
      <c r="D8" s="606">
        <v>0</v>
      </c>
      <c r="E8" s="606">
        <v>0</v>
      </c>
      <c r="F8" s="608">
        <f t="shared" si="0"/>
        <v>0</v>
      </c>
      <c r="G8" s="183"/>
    </row>
    <row r="9" spans="1:7" ht="15">
      <c r="A9" s="276">
        <v>613</v>
      </c>
      <c r="B9" s="270" t="s">
        <v>844</v>
      </c>
      <c r="C9" s="271" t="s">
        <v>845</v>
      </c>
      <c r="D9" s="606">
        <v>0</v>
      </c>
      <c r="E9" s="606">
        <v>0</v>
      </c>
      <c r="F9" s="608">
        <f t="shared" si="0"/>
        <v>0</v>
      </c>
      <c r="G9" s="183"/>
    </row>
    <row r="10" spans="1:7" ht="15">
      <c r="A10" s="276">
        <v>614</v>
      </c>
      <c r="B10" s="270" t="s">
        <v>846</v>
      </c>
      <c r="C10" s="271" t="s">
        <v>847</v>
      </c>
      <c r="D10" s="606">
        <v>0</v>
      </c>
      <c r="E10" s="606">
        <v>0</v>
      </c>
      <c r="F10" s="608">
        <f t="shared" si="0"/>
        <v>0</v>
      </c>
      <c r="G10" s="183"/>
    </row>
    <row r="11" spans="1:7" ht="15">
      <c r="A11" s="276">
        <v>621</v>
      </c>
      <c r="B11" s="270" t="s">
        <v>848</v>
      </c>
      <c r="C11" s="271" t="s">
        <v>849</v>
      </c>
      <c r="D11" s="606">
        <v>0</v>
      </c>
      <c r="E11" s="606">
        <v>0</v>
      </c>
      <c r="F11" s="608">
        <f t="shared" si="0"/>
        <v>0</v>
      </c>
      <c r="G11" s="183"/>
    </row>
    <row r="12" spans="1:7" ht="15">
      <c r="A12" s="276">
        <v>622</v>
      </c>
      <c r="B12" s="270" t="s">
        <v>850</v>
      </c>
      <c r="C12" s="271" t="s">
        <v>851</v>
      </c>
      <c r="D12" s="606">
        <v>0</v>
      </c>
      <c r="E12" s="606">
        <v>0</v>
      </c>
      <c r="F12" s="608">
        <f t="shared" si="0"/>
        <v>0</v>
      </c>
      <c r="G12" s="183"/>
    </row>
    <row r="13" spans="1:6" ht="15">
      <c r="A13" s="276">
        <v>623</v>
      </c>
      <c r="B13" s="270" t="s">
        <v>852</v>
      </c>
      <c r="C13" s="271" t="s">
        <v>853</v>
      </c>
      <c r="D13" s="606">
        <v>0</v>
      </c>
      <c r="E13" s="606">
        <v>0</v>
      </c>
      <c r="F13" s="608">
        <f t="shared" si="0"/>
        <v>0</v>
      </c>
    </row>
    <row r="14" spans="1:6" ht="15">
      <c r="A14" s="276">
        <v>624</v>
      </c>
      <c r="B14" s="270" t="s">
        <v>854</v>
      </c>
      <c r="C14" s="271" t="s">
        <v>855</v>
      </c>
      <c r="D14" s="606">
        <v>0</v>
      </c>
      <c r="E14" s="606">
        <v>0</v>
      </c>
      <c r="F14" s="608">
        <f t="shared" si="0"/>
        <v>0</v>
      </c>
    </row>
    <row r="15" spans="1:6" ht="15">
      <c r="A15" s="276">
        <v>641</v>
      </c>
      <c r="B15" s="270" t="s">
        <v>791</v>
      </c>
      <c r="C15" s="271" t="s">
        <v>856</v>
      </c>
      <c r="D15" s="606">
        <v>0</v>
      </c>
      <c r="E15" s="606">
        <v>0</v>
      </c>
      <c r="F15" s="608">
        <f t="shared" si="0"/>
        <v>0</v>
      </c>
    </row>
    <row r="16" spans="1:6" ht="15">
      <c r="A16" s="276">
        <v>642</v>
      </c>
      <c r="B16" s="270" t="s">
        <v>793</v>
      </c>
      <c r="C16" s="271" t="s">
        <v>857</v>
      </c>
      <c r="D16" s="606">
        <v>0</v>
      </c>
      <c r="E16" s="606">
        <v>0</v>
      </c>
      <c r="F16" s="608">
        <f t="shared" si="0"/>
        <v>0</v>
      </c>
    </row>
    <row r="17" spans="1:6" ht="15">
      <c r="A17" s="276">
        <v>643</v>
      </c>
      <c r="B17" s="270" t="s">
        <v>858</v>
      </c>
      <c r="C17" s="271" t="s">
        <v>859</v>
      </c>
      <c r="D17" s="606">
        <v>0</v>
      </c>
      <c r="E17" s="606">
        <v>0</v>
      </c>
      <c r="F17" s="608">
        <f t="shared" si="0"/>
        <v>0</v>
      </c>
    </row>
    <row r="18" spans="1:6" ht="15">
      <c r="A18" s="276">
        <v>644</v>
      </c>
      <c r="B18" s="270" t="s">
        <v>797</v>
      </c>
      <c r="C18" s="271" t="s">
        <v>860</v>
      </c>
      <c r="D18" s="606">
        <v>0</v>
      </c>
      <c r="E18" s="606">
        <v>0</v>
      </c>
      <c r="F18" s="608">
        <f t="shared" si="0"/>
        <v>0</v>
      </c>
    </row>
    <row r="19" spans="1:6" ht="15">
      <c r="A19" s="276">
        <v>645</v>
      </c>
      <c r="B19" s="270" t="s">
        <v>861</v>
      </c>
      <c r="C19" s="271" t="s">
        <v>862</v>
      </c>
      <c r="D19" s="606">
        <v>0</v>
      </c>
      <c r="E19" s="606">
        <v>0</v>
      </c>
      <c r="F19" s="608">
        <f t="shared" si="0"/>
        <v>0</v>
      </c>
    </row>
    <row r="20" spans="1:6" ht="15">
      <c r="A20" s="276">
        <v>646</v>
      </c>
      <c r="B20" s="270" t="s">
        <v>863</v>
      </c>
      <c r="C20" s="271" t="s">
        <v>864</v>
      </c>
      <c r="D20" s="606">
        <v>0</v>
      </c>
      <c r="E20" s="606">
        <v>0</v>
      </c>
      <c r="F20" s="608">
        <f t="shared" si="0"/>
        <v>0</v>
      </c>
    </row>
    <row r="21" spans="1:6" ht="15">
      <c r="A21" s="276">
        <v>647</v>
      </c>
      <c r="B21" s="270" t="s">
        <v>865</v>
      </c>
      <c r="C21" s="271" t="s">
        <v>866</v>
      </c>
      <c r="D21" s="606">
        <v>0</v>
      </c>
      <c r="E21" s="606">
        <v>0</v>
      </c>
      <c r="F21" s="608">
        <f t="shared" si="0"/>
        <v>0</v>
      </c>
    </row>
    <row r="22" spans="1:6" ht="15">
      <c r="A22" s="276">
        <v>648</v>
      </c>
      <c r="B22" s="270" t="s">
        <v>867</v>
      </c>
      <c r="C22" s="271" t="s">
        <v>868</v>
      </c>
      <c r="D22" s="606">
        <v>0</v>
      </c>
      <c r="E22" s="606">
        <v>0</v>
      </c>
      <c r="F22" s="608">
        <f t="shared" si="0"/>
        <v>0</v>
      </c>
    </row>
    <row r="23" spans="1:6" ht="15">
      <c r="A23" s="276">
        <v>649</v>
      </c>
      <c r="B23" s="270" t="s">
        <v>869</v>
      </c>
      <c r="C23" s="271" t="s">
        <v>870</v>
      </c>
      <c r="D23" s="606">
        <v>0</v>
      </c>
      <c r="E23" s="606">
        <v>54923.35</v>
      </c>
      <c r="F23" s="608">
        <f t="shared" si="0"/>
        <v>54923.35</v>
      </c>
    </row>
    <row r="24" spans="1:6" ht="15">
      <c r="A24" s="276">
        <v>651</v>
      </c>
      <c r="B24" s="270" t="s">
        <v>871</v>
      </c>
      <c r="C24" s="271" t="s">
        <v>872</v>
      </c>
      <c r="D24" s="606">
        <v>0</v>
      </c>
      <c r="E24" s="606">
        <v>0</v>
      </c>
      <c r="F24" s="608">
        <f t="shared" si="0"/>
        <v>0</v>
      </c>
    </row>
    <row r="25" spans="1:6" ht="15">
      <c r="A25" s="276">
        <v>652</v>
      </c>
      <c r="B25" s="270" t="s">
        <v>873</v>
      </c>
      <c r="C25" s="271" t="s">
        <v>874</v>
      </c>
      <c r="D25" s="606">
        <v>0</v>
      </c>
      <c r="E25" s="606">
        <v>0</v>
      </c>
      <c r="F25" s="608">
        <f t="shared" si="0"/>
        <v>0</v>
      </c>
    </row>
    <row r="26" spans="1:6" ht="15">
      <c r="A26" s="276">
        <v>653</v>
      </c>
      <c r="B26" s="270" t="s">
        <v>875</v>
      </c>
      <c r="C26" s="271" t="s">
        <v>876</v>
      </c>
      <c r="D26" s="606">
        <v>0</v>
      </c>
      <c r="E26" s="606">
        <v>0</v>
      </c>
      <c r="F26" s="608">
        <f t="shared" si="0"/>
        <v>0</v>
      </c>
    </row>
    <row r="27" spans="1:6" ht="15">
      <c r="A27" s="276">
        <v>654</v>
      </c>
      <c r="B27" s="270" t="s">
        <v>877</v>
      </c>
      <c r="C27" s="271" t="s">
        <v>878</v>
      </c>
      <c r="D27" s="606">
        <v>0</v>
      </c>
      <c r="E27" s="606">
        <v>0</v>
      </c>
      <c r="F27" s="608">
        <f t="shared" si="0"/>
        <v>0</v>
      </c>
    </row>
    <row r="28" spans="1:6" ht="15">
      <c r="A28" s="276">
        <v>655</v>
      </c>
      <c r="B28" s="270" t="s">
        <v>879</v>
      </c>
      <c r="C28" s="271" t="s">
        <v>880</v>
      </c>
      <c r="D28" s="606">
        <v>0</v>
      </c>
      <c r="E28" s="606">
        <v>0</v>
      </c>
      <c r="F28" s="608">
        <f t="shared" si="0"/>
        <v>0</v>
      </c>
    </row>
    <row r="29" spans="1:6" ht="15">
      <c r="A29" s="277">
        <v>656</v>
      </c>
      <c r="B29" s="270" t="s">
        <v>881</v>
      </c>
      <c r="C29" s="271" t="s">
        <v>882</v>
      </c>
      <c r="D29" s="606">
        <v>2769.59</v>
      </c>
      <c r="E29" s="606">
        <v>3967.31</v>
      </c>
      <c r="F29" s="608">
        <f t="shared" si="0"/>
        <v>1197.7199999999998</v>
      </c>
    </row>
    <row r="30" spans="1:6" ht="15">
      <c r="A30" s="277">
        <v>657</v>
      </c>
      <c r="B30" s="270" t="s">
        <v>883</v>
      </c>
      <c r="C30" s="271" t="s">
        <v>884</v>
      </c>
      <c r="D30" s="606">
        <v>0</v>
      </c>
      <c r="E30" s="606">
        <v>0</v>
      </c>
      <c r="F30" s="608">
        <f t="shared" si="0"/>
        <v>0</v>
      </c>
    </row>
    <row r="31" spans="1:6" ht="15">
      <c r="A31" s="277">
        <v>658</v>
      </c>
      <c r="B31" s="270" t="s">
        <v>885</v>
      </c>
      <c r="C31" s="271" t="s">
        <v>886</v>
      </c>
      <c r="D31" s="606">
        <v>0</v>
      </c>
      <c r="E31" s="606">
        <v>0</v>
      </c>
      <c r="F31" s="608">
        <f t="shared" si="0"/>
        <v>0</v>
      </c>
    </row>
    <row r="32" spans="1:6" ht="15">
      <c r="A32" s="277">
        <v>661</v>
      </c>
      <c r="B32" s="270" t="s">
        <v>887</v>
      </c>
      <c r="C32" s="271" t="s">
        <v>888</v>
      </c>
      <c r="D32" s="606">
        <v>0</v>
      </c>
      <c r="E32" s="606">
        <v>0</v>
      </c>
      <c r="F32" s="608">
        <f t="shared" si="0"/>
        <v>0</v>
      </c>
    </row>
    <row r="33" spans="1:6" ht="15">
      <c r="A33" s="277">
        <v>662</v>
      </c>
      <c r="B33" s="270" t="s">
        <v>889</v>
      </c>
      <c r="C33" s="271" t="s">
        <v>890</v>
      </c>
      <c r="D33" s="606">
        <v>0</v>
      </c>
      <c r="E33" s="606">
        <v>0</v>
      </c>
      <c r="F33" s="608">
        <f t="shared" si="0"/>
        <v>0</v>
      </c>
    </row>
    <row r="34" spans="1:6" ht="15">
      <c r="A34" s="277">
        <v>663</v>
      </c>
      <c r="B34" s="270" t="s">
        <v>891</v>
      </c>
      <c r="C34" s="271" t="s">
        <v>892</v>
      </c>
      <c r="D34" s="606">
        <v>0</v>
      </c>
      <c r="E34" s="606">
        <v>0</v>
      </c>
      <c r="F34" s="608">
        <f t="shared" si="0"/>
        <v>0</v>
      </c>
    </row>
    <row r="35" spans="1:7" ht="15">
      <c r="A35" s="277">
        <v>664</v>
      </c>
      <c r="B35" s="270" t="s">
        <v>893</v>
      </c>
      <c r="C35" s="271" t="s">
        <v>894</v>
      </c>
      <c r="D35" s="606">
        <v>0</v>
      </c>
      <c r="E35" s="606">
        <v>0</v>
      </c>
      <c r="F35" s="608">
        <f t="shared" si="0"/>
        <v>0</v>
      </c>
      <c r="G35" s="183"/>
    </row>
    <row r="36" spans="1:7" ht="15">
      <c r="A36" s="277">
        <v>665</v>
      </c>
      <c r="B36" s="270" t="s">
        <v>895</v>
      </c>
      <c r="C36" s="271" t="s">
        <v>896</v>
      </c>
      <c r="D36" s="606">
        <v>0</v>
      </c>
      <c r="E36" s="606">
        <v>0</v>
      </c>
      <c r="F36" s="608">
        <f t="shared" si="0"/>
        <v>0</v>
      </c>
      <c r="G36" s="183"/>
    </row>
    <row r="37" spans="1:6" ht="15">
      <c r="A37" s="277">
        <v>667</v>
      </c>
      <c r="B37" s="270" t="s">
        <v>897</v>
      </c>
      <c r="C37" s="271" t="s">
        <v>898</v>
      </c>
      <c r="D37" s="606">
        <v>0</v>
      </c>
      <c r="E37" s="606">
        <v>0</v>
      </c>
      <c r="F37" s="608">
        <f t="shared" si="0"/>
        <v>0</v>
      </c>
    </row>
    <row r="38" spans="1:6" ht="15">
      <c r="A38" s="277">
        <v>691</v>
      </c>
      <c r="B38" s="270" t="s">
        <v>899</v>
      </c>
      <c r="C38" s="271" t="s">
        <v>900</v>
      </c>
      <c r="D38" s="609">
        <v>103471.85</v>
      </c>
      <c r="E38" s="610">
        <v>91328.12</v>
      </c>
      <c r="F38" s="608">
        <f t="shared" si="0"/>
        <v>-12143.73000000001</v>
      </c>
    </row>
    <row r="39" spans="1:6" ht="15">
      <c r="A39" s="843" t="s">
        <v>901</v>
      </c>
      <c r="B39" s="844"/>
      <c r="C39" s="273" t="s">
        <v>902</v>
      </c>
      <c r="D39" s="611">
        <f>SUM(D4:D38)</f>
        <v>106241.44</v>
      </c>
      <c r="E39" s="612">
        <f>SUM(E4:E38)</f>
        <v>150218.78</v>
      </c>
      <c r="F39" s="608">
        <f>SUM(F4:F38)</f>
        <v>43977.33999999999</v>
      </c>
    </row>
    <row r="40" spans="1:6" ht="15">
      <c r="A40" s="845" t="s">
        <v>903</v>
      </c>
      <c r="B40" s="846"/>
      <c r="C40" s="274" t="s">
        <v>904</v>
      </c>
      <c r="D40" s="496">
        <f>D39-'T23_Náklady_soc_oblasť'!D41</f>
        <v>0</v>
      </c>
      <c r="E40" s="613">
        <f>E39-'T23_Náklady_soc_oblasť'!E41</f>
        <v>0</v>
      </c>
      <c r="F40" s="608">
        <f>F39-'T23_Náklady_soc_oblasť'!F41</f>
        <v>0</v>
      </c>
    </row>
    <row r="41" spans="1:6" ht="15">
      <c r="A41" s="277">
        <v>591</v>
      </c>
      <c r="B41" s="270" t="s">
        <v>905</v>
      </c>
      <c r="C41" s="271" t="s">
        <v>906</v>
      </c>
      <c r="D41" s="609">
        <v>0</v>
      </c>
      <c r="E41" s="614">
        <v>0</v>
      </c>
      <c r="F41" s="608">
        <f>E41-D41</f>
        <v>0</v>
      </c>
    </row>
    <row r="42" spans="1:6" ht="15">
      <c r="A42" s="277">
        <v>595</v>
      </c>
      <c r="B42" s="270" t="s">
        <v>907</v>
      </c>
      <c r="C42" s="271" t="s">
        <v>908</v>
      </c>
      <c r="D42" s="609">
        <v>0</v>
      </c>
      <c r="E42" s="614">
        <v>0</v>
      </c>
      <c r="F42" s="608">
        <f>E42-D42</f>
        <v>0</v>
      </c>
    </row>
    <row r="43" spans="1:6" ht="15">
      <c r="A43" s="843" t="s">
        <v>909</v>
      </c>
      <c r="B43" s="844"/>
      <c r="C43" s="273" t="s">
        <v>910</v>
      </c>
      <c r="D43" s="611">
        <f>D40-D41-D42</f>
        <v>0</v>
      </c>
      <c r="E43" s="611">
        <f>E40-E41-E42</f>
        <v>0</v>
      </c>
      <c r="F43" s="608">
        <f>E43-D43</f>
        <v>0</v>
      </c>
    </row>
    <row r="45" spans="1:6" ht="144" customHeight="1">
      <c r="A45" s="691" t="s">
        <v>1352</v>
      </c>
      <c r="B45" s="691"/>
      <c r="C45" s="691"/>
      <c r="D45" s="691"/>
      <c r="E45" s="691"/>
      <c r="F45" s="691"/>
    </row>
  </sheetData>
  <sheetProtection/>
  <mergeCells count="7">
    <mergeCell ref="A45:F45"/>
    <mergeCell ref="A39:B39"/>
    <mergeCell ref="A40:B40"/>
    <mergeCell ref="A43:B43"/>
    <mergeCell ref="A1:F1"/>
    <mergeCell ref="A2:F2"/>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F42"/>
  <sheetViews>
    <sheetView zoomScale="75" zoomScaleNormal="75" zoomScalePageLayoutView="0" workbookViewId="0" topLeftCell="A1">
      <pane xSplit="3" ySplit="3" topLeftCell="D15" activePane="bottomRight" state="frozen"/>
      <selection pane="topLeft" activeCell="A1" sqref="A1"/>
      <selection pane="topRight" activeCell="D1" sqref="D1"/>
      <selection pane="bottomLeft" activeCell="A4" sqref="A4"/>
      <selection pane="bottomRight" activeCell="F37" sqref="F37"/>
    </sheetView>
  </sheetViews>
  <sheetFormatPr defaultColWidth="9.140625" defaultRowHeight="12.75"/>
  <cols>
    <col min="1" max="1" width="8.28125" style="0" customWidth="1"/>
    <col min="2" max="2" width="42.140625" style="0" customWidth="1"/>
    <col min="3" max="3" width="10.140625" style="0" customWidth="1"/>
    <col min="4" max="4" width="17.421875" style="0" customWidth="1"/>
    <col min="5" max="5" width="17.140625" style="0" customWidth="1"/>
    <col min="6" max="6" width="16.57421875" style="0" customWidth="1"/>
  </cols>
  <sheetData>
    <row r="1" spans="1:6" ht="61.5" customHeight="1" thickBot="1">
      <c r="A1" s="856" t="s">
        <v>1074</v>
      </c>
      <c r="B1" s="857"/>
      <c r="C1" s="857"/>
      <c r="D1" s="857"/>
      <c r="E1" s="857"/>
      <c r="F1" s="858"/>
    </row>
    <row r="2" spans="1:6" ht="30.75" customHeight="1" thickBot="1">
      <c r="A2" s="853" t="s">
        <v>1330</v>
      </c>
      <c r="B2" s="854"/>
      <c r="C2" s="854"/>
      <c r="D2" s="854"/>
      <c r="E2" s="854"/>
      <c r="F2" s="855"/>
    </row>
    <row r="3" spans="1:6" ht="64.5" customHeight="1" thickBot="1">
      <c r="A3" s="184" t="s">
        <v>760</v>
      </c>
      <c r="B3" s="187" t="s">
        <v>504</v>
      </c>
      <c r="C3" s="267" t="s">
        <v>270</v>
      </c>
      <c r="D3" s="185" t="s">
        <v>944</v>
      </c>
      <c r="E3" s="185" t="s">
        <v>1075</v>
      </c>
      <c r="F3" s="266" t="s">
        <v>1073</v>
      </c>
    </row>
    <row r="4" spans="1:6" ht="15">
      <c r="A4" s="455">
        <v>501</v>
      </c>
      <c r="B4" s="253" t="s">
        <v>761</v>
      </c>
      <c r="C4" s="238" t="s">
        <v>762</v>
      </c>
      <c r="D4" s="615">
        <v>63820.49</v>
      </c>
      <c r="E4" s="616">
        <v>49284.77</v>
      </c>
      <c r="F4" s="617">
        <f>E4-D4</f>
        <v>-14535.720000000001</v>
      </c>
    </row>
    <row r="5" spans="1:6" ht="15">
      <c r="A5" s="454">
        <v>502</v>
      </c>
      <c r="B5" s="254" t="s">
        <v>763</v>
      </c>
      <c r="C5" s="236" t="s">
        <v>764</v>
      </c>
      <c r="D5" s="609">
        <v>0</v>
      </c>
      <c r="E5" s="618">
        <v>0</v>
      </c>
      <c r="F5" s="497">
        <f aca="true" t="shared" si="0" ref="F5:F40">E5-D5</f>
        <v>0</v>
      </c>
    </row>
    <row r="6" spans="1:6" ht="15">
      <c r="A6" s="454">
        <v>504</v>
      </c>
      <c r="B6" s="254" t="s">
        <v>765</v>
      </c>
      <c r="C6" s="236" t="s">
        <v>766</v>
      </c>
      <c r="D6" s="609">
        <v>0</v>
      </c>
      <c r="E6" s="618">
        <v>0</v>
      </c>
      <c r="F6" s="497">
        <f t="shared" si="0"/>
        <v>0</v>
      </c>
    </row>
    <row r="7" spans="1:6" ht="15">
      <c r="A7" s="454">
        <v>511</v>
      </c>
      <c r="B7" s="254" t="s">
        <v>767</v>
      </c>
      <c r="C7" s="236" t="s">
        <v>768</v>
      </c>
      <c r="D7" s="609">
        <v>0</v>
      </c>
      <c r="E7" s="618">
        <v>0</v>
      </c>
      <c r="F7" s="497">
        <f t="shared" si="0"/>
        <v>0</v>
      </c>
    </row>
    <row r="8" spans="1:6" ht="15">
      <c r="A8" s="454">
        <v>512</v>
      </c>
      <c r="B8" s="254" t="s">
        <v>769</v>
      </c>
      <c r="C8" s="236" t="s">
        <v>770</v>
      </c>
      <c r="D8" s="609">
        <v>18.45</v>
      </c>
      <c r="E8" s="618">
        <v>0</v>
      </c>
      <c r="F8" s="497">
        <f t="shared" si="0"/>
        <v>-18.45</v>
      </c>
    </row>
    <row r="9" spans="1:6" ht="15">
      <c r="A9" s="454">
        <v>513</v>
      </c>
      <c r="B9" s="254" t="s">
        <v>771</v>
      </c>
      <c r="C9" s="236" t="s">
        <v>772</v>
      </c>
      <c r="D9" s="609">
        <v>0</v>
      </c>
      <c r="E9" s="618">
        <v>663.75</v>
      </c>
      <c r="F9" s="497">
        <f t="shared" si="0"/>
        <v>663.75</v>
      </c>
    </row>
    <row r="10" spans="1:6" ht="15">
      <c r="A10" s="454">
        <v>518</v>
      </c>
      <c r="B10" s="254" t="s">
        <v>773</v>
      </c>
      <c r="C10" s="236" t="s">
        <v>774</v>
      </c>
      <c r="D10" s="609">
        <v>39469.56</v>
      </c>
      <c r="E10" s="618">
        <v>41212.88</v>
      </c>
      <c r="F10" s="497">
        <f t="shared" si="0"/>
        <v>1743.3199999999997</v>
      </c>
    </row>
    <row r="11" spans="1:6" ht="15">
      <c r="A11" s="454">
        <v>521</v>
      </c>
      <c r="B11" s="254" t="s">
        <v>775</v>
      </c>
      <c r="C11" s="236" t="s">
        <v>776</v>
      </c>
      <c r="D11" s="609">
        <v>160</v>
      </c>
      <c r="E11" s="618">
        <v>165</v>
      </c>
      <c r="F11" s="497">
        <f t="shared" si="0"/>
        <v>5</v>
      </c>
    </row>
    <row r="12" spans="1:6" ht="15">
      <c r="A12" s="454">
        <v>524</v>
      </c>
      <c r="B12" s="254" t="s">
        <v>777</v>
      </c>
      <c r="C12" s="236" t="s">
        <v>778</v>
      </c>
      <c r="D12" s="609">
        <v>3.35</v>
      </c>
      <c r="E12" s="618">
        <v>1.72</v>
      </c>
      <c r="F12" s="497">
        <f t="shared" si="0"/>
        <v>-1.6300000000000001</v>
      </c>
    </row>
    <row r="13" spans="1:6" ht="15">
      <c r="A13" s="454">
        <v>525</v>
      </c>
      <c r="B13" s="254" t="s">
        <v>779</v>
      </c>
      <c r="C13" s="236" t="s">
        <v>780</v>
      </c>
      <c r="D13" s="609">
        <v>0</v>
      </c>
      <c r="E13" s="609">
        <v>0</v>
      </c>
      <c r="F13" s="497">
        <f t="shared" si="0"/>
        <v>0</v>
      </c>
    </row>
    <row r="14" spans="1:6" ht="15">
      <c r="A14" s="454">
        <v>527</v>
      </c>
      <c r="B14" s="254" t="s">
        <v>781</v>
      </c>
      <c r="C14" s="236" t="s">
        <v>782</v>
      </c>
      <c r="D14" s="609">
        <v>0</v>
      </c>
      <c r="E14" s="609">
        <v>0</v>
      </c>
      <c r="F14" s="497">
        <f t="shared" si="0"/>
        <v>0</v>
      </c>
    </row>
    <row r="15" spans="1:6" ht="15">
      <c r="A15" s="454">
        <v>528</v>
      </c>
      <c r="B15" s="254" t="s">
        <v>783</v>
      </c>
      <c r="C15" s="236" t="s">
        <v>784</v>
      </c>
      <c r="D15" s="609">
        <v>0</v>
      </c>
      <c r="E15" s="609">
        <v>0</v>
      </c>
      <c r="F15" s="497">
        <f t="shared" si="0"/>
        <v>0</v>
      </c>
    </row>
    <row r="16" spans="1:6" ht="15">
      <c r="A16" s="454">
        <v>531</v>
      </c>
      <c r="B16" s="254" t="s">
        <v>785</v>
      </c>
      <c r="C16" s="236" t="s">
        <v>786</v>
      </c>
      <c r="D16" s="609">
        <v>0</v>
      </c>
      <c r="E16" s="609">
        <v>0</v>
      </c>
      <c r="F16" s="497">
        <f t="shared" si="0"/>
        <v>0</v>
      </c>
    </row>
    <row r="17" spans="1:6" ht="15">
      <c r="A17" s="454">
        <v>532</v>
      </c>
      <c r="B17" s="254" t="s">
        <v>787</v>
      </c>
      <c r="C17" s="236" t="s">
        <v>788</v>
      </c>
      <c r="D17" s="609">
        <v>0</v>
      </c>
      <c r="E17" s="609">
        <v>0</v>
      </c>
      <c r="F17" s="497">
        <f t="shared" si="0"/>
        <v>0</v>
      </c>
    </row>
    <row r="18" spans="1:6" ht="15">
      <c r="A18" s="454">
        <v>538</v>
      </c>
      <c r="B18" s="254" t="s">
        <v>789</v>
      </c>
      <c r="C18" s="236" t="s">
        <v>790</v>
      </c>
      <c r="D18" s="609">
        <v>0</v>
      </c>
      <c r="E18" s="609">
        <v>0</v>
      </c>
      <c r="F18" s="497">
        <f t="shared" si="0"/>
        <v>0</v>
      </c>
    </row>
    <row r="19" spans="1:6" ht="15">
      <c r="A19" s="454">
        <v>541</v>
      </c>
      <c r="B19" s="254" t="s">
        <v>791</v>
      </c>
      <c r="C19" s="236" t="s">
        <v>792</v>
      </c>
      <c r="D19" s="609">
        <v>0</v>
      </c>
      <c r="E19" s="609">
        <v>0</v>
      </c>
      <c r="F19" s="497">
        <f t="shared" si="0"/>
        <v>0</v>
      </c>
    </row>
    <row r="20" spans="1:6" ht="15">
      <c r="A20" s="454">
        <v>542</v>
      </c>
      <c r="B20" s="254" t="s">
        <v>793</v>
      </c>
      <c r="C20" s="236" t="s">
        <v>794</v>
      </c>
      <c r="D20" s="609">
        <v>0</v>
      </c>
      <c r="E20" s="609">
        <v>0</v>
      </c>
      <c r="F20" s="497">
        <f t="shared" si="0"/>
        <v>0</v>
      </c>
    </row>
    <row r="21" spans="1:6" ht="15">
      <c r="A21" s="454">
        <v>543</v>
      </c>
      <c r="B21" s="254" t="s">
        <v>795</v>
      </c>
      <c r="C21" s="236" t="s">
        <v>796</v>
      </c>
      <c r="D21" s="609">
        <v>0</v>
      </c>
      <c r="E21" s="609">
        <v>0</v>
      </c>
      <c r="F21" s="497">
        <f t="shared" si="0"/>
        <v>0</v>
      </c>
    </row>
    <row r="22" spans="1:6" ht="15">
      <c r="A22" s="454">
        <v>544</v>
      </c>
      <c r="B22" s="254" t="s">
        <v>797</v>
      </c>
      <c r="C22" s="236" t="s">
        <v>798</v>
      </c>
      <c r="D22" s="609">
        <v>0</v>
      </c>
      <c r="E22" s="609">
        <v>0</v>
      </c>
      <c r="F22" s="497">
        <f t="shared" si="0"/>
        <v>0</v>
      </c>
    </row>
    <row r="23" spans="1:6" ht="15">
      <c r="A23" s="454">
        <v>545</v>
      </c>
      <c r="B23" s="254" t="s">
        <v>799</v>
      </c>
      <c r="C23" s="236" t="s">
        <v>800</v>
      </c>
      <c r="D23" s="609">
        <v>0</v>
      </c>
      <c r="E23" s="609">
        <v>0</v>
      </c>
      <c r="F23" s="497">
        <f t="shared" si="0"/>
        <v>0</v>
      </c>
    </row>
    <row r="24" spans="1:6" ht="15">
      <c r="A24" s="454">
        <v>546</v>
      </c>
      <c r="B24" s="254" t="s">
        <v>801</v>
      </c>
      <c r="C24" s="236" t="s">
        <v>802</v>
      </c>
      <c r="D24" s="609">
        <v>0</v>
      </c>
      <c r="E24" s="609">
        <v>0</v>
      </c>
      <c r="F24" s="497">
        <f t="shared" si="0"/>
        <v>0</v>
      </c>
    </row>
    <row r="25" spans="1:6" ht="15">
      <c r="A25" s="454">
        <v>547</v>
      </c>
      <c r="B25" s="254" t="s">
        <v>803</v>
      </c>
      <c r="C25" s="236" t="s">
        <v>804</v>
      </c>
      <c r="D25" s="609">
        <v>0</v>
      </c>
      <c r="E25" s="609">
        <v>0</v>
      </c>
      <c r="F25" s="497">
        <f t="shared" si="0"/>
        <v>0</v>
      </c>
    </row>
    <row r="26" spans="1:6" ht="15">
      <c r="A26" s="454">
        <v>548</v>
      </c>
      <c r="B26" s="254" t="s">
        <v>805</v>
      </c>
      <c r="C26" s="236" t="s">
        <v>806</v>
      </c>
      <c r="D26" s="609">
        <v>0</v>
      </c>
      <c r="E26" s="609">
        <v>0</v>
      </c>
      <c r="F26" s="497">
        <f t="shared" si="0"/>
        <v>0</v>
      </c>
    </row>
    <row r="27" spans="1:6" ht="15">
      <c r="A27" s="454">
        <v>549</v>
      </c>
      <c r="B27" s="254" t="s">
        <v>807</v>
      </c>
      <c r="C27" s="236" t="s">
        <v>808</v>
      </c>
      <c r="D27" s="609">
        <v>2769.59</v>
      </c>
      <c r="E27" s="609">
        <v>3967.31</v>
      </c>
      <c r="F27" s="497">
        <f t="shared" si="0"/>
        <v>1197.7199999999998</v>
      </c>
    </row>
    <row r="28" spans="1:6" ht="15">
      <c r="A28" s="454">
        <v>551</v>
      </c>
      <c r="B28" s="254" t="s">
        <v>809</v>
      </c>
      <c r="C28" s="236" t="s">
        <v>810</v>
      </c>
      <c r="D28" s="609">
        <v>0</v>
      </c>
      <c r="E28" s="609">
        <v>0</v>
      </c>
      <c r="F28" s="497">
        <f t="shared" si="0"/>
        <v>0</v>
      </c>
    </row>
    <row r="29" spans="1:6" ht="15">
      <c r="A29" s="456">
        <v>552</v>
      </c>
      <c r="B29" s="254" t="s">
        <v>969</v>
      </c>
      <c r="C29" s="236" t="s">
        <v>811</v>
      </c>
      <c r="D29" s="609">
        <v>0</v>
      </c>
      <c r="E29" s="609">
        <v>0</v>
      </c>
      <c r="F29" s="497">
        <f t="shared" si="0"/>
        <v>0</v>
      </c>
    </row>
    <row r="30" spans="1:6" ht="15">
      <c r="A30" s="456">
        <v>553</v>
      </c>
      <c r="B30" s="254" t="s">
        <v>812</v>
      </c>
      <c r="C30" s="236" t="s">
        <v>813</v>
      </c>
      <c r="D30" s="609">
        <v>0</v>
      </c>
      <c r="E30" s="609">
        <v>0</v>
      </c>
      <c r="F30" s="497">
        <f t="shared" si="0"/>
        <v>0</v>
      </c>
    </row>
    <row r="31" spans="1:6" ht="15">
      <c r="A31" s="456">
        <v>554</v>
      </c>
      <c r="B31" s="254" t="s">
        <v>814</v>
      </c>
      <c r="C31" s="236" t="s">
        <v>815</v>
      </c>
      <c r="D31" s="609">
        <v>0</v>
      </c>
      <c r="E31" s="609">
        <v>0</v>
      </c>
      <c r="F31" s="497">
        <f t="shared" si="0"/>
        <v>0</v>
      </c>
    </row>
    <row r="32" spans="1:6" ht="15">
      <c r="A32" s="456">
        <v>555</v>
      </c>
      <c r="B32" s="254" t="s">
        <v>816</v>
      </c>
      <c r="C32" s="236" t="s">
        <v>817</v>
      </c>
      <c r="D32" s="609">
        <v>0</v>
      </c>
      <c r="E32" s="609">
        <v>0</v>
      </c>
      <c r="F32" s="497">
        <f t="shared" si="0"/>
        <v>0</v>
      </c>
    </row>
    <row r="33" spans="1:6" ht="15">
      <c r="A33" s="456">
        <v>556</v>
      </c>
      <c r="B33" s="254" t="s">
        <v>818</v>
      </c>
      <c r="C33" s="236" t="s">
        <v>819</v>
      </c>
      <c r="D33" s="609">
        <v>0</v>
      </c>
      <c r="E33" s="609">
        <v>54923.35</v>
      </c>
      <c r="F33" s="497">
        <f t="shared" si="0"/>
        <v>54923.35</v>
      </c>
    </row>
    <row r="34" spans="1:6" ht="15">
      <c r="A34" s="456">
        <v>557</v>
      </c>
      <c r="B34" s="254" t="s">
        <v>820</v>
      </c>
      <c r="C34" s="236" t="s">
        <v>821</v>
      </c>
      <c r="D34" s="609">
        <v>0</v>
      </c>
      <c r="E34" s="609">
        <v>0</v>
      </c>
      <c r="F34" s="497">
        <f t="shared" si="0"/>
        <v>0</v>
      </c>
    </row>
    <row r="35" spans="1:6" ht="15">
      <c r="A35" s="456">
        <v>558</v>
      </c>
      <c r="B35" s="254" t="s">
        <v>822</v>
      </c>
      <c r="C35" s="236" t="s">
        <v>823</v>
      </c>
      <c r="D35" s="609">
        <v>0</v>
      </c>
      <c r="E35" s="609">
        <v>0</v>
      </c>
      <c r="F35" s="497">
        <f t="shared" si="0"/>
        <v>0</v>
      </c>
    </row>
    <row r="36" spans="1:6" ht="20.25" customHeight="1">
      <c r="A36" s="456">
        <v>561</v>
      </c>
      <c r="B36" s="254" t="s">
        <v>825</v>
      </c>
      <c r="C36" s="236" t="s">
        <v>824</v>
      </c>
      <c r="D36" s="609">
        <v>0</v>
      </c>
      <c r="E36" s="609">
        <v>0</v>
      </c>
      <c r="F36" s="497">
        <f t="shared" si="0"/>
        <v>0</v>
      </c>
    </row>
    <row r="37" spans="1:6" ht="15">
      <c r="A37" s="456">
        <v>562</v>
      </c>
      <c r="B37" s="254" t="s">
        <v>827</v>
      </c>
      <c r="C37" s="236" t="s">
        <v>826</v>
      </c>
      <c r="D37" s="609">
        <v>0</v>
      </c>
      <c r="E37" s="609">
        <v>0</v>
      </c>
      <c r="F37" s="497">
        <f t="shared" si="0"/>
        <v>0</v>
      </c>
    </row>
    <row r="38" spans="1:6" ht="15">
      <c r="A38" s="456">
        <v>563</v>
      </c>
      <c r="B38" s="254" t="s">
        <v>829</v>
      </c>
      <c r="C38" s="236" t="s">
        <v>828</v>
      </c>
      <c r="D38" s="609">
        <v>0</v>
      </c>
      <c r="E38" s="609">
        <v>0</v>
      </c>
      <c r="F38" s="497">
        <f t="shared" si="0"/>
        <v>0</v>
      </c>
    </row>
    <row r="39" spans="1:6" ht="15">
      <c r="A39" s="457">
        <v>565</v>
      </c>
      <c r="B39" s="474" t="s">
        <v>968</v>
      </c>
      <c r="C39" s="236" t="s">
        <v>830</v>
      </c>
      <c r="D39" s="609">
        <v>0</v>
      </c>
      <c r="E39" s="609">
        <v>0</v>
      </c>
      <c r="F39" s="497">
        <f t="shared" si="0"/>
        <v>0</v>
      </c>
    </row>
    <row r="40" spans="1:6" ht="15.75" thickBot="1">
      <c r="A40" s="457">
        <v>567</v>
      </c>
      <c r="B40" s="255" t="s">
        <v>831</v>
      </c>
      <c r="C40" s="237" t="s">
        <v>832</v>
      </c>
      <c r="D40" s="609">
        <v>0</v>
      </c>
      <c r="E40" s="609">
        <v>0</v>
      </c>
      <c r="F40" s="619">
        <f t="shared" si="0"/>
        <v>0</v>
      </c>
    </row>
    <row r="41" spans="1:6" ht="24.75" customHeight="1" thickBot="1">
      <c r="A41" s="859" t="s">
        <v>1276</v>
      </c>
      <c r="B41" s="860"/>
      <c r="C41" s="453" t="s">
        <v>833</v>
      </c>
      <c r="D41" s="620">
        <f>SUM(D4:D40)</f>
        <v>106241.44</v>
      </c>
      <c r="E41" s="620">
        <f>SUM(E4:E40)</f>
        <v>150218.78</v>
      </c>
      <c r="F41" s="621">
        <f>SUM(F4:F40)</f>
        <v>43977.34</v>
      </c>
    </row>
    <row r="42" spans="2:5" ht="12.75">
      <c r="B42" s="188"/>
      <c r="C42" s="188"/>
      <c r="D42" s="188"/>
      <c r="E42" s="188"/>
    </row>
  </sheetData>
  <sheetProtection/>
  <mergeCells count="3">
    <mergeCell ref="A2:F2"/>
    <mergeCell ref="A1:F1"/>
    <mergeCell ref="A41:B41"/>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G48"/>
  <sheetViews>
    <sheetView zoomScale="75" zoomScaleNormal="75" zoomScalePageLayoutView="0" workbookViewId="0" topLeftCell="A1">
      <pane xSplit="3" ySplit="5" topLeftCell="D19" activePane="bottomRight" state="frozen"/>
      <selection pane="topLeft" activeCell="A1" sqref="A1"/>
      <selection pane="topRight" activeCell="D1" sqref="D1"/>
      <selection pane="bottomLeft" activeCell="A6" sqref="A6"/>
      <selection pane="bottomRight" activeCell="J33" sqref="J33"/>
    </sheetView>
  </sheetViews>
  <sheetFormatPr defaultColWidth="9.140625" defaultRowHeight="12.75"/>
  <cols>
    <col min="1" max="1" width="3.57421875" style="198" customWidth="1"/>
    <col min="2" max="2" width="50.00390625" style="198" customWidth="1"/>
    <col min="3" max="3" width="7.421875" style="200" customWidth="1"/>
    <col min="4" max="4" width="16.421875" style="201" bestFit="1" customWidth="1"/>
    <col min="5" max="5" width="15.28125" style="201" bestFit="1" customWidth="1"/>
    <col min="6" max="6" width="16.421875" style="201" bestFit="1" customWidth="1"/>
    <col min="7" max="7" width="17.421875" style="201" customWidth="1"/>
    <col min="8" max="16384" width="9.140625" style="198" customWidth="1"/>
  </cols>
  <sheetData>
    <row r="1" spans="1:7" ht="35.25" customHeight="1">
      <c r="A1" s="788" t="s">
        <v>1076</v>
      </c>
      <c r="B1" s="789"/>
      <c r="C1" s="789"/>
      <c r="D1" s="789"/>
      <c r="E1" s="789"/>
      <c r="F1" s="789"/>
      <c r="G1" s="790"/>
    </row>
    <row r="2" spans="1:7" ht="30" customHeight="1" thickBot="1">
      <c r="A2" s="865" t="s">
        <v>1329</v>
      </c>
      <c r="B2" s="866"/>
      <c r="C2" s="866"/>
      <c r="D2" s="866"/>
      <c r="E2" s="866"/>
      <c r="F2" s="866"/>
      <c r="G2" s="867"/>
    </row>
    <row r="3" spans="1:7" ht="57.75" customHeight="1">
      <c r="A3" s="868" t="s">
        <v>628</v>
      </c>
      <c r="B3" s="869"/>
      <c r="C3" s="869" t="s">
        <v>676</v>
      </c>
      <c r="D3" s="872" t="s">
        <v>677</v>
      </c>
      <c r="E3" s="872"/>
      <c r="F3" s="872"/>
      <c r="G3" s="354" t="s">
        <v>678</v>
      </c>
    </row>
    <row r="4" spans="1:7" ht="15.75" thickBot="1">
      <c r="A4" s="870"/>
      <c r="B4" s="871"/>
      <c r="C4" s="871"/>
      <c r="D4" s="286" t="s">
        <v>624</v>
      </c>
      <c r="E4" s="286" t="s">
        <v>625</v>
      </c>
      <c r="F4" s="286" t="s">
        <v>626</v>
      </c>
      <c r="G4" s="287" t="s">
        <v>626</v>
      </c>
    </row>
    <row r="5" spans="1:7" ht="26.25" customHeight="1" thickBot="1">
      <c r="A5" s="873" t="s">
        <v>679</v>
      </c>
      <c r="B5" s="874"/>
      <c r="C5" s="356" t="s">
        <v>680</v>
      </c>
      <c r="D5" s="357">
        <v>1</v>
      </c>
      <c r="E5" s="288">
        <v>2</v>
      </c>
      <c r="F5" s="288">
        <v>3</v>
      </c>
      <c r="G5" s="289">
        <v>4</v>
      </c>
    </row>
    <row r="6" spans="1:7" ht="15.75" customHeight="1">
      <c r="A6" s="861" t="s">
        <v>759</v>
      </c>
      <c r="B6" s="862"/>
      <c r="C6" s="355" t="s">
        <v>508</v>
      </c>
      <c r="D6" s="622">
        <f>D7+D14+D26</f>
        <v>32211296.15</v>
      </c>
      <c r="E6" s="622">
        <f>E7+E14+E26</f>
        <v>8983656.74</v>
      </c>
      <c r="F6" s="622">
        <f>F7+F14+F26</f>
        <v>23227639.41</v>
      </c>
      <c r="G6" s="617">
        <f>G7+G14+G26</f>
        <v>24055615.73</v>
      </c>
    </row>
    <row r="7" spans="1:7" ht="15.75" customHeight="1">
      <c r="A7" s="232" t="s">
        <v>681</v>
      </c>
      <c r="B7" s="226" t="s">
        <v>1289</v>
      </c>
      <c r="C7" s="227" t="s">
        <v>510</v>
      </c>
      <c r="D7" s="496">
        <f>D8+D9+D10+D11+D12+D13</f>
        <v>2974750.86</v>
      </c>
      <c r="E7" s="496">
        <f>E8+E9+E10+E11+E12+E13</f>
        <v>1582715.47</v>
      </c>
      <c r="F7" s="496">
        <f>F8+F9+F10+F11+F12+F13</f>
        <v>1392035.39</v>
      </c>
      <c r="G7" s="497">
        <f>G8+G9+G10+G11+G12+G13</f>
        <v>1930488.4100000001</v>
      </c>
    </row>
    <row r="8" spans="1:7" ht="30.75">
      <c r="A8" s="863"/>
      <c r="B8" s="228" t="s">
        <v>682</v>
      </c>
      <c r="C8" s="229" t="s">
        <v>512</v>
      </c>
      <c r="D8" s="623">
        <v>0</v>
      </c>
      <c r="E8" s="623">
        <v>0</v>
      </c>
      <c r="F8" s="623">
        <v>0</v>
      </c>
      <c r="G8" s="624">
        <v>0</v>
      </c>
    </row>
    <row r="9" spans="1:7" ht="15.75" customHeight="1">
      <c r="A9" s="864"/>
      <c r="B9" s="228" t="s">
        <v>683</v>
      </c>
      <c r="C9" s="229" t="s">
        <v>514</v>
      </c>
      <c r="D9" s="623">
        <v>2943279.28</v>
      </c>
      <c r="E9" s="623">
        <v>1568669.56</v>
      </c>
      <c r="F9" s="623">
        <v>1374609.72</v>
      </c>
      <c r="G9" s="624">
        <v>1831969.61</v>
      </c>
    </row>
    <row r="10" spans="1:7" ht="15.75" customHeight="1">
      <c r="A10" s="864"/>
      <c r="B10" s="228" t="s">
        <v>684</v>
      </c>
      <c r="C10" s="229" t="s">
        <v>515</v>
      </c>
      <c r="D10" s="623">
        <v>0</v>
      </c>
      <c r="E10" s="623">
        <v>0</v>
      </c>
      <c r="F10" s="623">
        <v>0</v>
      </c>
      <c r="G10" s="624">
        <v>0</v>
      </c>
    </row>
    <row r="11" spans="1:7" ht="30.75">
      <c r="A11" s="864"/>
      <c r="B11" s="228" t="s">
        <v>685</v>
      </c>
      <c r="C11" s="229" t="s">
        <v>517</v>
      </c>
      <c r="D11" s="623">
        <v>14045.91</v>
      </c>
      <c r="E11" s="623">
        <v>14045.91</v>
      </c>
      <c r="F11" s="623">
        <v>0</v>
      </c>
      <c r="G11" s="624">
        <v>0</v>
      </c>
    </row>
    <row r="12" spans="1:7" ht="30.75">
      <c r="A12" s="864"/>
      <c r="B12" s="228" t="s">
        <v>757</v>
      </c>
      <c r="C12" s="229" t="s">
        <v>519</v>
      </c>
      <c r="D12" s="623">
        <v>17425.67</v>
      </c>
      <c r="E12" s="623">
        <v>0</v>
      </c>
      <c r="F12" s="623">
        <v>17425.67</v>
      </c>
      <c r="G12" s="624">
        <v>98518.8</v>
      </c>
    </row>
    <row r="13" spans="1:7" ht="30.75">
      <c r="A13" s="864"/>
      <c r="B13" s="228" t="s">
        <v>686</v>
      </c>
      <c r="C13" s="229" t="s">
        <v>521</v>
      </c>
      <c r="D13" s="623">
        <v>0</v>
      </c>
      <c r="E13" s="623">
        <v>0</v>
      </c>
      <c r="F13" s="623">
        <v>0</v>
      </c>
      <c r="G13" s="624">
        <v>0</v>
      </c>
    </row>
    <row r="14" spans="1:7" ht="15.75" customHeight="1">
      <c r="A14" s="232" t="s">
        <v>687</v>
      </c>
      <c r="B14" s="230" t="s">
        <v>1290</v>
      </c>
      <c r="C14" s="227" t="s">
        <v>523</v>
      </c>
      <c r="D14" s="496">
        <f>SUM(D15:D25)</f>
        <v>29236545.29</v>
      </c>
      <c r="E14" s="496">
        <f>SUM(E15:E25)</f>
        <v>7400941.27</v>
      </c>
      <c r="F14" s="496">
        <f>SUM(F15:F25)</f>
        <v>21835604.02</v>
      </c>
      <c r="G14" s="497">
        <f>SUM(G15:G25)</f>
        <v>22125127.32</v>
      </c>
    </row>
    <row r="15" spans="1:7" ht="15.75" customHeight="1">
      <c r="A15" s="233"/>
      <c r="B15" s="231" t="s">
        <v>688</v>
      </c>
      <c r="C15" s="229" t="s">
        <v>525</v>
      </c>
      <c r="D15" s="623">
        <v>210878.11</v>
      </c>
      <c r="E15" s="623">
        <v>0</v>
      </c>
      <c r="F15" s="623">
        <v>210878.11</v>
      </c>
      <c r="G15" s="624">
        <v>210878.11</v>
      </c>
    </row>
    <row r="16" spans="1:7" ht="15.75" customHeight="1">
      <c r="A16" s="233"/>
      <c r="B16" s="231" t="s">
        <v>689</v>
      </c>
      <c r="C16" s="229" t="s">
        <v>527</v>
      </c>
      <c r="D16" s="623">
        <v>104146.49</v>
      </c>
      <c r="E16" s="623">
        <v>0</v>
      </c>
      <c r="F16" s="623">
        <v>104146.49</v>
      </c>
      <c r="G16" s="624">
        <v>104146.49</v>
      </c>
    </row>
    <row r="17" spans="1:7" ht="15.75" customHeight="1">
      <c r="A17" s="233"/>
      <c r="B17" s="231" t="s">
        <v>690</v>
      </c>
      <c r="C17" s="229" t="s">
        <v>529</v>
      </c>
      <c r="D17" s="623">
        <v>16575939.98</v>
      </c>
      <c r="E17" s="623">
        <v>3450261.41</v>
      </c>
      <c r="F17" s="623">
        <v>13125678.57</v>
      </c>
      <c r="G17" s="624">
        <v>10895921.62</v>
      </c>
    </row>
    <row r="18" spans="1:7" ht="30.75">
      <c r="A18" s="233"/>
      <c r="B18" s="231" t="s">
        <v>924</v>
      </c>
      <c r="C18" s="229" t="s">
        <v>531</v>
      </c>
      <c r="D18" s="623">
        <v>4440801.27</v>
      </c>
      <c r="E18" s="623">
        <v>2659587.1</v>
      </c>
      <c r="F18" s="623">
        <v>1781214.17</v>
      </c>
      <c r="G18" s="624">
        <v>1529429.81</v>
      </c>
    </row>
    <row r="19" spans="1:7" ht="15.75" customHeight="1">
      <c r="A19" s="233"/>
      <c r="B19" s="231" t="s">
        <v>691</v>
      </c>
      <c r="C19" s="229" t="s">
        <v>533</v>
      </c>
      <c r="D19" s="623">
        <v>136984.54</v>
      </c>
      <c r="E19" s="623">
        <v>136984.53</v>
      </c>
      <c r="F19" s="623">
        <v>0.01</v>
      </c>
      <c r="G19" s="624">
        <v>0.01</v>
      </c>
    </row>
    <row r="20" spans="1:7" ht="30.75">
      <c r="A20" s="233"/>
      <c r="B20" s="231" t="s">
        <v>692</v>
      </c>
      <c r="C20" s="229" t="s">
        <v>535</v>
      </c>
      <c r="D20" s="623">
        <v>0</v>
      </c>
      <c r="E20" s="623">
        <v>0</v>
      </c>
      <c r="F20" s="623">
        <v>0</v>
      </c>
      <c r="G20" s="624">
        <v>0</v>
      </c>
    </row>
    <row r="21" spans="1:7" ht="15.75" customHeight="1">
      <c r="A21" s="233"/>
      <c r="B21" s="231" t="s">
        <v>693</v>
      </c>
      <c r="C21" s="229" t="s">
        <v>537</v>
      </c>
      <c r="D21" s="623">
        <v>0</v>
      </c>
      <c r="E21" s="623">
        <v>0</v>
      </c>
      <c r="F21" s="623">
        <v>0</v>
      </c>
      <c r="G21" s="624">
        <v>0</v>
      </c>
    </row>
    <row r="22" spans="1:7" ht="30.75">
      <c r="A22" s="233"/>
      <c r="B22" s="231" t="s">
        <v>694</v>
      </c>
      <c r="C22" s="229" t="s">
        <v>539</v>
      </c>
      <c r="D22" s="623">
        <v>1154108.23</v>
      </c>
      <c r="E22" s="623">
        <v>1154108.23</v>
      </c>
      <c r="F22" s="623">
        <v>0</v>
      </c>
      <c r="G22" s="624">
        <v>7178.12</v>
      </c>
    </row>
    <row r="23" spans="1:7" ht="30.75">
      <c r="A23" s="233"/>
      <c r="B23" s="231" t="s">
        <v>695</v>
      </c>
      <c r="C23" s="229" t="s">
        <v>541</v>
      </c>
      <c r="D23" s="623">
        <v>0</v>
      </c>
      <c r="E23" s="623">
        <v>0</v>
      </c>
      <c r="F23" s="623">
        <v>0</v>
      </c>
      <c r="G23" s="624">
        <v>0</v>
      </c>
    </row>
    <row r="24" spans="1:7" ht="30.75">
      <c r="A24" s="233"/>
      <c r="B24" s="231" t="s">
        <v>696</v>
      </c>
      <c r="C24" s="229" t="s">
        <v>543</v>
      </c>
      <c r="D24" s="623">
        <v>6613686.67</v>
      </c>
      <c r="E24" s="623">
        <v>0</v>
      </c>
      <c r="F24" s="623">
        <v>6613686.67</v>
      </c>
      <c r="G24" s="624">
        <v>9377573.16</v>
      </c>
    </row>
    <row r="25" spans="1:7" ht="30.75">
      <c r="A25" s="234"/>
      <c r="B25" s="231" t="s">
        <v>697</v>
      </c>
      <c r="C25" s="229" t="s">
        <v>545</v>
      </c>
      <c r="D25" s="623">
        <v>0</v>
      </c>
      <c r="E25" s="623">
        <v>0</v>
      </c>
      <c r="F25" s="623">
        <v>0</v>
      </c>
      <c r="G25" s="624">
        <v>0</v>
      </c>
    </row>
    <row r="26" spans="1:7" ht="15.75" customHeight="1">
      <c r="A26" s="232" t="s">
        <v>698</v>
      </c>
      <c r="B26" s="230" t="s">
        <v>1291</v>
      </c>
      <c r="C26" s="227" t="s">
        <v>547</v>
      </c>
      <c r="D26" s="496">
        <f>SUM(D27:D33)</f>
        <v>0</v>
      </c>
      <c r="E26" s="496">
        <f>SUM(E27:E33)</f>
        <v>0</v>
      </c>
      <c r="F26" s="496">
        <f>SUM(F27:F33)</f>
        <v>0</v>
      </c>
      <c r="G26" s="497">
        <f>SUM(G27:G33)</f>
        <v>0</v>
      </c>
    </row>
    <row r="27" spans="1:7" ht="30.75">
      <c r="A27" s="233"/>
      <c r="B27" s="231" t="s">
        <v>699</v>
      </c>
      <c r="C27" s="229" t="s">
        <v>549</v>
      </c>
      <c r="D27" s="609">
        <v>0</v>
      </c>
      <c r="E27" s="609">
        <v>0</v>
      </c>
      <c r="F27" s="609">
        <v>0</v>
      </c>
      <c r="G27" s="625">
        <v>0</v>
      </c>
    </row>
    <row r="28" spans="1:7" ht="30.75">
      <c r="A28" s="233"/>
      <c r="B28" s="231" t="s">
        <v>700</v>
      </c>
      <c r="C28" s="229" t="s">
        <v>551</v>
      </c>
      <c r="D28" s="609">
        <v>0</v>
      </c>
      <c r="E28" s="609">
        <v>0</v>
      </c>
      <c r="F28" s="609">
        <v>0</v>
      </c>
      <c r="G28" s="625">
        <v>0</v>
      </c>
    </row>
    <row r="29" spans="1:7" ht="30.75">
      <c r="A29" s="233"/>
      <c r="B29" s="231" t="s">
        <v>970</v>
      </c>
      <c r="C29" s="229" t="s">
        <v>553</v>
      </c>
      <c r="D29" s="609">
        <v>0</v>
      </c>
      <c r="E29" s="609">
        <v>0</v>
      </c>
      <c r="F29" s="609">
        <v>0</v>
      </c>
      <c r="G29" s="625">
        <v>0</v>
      </c>
    </row>
    <row r="30" spans="1:7" ht="30.75">
      <c r="A30" s="233"/>
      <c r="B30" s="231" t="s">
        <v>701</v>
      </c>
      <c r="C30" s="229" t="s">
        <v>555</v>
      </c>
      <c r="D30" s="609">
        <v>0</v>
      </c>
      <c r="E30" s="609">
        <v>0</v>
      </c>
      <c r="F30" s="609">
        <v>0</v>
      </c>
      <c r="G30" s="625">
        <v>0</v>
      </c>
    </row>
    <row r="31" spans="1:7" ht="20.25" customHeight="1">
      <c r="A31" s="233"/>
      <c r="B31" s="360" t="s">
        <v>702</v>
      </c>
      <c r="C31" s="229" t="s">
        <v>557</v>
      </c>
      <c r="D31" s="609">
        <v>0</v>
      </c>
      <c r="E31" s="609">
        <v>0</v>
      </c>
      <c r="F31" s="609">
        <v>0</v>
      </c>
      <c r="G31" s="625">
        <v>0</v>
      </c>
    </row>
    <row r="32" spans="1:7" ht="30.75">
      <c r="A32" s="234"/>
      <c r="B32" s="231" t="s">
        <v>703</v>
      </c>
      <c r="C32" s="229" t="s">
        <v>559</v>
      </c>
      <c r="D32" s="609">
        <v>0</v>
      </c>
      <c r="E32" s="609">
        <v>0</v>
      </c>
      <c r="F32" s="609">
        <v>0</v>
      </c>
      <c r="G32" s="625">
        <v>0</v>
      </c>
    </row>
    <row r="33" spans="1:7" ht="19.5" customHeight="1" thickBot="1">
      <c r="A33" s="435"/>
      <c r="B33" s="436" t="s">
        <v>704</v>
      </c>
      <c r="C33" s="437" t="s">
        <v>561</v>
      </c>
      <c r="D33" s="626">
        <v>0</v>
      </c>
      <c r="E33" s="626">
        <v>0</v>
      </c>
      <c r="F33" s="626">
        <v>0</v>
      </c>
      <c r="G33" s="627">
        <v>0</v>
      </c>
    </row>
    <row r="34" spans="1:7" s="200" customFormat="1" ht="18" customHeight="1">
      <c r="A34" s="199"/>
      <c r="B34" s="199"/>
      <c r="D34" s="201"/>
      <c r="E34" s="201"/>
      <c r="F34" s="201"/>
      <c r="G34" s="201"/>
    </row>
    <row r="35" spans="1:7" s="200" customFormat="1" ht="18" customHeight="1">
      <c r="A35" s="199"/>
      <c r="B35" s="199"/>
      <c r="D35" s="201"/>
      <c r="E35" s="201"/>
      <c r="F35" s="201"/>
      <c r="G35" s="201"/>
    </row>
    <row r="36" spans="1:7" s="200" customFormat="1" ht="18" customHeight="1">
      <c r="A36" s="199"/>
      <c r="B36" s="199"/>
      <c r="D36" s="201"/>
      <c r="E36" s="201"/>
      <c r="F36" s="201"/>
      <c r="G36" s="201"/>
    </row>
    <row r="37" spans="1:7" s="200" customFormat="1" ht="18" customHeight="1">
      <c r="A37" s="199"/>
      <c r="B37" s="199"/>
      <c r="D37" s="201"/>
      <c r="E37" s="201"/>
      <c r="F37" s="201"/>
      <c r="G37" s="201"/>
    </row>
    <row r="38" spans="1:7" s="200" customFormat="1" ht="18" customHeight="1">
      <c r="A38" s="199"/>
      <c r="B38" s="199"/>
      <c r="D38" s="201"/>
      <c r="E38" s="201"/>
      <c r="F38" s="201"/>
      <c r="G38" s="201"/>
    </row>
    <row r="39" spans="1:7" s="200" customFormat="1" ht="18" customHeight="1">
      <c r="A39" s="199"/>
      <c r="B39" s="199"/>
      <c r="D39" s="201"/>
      <c r="E39" s="201"/>
      <c r="F39" s="201"/>
      <c r="G39" s="201"/>
    </row>
    <row r="40" spans="1:7" s="200" customFormat="1" ht="18" customHeight="1">
      <c r="A40" s="199"/>
      <c r="B40" s="199"/>
      <c r="D40" s="201"/>
      <c r="E40" s="201"/>
      <c r="F40" s="201"/>
      <c r="G40" s="201"/>
    </row>
    <row r="41" spans="1:7" s="200" customFormat="1" ht="18" customHeight="1">
      <c r="A41" s="199"/>
      <c r="B41" s="199"/>
      <c r="D41" s="201"/>
      <c r="E41" s="201"/>
      <c r="F41" s="201"/>
      <c r="G41" s="201"/>
    </row>
    <row r="42" spans="1:7" s="200" customFormat="1" ht="18" customHeight="1">
      <c r="A42" s="198"/>
      <c r="B42" s="198"/>
      <c r="D42" s="201"/>
      <c r="E42" s="201"/>
      <c r="F42" s="201"/>
      <c r="G42" s="201"/>
    </row>
    <row r="43" spans="1:7" s="200" customFormat="1" ht="18" customHeight="1">
      <c r="A43" s="198"/>
      <c r="B43" s="198"/>
      <c r="D43" s="201"/>
      <c r="E43" s="201"/>
      <c r="F43" s="201"/>
      <c r="G43" s="201"/>
    </row>
    <row r="44" spans="1:7" s="200" customFormat="1" ht="18" customHeight="1">
      <c r="A44" s="198"/>
      <c r="B44" s="198"/>
      <c r="D44" s="201"/>
      <c r="E44" s="201"/>
      <c r="F44" s="201"/>
      <c r="G44" s="201"/>
    </row>
    <row r="45" spans="1:7" s="200" customFormat="1" ht="18" customHeight="1">
      <c r="A45" s="198"/>
      <c r="B45" s="198"/>
      <c r="D45" s="201"/>
      <c r="E45" s="201"/>
      <c r="F45" s="201"/>
      <c r="G45" s="201"/>
    </row>
    <row r="46" spans="1:7" s="200" customFormat="1" ht="18" customHeight="1">
      <c r="A46" s="198"/>
      <c r="B46" s="198"/>
      <c r="D46" s="201"/>
      <c r="E46" s="201"/>
      <c r="F46" s="201"/>
      <c r="G46" s="201"/>
    </row>
    <row r="47" spans="1:7" s="200" customFormat="1" ht="18" customHeight="1">
      <c r="A47" s="198"/>
      <c r="B47" s="198"/>
      <c r="D47" s="201"/>
      <c r="E47" s="201"/>
      <c r="F47" s="201"/>
      <c r="G47" s="201"/>
    </row>
    <row r="48" spans="1:7" s="200" customFormat="1" ht="18" customHeight="1">
      <c r="A48" s="198"/>
      <c r="B48" s="198"/>
      <c r="D48" s="201"/>
      <c r="E48" s="201"/>
      <c r="F48" s="201"/>
      <c r="G48" s="201"/>
    </row>
  </sheetData>
  <sheetProtection/>
  <mergeCells count="8">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G39"/>
  <sheetViews>
    <sheetView zoomScale="75" zoomScaleNormal="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24" sqref="K24"/>
    </sheetView>
  </sheetViews>
  <sheetFormatPr defaultColWidth="9.140625" defaultRowHeight="12.75"/>
  <cols>
    <col min="1" max="1" width="2.421875" style="202" customWidth="1"/>
    <col min="2" max="2" width="52.00390625" style="202" customWidth="1"/>
    <col min="3" max="3" width="7.421875" style="202" customWidth="1"/>
    <col min="4" max="4" width="16.421875" style="205" bestFit="1" customWidth="1"/>
    <col min="5" max="5" width="15.28125" style="205" bestFit="1" customWidth="1"/>
    <col min="6" max="6" width="16.421875" style="205" bestFit="1" customWidth="1"/>
    <col min="7" max="7" width="17.7109375" style="205" customWidth="1"/>
    <col min="8" max="16384" width="9.140625" style="202" customWidth="1"/>
  </cols>
  <sheetData>
    <row r="1" spans="1:7" ht="24.75" customHeight="1" thickBot="1">
      <c r="A1" s="886" t="s">
        <v>1077</v>
      </c>
      <c r="B1" s="887"/>
      <c r="C1" s="887"/>
      <c r="D1" s="887"/>
      <c r="E1" s="887"/>
      <c r="F1" s="887"/>
      <c r="G1" s="888"/>
    </row>
    <row r="2" spans="1:7" ht="33" customHeight="1">
      <c r="A2" s="883" t="s">
        <v>1329</v>
      </c>
      <c r="B2" s="884"/>
      <c r="C2" s="884"/>
      <c r="D2" s="884"/>
      <c r="E2" s="884"/>
      <c r="F2" s="884"/>
      <c r="G2" s="885"/>
    </row>
    <row r="3" spans="1:7" ht="61.5" customHeight="1">
      <c r="A3" s="892" t="s">
        <v>628</v>
      </c>
      <c r="B3" s="893"/>
      <c r="C3" s="893"/>
      <c r="D3" s="896" t="s">
        <v>705</v>
      </c>
      <c r="E3" s="896"/>
      <c r="F3" s="896"/>
      <c r="G3" s="235" t="s">
        <v>678</v>
      </c>
    </row>
    <row r="4" spans="1:7" ht="15.75" thickBot="1">
      <c r="A4" s="894"/>
      <c r="B4" s="895"/>
      <c r="C4" s="895"/>
      <c r="D4" s="281" t="s">
        <v>624</v>
      </c>
      <c r="E4" s="281" t="s">
        <v>625</v>
      </c>
      <c r="F4" s="281" t="s">
        <v>626</v>
      </c>
      <c r="G4" s="282" t="s">
        <v>626</v>
      </c>
    </row>
    <row r="5" spans="1:7" ht="21.75" customHeight="1" thickBot="1">
      <c r="A5" s="897" t="s">
        <v>679</v>
      </c>
      <c r="B5" s="898"/>
      <c r="C5" s="283" t="s">
        <v>680</v>
      </c>
      <c r="D5" s="284">
        <v>1</v>
      </c>
      <c r="E5" s="284">
        <v>2</v>
      </c>
      <c r="F5" s="284">
        <v>3</v>
      </c>
      <c r="G5" s="285">
        <v>4</v>
      </c>
    </row>
    <row r="6" spans="1:7" ht="15.75" customHeight="1">
      <c r="A6" s="875" t="s">
        <v>1288</v>
      </c>
      <c r="B6" s="876"/>
      <c r="C6" s="458" t="s">
        <v>563</v>
      </c>
      <c r="D6" s="622">
        <f>D7+D14+D19+D28</f>
        <v>8147578.78</v>
      </c>
      <c r="E6" s="622">
        <f>E7+E14+E19+E28</f>
        <v>66.25</v>
      </c>
      <c r="F6" s="622">
        <f>F7+F14+F19+F28</f>
        <v>8147512.53</v>
      </c>
      <c r="G6" s="617">
        <f>G7+G14+G19+G28</f>
        <v>7235543.300000001</v>
      </c>
    </row>
    <row r="7" spans="1:7" ht="15.75" customHeight="1">
      <c r="A7" s="239" t="s">
        <v>681</v>
      </c>
      <c r="B7" s="240" t="s">
        <v>706</v>
      </c>
      <c r="C7" s="459" t="s">
        <v>565</v>
      </c>
      <c r="D7" s="496">
        <f>SUM(D8:D13)</f>
        <v>262804.77999999997</v>
      </c>
      <c r="E7" s="496">
        <f>SUM(E8:E13)</f>
        <v>0</v>
      </c>
      <c r="F7" s="496">
        <f>SUM(F8:F13)</f>
        <v>262804.77999999997</v>
      </c>
      <c r="G7" s="497">
        <f>SUM(G8:G13)</f>
        <v>281062.35000000003</v>
      </c>
    </row>
    <row r="8" spans="1:7" ht="15.75" customHeight="1">
      <c r="A8" s="877"/>
      <c r="B8" s="242" t="s">
        <v>707</v>
      </c>
      <c r="C8" s="460" t="s">
        <v>567</v>
      </c>
      <c r="D8" s="628">
        <v>28054.57</v>
      </c>
      <c r="E8" s="629">
        <v>0</v>
      </c>
      <c r="F8" s="628">
        <v>28054.57</v>
      </c>
      <c r="G8" s="630">
        <v>38494.62</v>
      </c>
    </row>
    <row r="9" spans="1:7" ht="30.75">
      <c r="A9" s="878"/>
      <c r="B9" s="242" t="s">
        <v>708</v>
      </c>
      <c r="C9" s="460" t="s">
        <v>569</v>
      </c>
      <c r="D9" s="628">
        <v>0</v>
      </c>
      <c r="E9" s="629">
        <v>0</v>
      </c>
      <c r="F9" s="628">
        <v>0</v>
      </c>
      <c r="G9" s="630">
        <v>0</v>
      </c>
    </row>
    <row r="10" spans="1:7" ht="15.75" customHeight="1">
      <c r="A10" s="878"/>
      <c r="B10" s="242" t="s">
        <v>709</v>
      </c>
      <c r="C10" s="460" t="s">
        <v>571</v>
      </c>
      <c r="D10" s="628">
        <v>0</v>
      </c>
      <c r="E10" s="629">
        <v>0</v>
      </c>
      <c r="F10" s="628">
        <v>0</v>
      </c>
      <c r="G10" s="630">
        <v>0</v>
      </c>
    </row>
    <row r="11" spans="1:7" ht="15.75" customHeight="1">
      <c r="A11" s="878"/>
      <c r="B11" s="242" t="s">
        <v>710</v>
      </c>
      <c r="C11" s="460" t="s">
        <v>573</v>
      </c>
      <c r="D11" s="628">
        <v>0</v>
      </c>
      <c r="E11" s="629">
        <v>0</v>
      </c>
      <c r="F11" s="628">
        <v>0</v>
      </c>
      <c r="G11" s="630">
        <v>0</v>
      </c>
    </row>
    <row r="12" spans="1:7" ht="15.75" customHeight="1">
      <c r="A12" s="878"/>
      <c r="B12" s="242" t="s">
        <v>711</v>
      </c>
      <c r="C12" s="460" t="s">
        <v>575</v>
      </c>
      <c r="D12" s="628">
        <v>234750.21</v>
      </c>
      <c r="E12" s="629">
        <v>0</v>
      </c>
      <c r="F12" s="628">
        <v>234750.21</v>
      </c>
      <c r="G12" s="630">
        <v>242567.73</v>
      </c>
    </row>
    <row r="13" spans="1:7" ht="15.75" customHeight="1">
      <c r="A13" s="878"/>
      <c r="B13" s="242" t="s">
        <v>1277</v>
      </c>
      <c r="C13" s="460" t="s">
        <v>577</v>
      </c>
      <c r="D13" s="628">
        <v>0</v>
      </c>
      <c r="E13" s="629">
        <v>0</v>
      </c>
      <c r="F13" s="628">
        <v>0</v>
      </c>
      <c r="G13" s="630">
        <v>0</v>
      </c>
    </row>
    <row r="14" spans="1:7" ht="15.75" customHeight="1">
      <c r="A14" s="243" t="s">
        <v>687</v>
      </c>
      <c r="B14" s="240" t="s">
        <v>1287</v>
      </c>
      <c r="C14" s="461" t="s">
        <v>579</v>
      </c>
      <c r="D14" s="496">
        <f>SUM(D15:D18)</f>
        <v>0</v>
      </c>
      <c r="E14" s="496">
        <f>SUM(E15:E18)</f>
        <v>0</v>
      </c>
      <c r="F14" s="496">
        <f>SUM(F15:F18)</f>
        <v>0</v>
      </c>
      <c r="G14" s="497">
        <f>SUM(G15:G18)</f>
        <v>0</v>
      </c>
    </row>
    <row r="15" spans="1:7" ht="30.75">
      <c r="A15" s="889"/>
      <c r="B15" s="475" t="s">
        <v>1325</v>
      </c>
      <c r="C15" s="460" t="s">
        <v>581</v>
      </c>
      <c r="D15" s="631">
        <v>0</v>
      </c>
      <c r="E15" s="632">
        <v>0</v>
      </c>
      <c r="F15" s="631">
        <v>0</v>
      </c>
      <c r="G15" s="633">
        <v>0</v>
      </c>
    </row>
    <row r="16" spans="1:7" ht="15">
      <c r="A16" s="889"/>
      <c r="B16" s="242" t="s">
        <v>712</v>
      </c>
      <c r="C16" s="460" t="s">
        <v>583</v>
      </c>
      <c r="D16" s="631">
        <v>0</v>
      </c>
      <c r="E16" s="632">
        <v>0</v>
      </c>
      <c r="F16" s="631">
        <v>0</v>
      </c>
      <c r="G16" s="633">
        <v>0</v>
      </c>
    </row>
    <row r="17" spans="1:7" ht="30.75">
      <c r="A17" s="889"/>
      <c r="B17" s="242" t="s">
        <v>1278</v>
      </c>
      <c r="C17" s="460" t="s">
        <v>585</v>
      </c>
      <c r="D17" s="631">
        <v>0</v>
      </c>
      <c r="E17" s="632">
        <v>0</v>
      </c>
      <c r="F17" s="631">
        <v>0</v>
      </c>
      <c r="G17" s="633">
        <v>0</v>
      </c>
    </row>
    <row r="18" spans="1:7" ht="30.75">
      <c r="A18" s="877"/>
      <c r="B18" s="242" t="s">
        <v>971</v>
      </c>
      <c r="C18" s="460" t="s">
        <v>587</v>
      </c>
      <c r="D18" s="631">
        <v>0</v>
      </c>
      <c r="E18" s="632">
        <v>0</v>
      </c>
      <c r="F18" s="631">
        <v>0</v>
      </c>
      <c r="G18" s="633">
        <v>0</v>
      </c>
    </row>
    <row r="19" spans="1:7" ht="15.75" customHeight="1">
      <c r="A19" s="246" t="s">
        <v>698</v>
      </c>
      <c r="B19" s="240" t="s">
        <v>1286</v>
      </c>
      <c r="C19" s="461" t="s">
        <v>589</v>
      </c>
      <c r="D19" s="496">
        <f>SUM(D20:D27)</f>
        <v>72286.12</v>
      </c>
      <c r="E19" s="496">
        <f>SUM(E20:E27)</f>
        <v>66.25</v>
      </c>
      <c r="F19" s="496">
        <f>SUM(F20:F27)</f>
        <v>72219.87</v>
      </c>
      <c r="G19" s="634">
        <f>SUM(G20:G27)</f>
        <v>567582.72</v>
      </c>
    </row>
    <row r="20" spans="1:7" ht="30.75">
      <c r="A20" s="889"/>
      <c r="B20" s="245" t="s">
        <v>713</v>
      </c>
      <c r="C20" s="460" t="s">
        <v>591</v>
      </c>
      <c r="D20" s="628">
        <v>57014.16</v>
      </c>
      <c r="E20" s="629">
        <v>66.25</v>
      </c>
      <c r="F20" s="628">
        <v>56947.91</v>
      </c>
      <c r="G20" s="630">
        <v>28081.64</v>
      </c>
    </row>
    <row r="21" spans="1:7" ht="15.75" customHeight="1">
      <c r="A21" s="889"/>
      <c r="B21" s="242" t="s">
        <v>712</v>
      </c>
      <c r="C21" s="460" t="s">
        <v>592</v>
      </c>
      <c r="D21" s="628">
        <v>0</v>
      </c>
      <c r="E21" s="629">
        <v>0</v>
      </c>
      <c r="F21" s="628">
        <v>0</v>
      </c>
      <c r="G21" s="630">
        <v>288.3</v>
      </c>
    </row>
    <row r="22" spans="1:7" ht="15.75" customHeight="1">
      <c r="A22" s="889"/>
      <c r="B22" s="242" t="s">
        <v>714</v>
      </c>
      <c r="C22" s="460" t="s">
        <v>594</v>
      </c>
      <c r="D22" s="628">
        <v>0</v>
      </c>
      <c r="E22" s="629">
        <v>0</v>
      </c>
      <c r="F22" s="628">
        <v>0</v>
      </c>
      <c r="G22" s="630">
        <v>0</v>
      </c>
    </row>
    <row r="23" spans="1:7" ht="15">
      <c r="A23" s="889"/>
      <c r="B23" s="242" t="s">
        <v>715</v>
      </c>
      <c r="C23" s="460" t="s">
        <v>596</v>
      </c>
      <c r="D23" s="628">
        <v>0</v>
      </c>
      <c r="E23" s="629">
        <v>0</v>
      </c>
      <c r="F23" s="628">
        <v>0</v>
      </c>
      <c r="G23" s="630">
        <v>7600.09</v>
      </c>
    </row>
    <row r="24" spans="1:7" ht="30.75">
      <c r="A24" s="889"/>
      <c r="B24" s="242" t="s">
        <v>716</v>
      </c>
      <c r="C24" s="460" t="s">
        <v>598</v>
      </c>
      <c r="D24" s="628">
        <v>0</v>
      </c>
      <c r="E24" s="629">
        <v>0</v>
      </c>
      <c r="F24" s="628">
        <v>0</v>
      </c>
      <c r="G24" s="630">
        <v>511232.47</v>
      </c>
    </row>
    <row r="25" spans="1:7" ht="30.75">
      <c r="A25" s="889"/>
      <c r="B25" s="242" t="s">
        <v>1279</v>
      </c>
      <c r="C25" s="460" t="s">
        <v>599</v>
      </c>
      <c r="D25" s="628">
        <v>0</v>
      </c>
      <c r="E25" s="629">
        <v>0</v>
      </c>
      <c r="F25" s="628">
        <v>0</v>
      </c>
      <c r="G25" s="630">
        <v>0</v>
      </c>
    </row>
    <row r="26" spans="1:7" ht="15.75" customHeight="1">
      <c r="A26" s="877"/>
      <c r="B26" s="242" t="s">
        <v>1280</v>
      </c>
      <c r="C26" s="460" t="s">
        <v>601</v>
      </c>
      <c r="D26" s="628">
        <v>0</v>
      </c>
      <c r="E26" s="629">
        <v>0</v>
      </c>
      <c r="F26" s="628">
        <v>0</v>
      </c>
      <c r="G26" s="630">
        <v>0</v>
      </c>
    </row>
    <row r="27" spans="1:7" ht="30.75">
      <c r="A27" s="241"/>
      <c r="B27" s="242" t="s">
        <v>971</v>
      </c>
      <c r="C27" s="460" t="s">
        <v>602</v>
      </c>
      <c r="D27" s="628">
        <v>15271.96</v>
      </c>
      <c r="E27" s="629">
        <v>0</v>
      </c>
      <c r="F27" s="628">
        <v>15271.96</v>
      </c>
      <c r="G27" s="630">
        <v>20380.22</v>
      </c>
    </row>
    <row r="28" spans="1:7" ht="15.75" customHeight="1">
      <c r="A28" s="246" t="s">
        <v>717</v>
      </c>
      <c r="B28" s="240" t="s">
        <v>1285</v>
      </c>
      <c r="C28" s="461" t="s">
        <v>604</v>
      </c>
      <c r="D28" s="496">
        <f>SUM(D29:D33)</f>
        <v>7812487.88</v>
      </c>
      <c r="E28" s="496">
        <f>SUM(E29:E33)</f>
        <v>0</v>
      </c>
      <c r="F28" s="496">
        <f>SUM(F29:F33)</f>
        <v>7812487.88</v>
      </c>
      <c r="G28" s="497">
        <f>SUM(G29:G33)</f>
        <v>6386898.23</v>
      </c>
    </row>
    <row r="29" spans="1:7" ht="15.75" customHeight="1">
      <c r="A29" s="889"/>
      <c r="B29" s="245" t="s">
        <v>718</v>
      </c>
      <c r="C29" s="460" t="s">
        <v>606</v>
      </c>
      <c r="D29" s="628">
        <v>2118</v>
      </c>
      <c r="E29" s="629">
        <v>0</v>
      </c>
      <c r="F29" s="628">
        <v>2118</v>
      </c>
      <c r="G29" s="630">
        <v>5189.73</v>
      </c>
    </row>
    <row r="30" spans="1:7" ht="15.75" customHeight="1">
      <c r="A30" s="889"/>
      <c r="B30" s="242" t="s">
        <v>1281</v>
      </c>
      <c r="C30" s="460" t="s">
        <v>608</v>
      </c>
      <c r="D30" s="628">
        <v>7810369.88</v>
      </c>
      <c r="E30" s="629">
        <v>0</v>
      </c>
      <c r="F30" s="628">
        <v>7810369.88</v>
      </c>
      <c r="G30" s="630">
        <v>6381708.5</v>
      </c>
    </row>
    <row r="31" spans="1:7" ht="30.75">
      <c r="A31" s="889"/>
      <c r="B31" s="242" t="s">
        <v>719</v>
      </c>
      <c r="C31" s="460" t="s">
        <v>610</v>
      </c>
      <c r="D31" s="628">
        <v>0</v>
      </c>
      <c r="E31" s="629">
        <v>0</v>
      </c>
      <c r="F31" s="628">
        <v>0</v>
      </c>
      <c r="G31" s="630">
        <v>0</v>
      </c>
    </row>
    <row r="32" spans="1:7" ht="31.5" customHeight="1">
      <c r="A32" s="889"/>
      <c r="B32" s="242" t="s">
        <v>611</v>
      </c>
      <c r="C32" s="460" t="s">
        <v>612</v>
      </c>
      <c r="D32" s="628">
        <v>0</v>
      </c>
      <c r="E32" s="629">
        <v>0</v>
      </c>
      <c r="F32" s="628">
        <v>0</v>
      </c>
      <c r="G32" s="630">
        <v>0</v>
      </c>
    </row>
    <row r="33" spans="1:7" ht="31.5" customHeight="1" thickBot="1">
      <c r="A33" s="889"/>
      <c r="B33" s="247" t="s">
        <v>1282</v>
      </c>
      <c r="C33" s="462" t="s">
        <v>614</v>
      </c>
      <c r="D33" s="635">
        <v>0</v>
      </c>
      <c r="E33" s="636">
        <v>0</v>
      </c>
      <c r="F33" s="635">
        <v>0</v>
      </c>
      <c r="G33" s="637">
        <v>0</v>
      </c>
    </row>
    <row r="34" spans="1:7" ht="33" customHeight="1" thickBot="1">
      <c r="A34" s="890" t="s">
        <v>1283</v>
      </c>
      <c r="B34" s="891"/>
      <c r="C34" s="463" t="s">
        <v>616</v>
      </c>
      <c r="D34" s="620">
        <f>D35+D36</f>
        <v>29785.84</v>
      </c>
      <c r="E34" s="620">
        <f>E35+E36</f>
        <v>0</v>
      </c>
      <c r="F34" s="620">
        <f>F35+F36</f>
        <v>29785.84</v>
      </c>
      <c r="G34" s="621">
        <f>G35+G36</f>
        <v>24954.4</v>
      </c>
    </row>
    <row r="35" spans="1:7" ht="18" customHeight="1">
      <c r="A35" s="879" t="s">
        <v>681</v>
      </c>
      <c r="B35" s="245" t="s">
        <v>720</v>
      </c>
      <c r="C35" s="464" t="s">
        <v>618</v>
      </c>
      <c r="D35" s="638">
        <v>29466.68</v>
      </c>
      <c r="E35" s="639">
        <v>0</v>
      </c>
      <c r="F35" s="638">
        <v>29466.68</v>
      </c>
      <c r="G35" s="640">
        <v>24892.36</v>
      </c>
    </row>
    <row r="36" spans="1:7" ht="18" customHeight="1" thickBot="1">
      <c r="A36" s="880"/>
      <c r="B36" s="247" t="s">
        <v>721</v>
      </c>
      <c r="C36" s="462" t="s">
        <v>620</v>
      </c>
      <c r="D36" s="635">
        <v>319.16</v>
      </c>
      <c r="E36" s="636">
        <v>0</v>
      </c>
      <c r="F36" s="635">
        <v>319.16</v>
      </c>
      <c r="G36" s="637">
        <v>62.04</v>
      </c>
    </row>
    <row r="37" spans="1:7" ht="18" customHeight="1" thickBot="1">
      <c r="A37" s="881" t="s">
        <v>1284</v>
      </c>
      <c r="B37" s="882"/>
      <c r="C37" s="465" t="s">
        <v>622</v>
      </c>
      <c r="D37" s="620">
        <f>'T24a_Aktíva_1'!D6+'T24b_Aktíva_2'!D6+'T24b_Aktíva_2'!D34</f>
        <v>40388660.77</v>
      </c>
      <c r="E37" s="620">
        <f>'T24a_Aktíva_1'!E6+'T24b_Aktíva_2'!E6+'T24b_Aktíva_2'!E34</f>
        <v>8983722.99</v>
      </c>
      <c r="F37" s="620">
        <f>'T24a_Aktíva_1'!F6+'T24b_Aktíva_2'!F6+'T24b_Aktíva_2'!F34</f>
        <v>31404937.78</v>
      </c>
      <c r="G37" s="621">
        <f>'T24a_Aktíva_1'!G6+'T24b_Aktíva_2'!G6+'T24b_Aktíva_2'!G34</f>
        <v>31316113.43</v>
      </c>
    </row>
    <row r="38" spans="1:3" ht="18" customHeight="1">
      <c r="A38" s="203"/>
      <c r="B38" s="203"/>
      <c r="C38" s="204"/>
    </row>
    <row r="39" spans="1:3" ht="18" customHeight="1">
      <c r="A39" s="203"/>
      <c r="B39" s="203"/>
      <c r="C39" s="204"/>
    </row>
    <row r="40" ht="18" customHeight="1"/>
    <row r="41" ht="18" customHeight="1"/>
    <row r="42" ht="18" customHeight="1"/>
    <row r="43" ht="18" customHeight="1"/>
    <row r="44" ht="18" customHeight="1"/>
    <row r="45" ht="18" customHeight="1"/>
    <row r="46" ht="18" customHeight="1"/>
  </sheetData>
  <sheetProtection/>
  <mergeCells count="14">
    <mergeCell ref="A3:B4"/>
    <mergeCell ref="C3:C4"/>
    <mergeCell ref="D3:F3"/>
    <mergeCell ref="A5:B5"/>
    <mergeCell ref="A6:B6"/>
    <mergeCell ref="A8:A13"/>
    <mergeCell ref="A35:A36"/>
    <mergeCell ref="A37:B37"/>
    <mergeCell ref="A2:G2"/>
    <mergeCell ref="A1:G1"/>
    <mergeCell ref="A15:A18"/>
    <mergeCell ref="A20:A26"/>
    <mergeCell ref="A29:A33"/>
    <mergeCell ref="A34:B34"/>
  </mergeCells>
  <printOptions/>
  <pageMargins left="0.3937007874015748" right="0.35433070866141736" top="0.52" bottom="0.984251968503937" header="0.5118110236220472" footer="0.5118110236220472"/>
  <pageSetup fitToHeight="1" fitToWidth="1" horizontalDpi="600" verticalDpi="600" orientation="portrait" paperSize="9" scale="76"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J53"/>
  <sheetViews>
    <sheetView zoomScale="75" zoomScaleNormal="7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M26" sqref="M26"/>
    </sheetView>
  </sheetViews>
  <sheetFormatPr defaultColWidth="9.140625" defaultRowHeight="12.75"/>
  <cols>
    <col min="1" max="1" width="4.00390625" style="202" customWidth="1"/>
    <col min="2" max="2" width="60.140625" style="202" customWidth="1"/>
    <col min="3" max="3" width="6.57421875" style="202" customWidth="1"/>
    <col min="4" max="5" width="11.7109375" style="202" hidden="1" customWidth="1"/>
    <col min="6" max="6" width="18.00390625" style="206" customWidth="1"/>
    <col min="7" max="7" width="16.57421875" style="207" customWidth="1"/>
    <col min="8" max="8" width="9.28125" style="202" customWidth="1"/>
    <col min="9" max="9" width="10.421875" style="202" customWidth="1"/>
    <col min="10" max="16384" width="9.140625" style="202" customWidth="1"/>
  </cols>
  <sheetData>
    <row r="1" spans="1:7" ht="38.25" customHeight="1" thickBot="1">
      <c r="A1" s="886" t="s">
        <v>1078</v>
      </c>
      <c r="B1" s="887"/>
      <c r="C1" s="887"/>
      <c r="D1" s="887"/>
      <c r="E1" s="887"/>
      <c r="F1" s="887"/>
      <c r="G1" s="888"/>
    </row>
    <row r="2" spans="1:7" ht="33" customHeight="1" thickBot="1">
      <c r="A2" s="903" t="s">
        <v>1328</v>
      </c>
      <c r="B2" s="904"/>
      <c r="C2" s="904"/>
      <c r="D2" s="904"/>
      <c r="E2" s="904"/>
      <c r="F2" s="904"/>
      <c r="G2" s="905"/>
    </row>
    <row r="3" spans="1:7" ht="35.25" customHeight="1">
      <c r="A3" s="908" t="s">
        <v>722</v>
      </c>
      <c r="B3" s="909"/>
      <c r="C3" s="909"/>
      <c r="D3" s="912" t="s">
        <v>705</v>
      </c>
      <c r="E3" s="913"/>
      <c r="F3" s="914"/>
      <c r="G3" s="918" t="s">
        <v>678</v>
      </c>
    </row>
    <row r="4" spans="1:7" ht="42.75" customHeight="1" thickBot="1">
      <c r="A4" s="910"/>
      <c r="B4" s="911"/>
      <c r="C4" s="911"/>
      <c r="D4" s="915"/>
      <c r="E4" s="916"/>
      <c r="F4" s="917"/>
      <c r="G4" s="919"/>
    </row>
    <row r="5" spans="1:7" ht="19.5" customHeight="1" thickBot="1">
      <c r="A5" s="920" t="s">
        <v>679</v>
      </c>
      <c r="B5" s="921"/>
      <c r="C5" s="278" t="s">
        <v>680</v>
      </c>
      <c r="D5" s="278">
        <v>1</v>
      </c>
      <c r="E5" s="278">
        <v>2</v>
      </c>
      <c r="F5" s="279">
        <v>5</v>
      </c>
      <c r="G5" s="280">
        <v>6</v>
      </c>
    </row>
    <row r="6" spans="1:10" ht="30.75" customHeight="1">
      <c r="A6" s="922" t="s">
        <v>1292</v>
      </c>
      <c r="B6" s="923"/>
      <c r="C6" s="329" t="s">
        <v>631</v>
      </c>
      <c r="D6" s="330">
        <f>D7+D13</f>
        <v>207980</v>
      </c>
      <c r="E6" s="330">
        <f>E7+E13</f>
        <v>0</v>
      </c>
      <c r="F6" s="641">
        <f>F7+F13+F17+F18</f>
        <v>10884481.69</v>
      </c>
      <c r="G6" s="642">
        <f>G7+G13+G17+G18</f>
        <v>10000438.959999999</v>
      </c>
      <c r="H6" s="328"/>
      <c r="I6" s="302"/>
      <c r="J6" s="302"/>
    </row>
    <row r="7" spans="1:7" ht="15">
      <c r="A7" s="248" t="s">
        <v>681</v>
      </c>
      <c r="B7" s="240" t="s">
        <v>1293</v>
      </c>
      <c r="C7" s="213" t="s">
        <v>632</v>
      </c>
      <c r="D7" s="209">
        <f>SUM(D8:D10)</f>
        <v>193386</v>
      </c>
      <c r="E7" s="209">
        <f>SUM(E8:E10)</f>
        <v>0</v>
      </c>
      <c r="F7" s="496">
        <f>SUM(F8:F12)</f>
        <v>6554971.18</v>
      </c>
      <c r="G7" s="497">
        <f>SUM(G8:G12)</f>
        <v>6433927.14</v>
      </c>
    </row>
    <row r="8" spans="1:7" ht="18" customHeight="1">
      <c r="A8" s="889"/>
      <c r="B8" s="242" t="s">
        <v>917</v>
      </c>
      <c r="C8" s="210" t="s">
        <v>633</v>
      </c>
      <c r="D8" s="211">
        <v>169934</v>
      </c>
      <c r="E8" s="211"/>
      <c r="F8" s="598">
        <v>6397317.05</v>
      </c>
      <c r="G8" s="643">
        <v>5911716.05</v>
      </c>
    </row>
    <row r="9" spans="1:7" ht="15.75" customHeight="1">
      <c r="A9" s="889"/>
      <c r="B9" s="242" t="s">
        <v>735</v>
      </c>
      <c r="C9" s="210" t="s">
        <v>634</v>
      </c>
      <c r="D9" s="211"/>
      <c r="E9" s="211"/>
      <c r="F9" s="598">
        <v>345921.43</v>
      </c>
      <c r="G9" s="643">
        <v>224877.39</v>
      </c>
    </row>
    <row r="10" spans="1:7" ht="15">
      <c r="A10" s="877"/>
      <c r="B10" s="242" t="s">
        <v>918</v>
      </c>
      <c r="C10" s="210" t="s">
        <v>635</v>
      </c>
      <c r="D10" s="211">
        <v>23452</v>
      </c>
      <c r="E10" s="211"/>
      <c r="F10" s="598">
        <v>-188267.3</v>
      </c>
      <c r="G10" s="643">
        <v>297333.7</v>
      </c>
    </row>
    <row r="11" spans="1:7" ht="18" customHeight="1">
      <c r="A11" s="244"/>
      <c r="B11" s="242" t="s">
        <v>723</v>
      </c>
      <c r="C11" s="210" t="s">
        <v>636</v>
      </c>
      <c r="D11" s="211"/>
      <c r="E11" s="211"/>
      <c r="F11" s="598">
        <v>0</v>
      </c>
      <c r="G11" s="643">
        <v>0</v>
      </c>
    </row>
    <row r="12" spans="1:9" ht="15">
      <c r="A12" s="244"/>
      <c r="B12" s="242" t="s">
        <v>724</v>
      </c>
      <c r="C12" s="210" t="s">
        <v>637</v>
      </c>
      <c r="D12" s="211"/>
      <c r="E12" s="211"/>
      <c r="F12" s="598">
        <v>0</v>
      </c>
      <c r="G12" s="643">
        <v>0</v>
      </c>
      <c r="H12" s="477"/>
      <c r="I12" s="477"/>
    </row>
    <row r="13" spans="1:7" ht="18" customHeight="1">
      <c r="A13" s="249" t="s">
        <v>687</v>
      </c>
      <c r="B13" s="250" t="s">
        <v>1294</v>
      </c>
      <c r="C13" s="213" t="s">
        <v>638</v>
      </c>
      <c r="D13" s="209">
        <f>SUM(D14:D16)</f>
        <v>14594</v>
      </c>
      <c r="E13" s="209">
        <f>SUM(E14:E16)</f>
        <v>0</v>
      </c>
      <c r="F13" s="497">
        <f>SUM(F14:F16)</f>
        <v>1589598.06</v>
      </c>
      <c r="G13" s="497">
        <f>SUM(G14:G16)</f>
        <v>1346790.96</v>
      </c>
    </row>
    <row r="14" spans="1:7" ht="14.25" customHeight="1">
      <c r="A14" s="878"/>
      <c r="B14" s="242" t="s">
        <v>736</v>
      </c>
      <c r="C14" s="210" t="s">
        <v>639</v>
      </c>
      <c r="D14" s="211">
        <v>3949</v>
      </c>
      <c r="E14" s="211"/>
      <c r="F14" s="598">
        <v>1542904.28</v>
      </c>
      <c r="G14" s="643">
        <v>1296673.28</v>
      </c>
    </row>
    <row r="15" spans="1:7" ht="15">
      <c r="A15" s="878"/>
      <c r="B15" s="242" t="s">
        <v>738</v>
      </c>
      <c r="C15" s="210" t="s">
        <v>640</v>
      </c>
      <c r="D15" s="211">
        <v>-5033</v>
      </c>
      <c r="E15" s="211"/>
      <c r="F15" s="598">
        <v>0</v>
      </c>
      <c r="G15" s="643">
        <v>0</v>
      </c>
    </row>
    <row r="16" spans="1:7" ht="15">
      <c r="A16" s="878"/>
      <c r="B16" s="242" t="s">
        <v>737</v>
      </c>
      <c r="C16" s="210" t="s">
        <v>641</v>
      </c>
      <c r="D16" s="212">
        <v>15678</v>
      </c>
      <c r="E16" s="212"/>
      <c r="F16" s="598">
        <v>46693.78</v>
      </c>
      <c r="G16" s="643">
        <v>50117.68</v>
      </c>
    </row>
    <row r="17" spans="1:7" ht="36" customHeight="1">
      <c r="A17" s="243" t="s">
        <v>698</v>
      </c>
      <c r="B17" s="251" t="s">
        <v>1295</v>
      </c>
      <c r="C17" s="213" t="s">
        <v>642</v>
      </c>
      <c r="D17" s="214"/>
      <c r="E17" s="214"/>
      <c r="F17" s="598">
        <v>1973489.86</v>
      </c>
      <c r="G17" s="643">
        <v>1604144.44</v>
      </c>
    </row>
    <row r="18" spans="1:7" ht="30.75">
      <c r="A18" s="243" t="s">
        <v>717</v>
      </c>
      <c r="B18" s="250" t="s">
        <v>1296</v>
      </c>
      <c r="C18" s="213" t="s">
        <v>643</v>
      </c>
      <c r="D18" s="215"/>
      <c r="E18" s="215"/>
      <c r="F18" s="644">
        <v>766422.59</v>
      </c>
      <c r="G18" s="645">
        <v>615576.42</v>
      </c>
    </row>
    <row r="19" spans="1:7" ht="15" customHeight="1">
      <c r="A19" s="906" t="s">
        <v>1297</v>
      </c>
      <c r="B19" s="907"/>
      <c r="C19" s="208" t="s">
        <v>644</v>
      </c>
      <c r="D19" s="212">
        <v>77905</v>
      </c>
      <c r="E19" s="212"/>
      <c r="F19" s="496">
        <f>F20+F24+F32+F42</f>
        <v>1553545.38</v>
      </c>
      <c r="G19" s="496">
        <f>G20+G24+G32+G42</f>
        <v>1828840.4300000002</v>
      </c>
    </row>
    <row r="20" spans="1:7" ht="15">
      <c r="A20" s="246" t="s">
        <v>681</v>
      </c>
      <c r="B20" s="252" t="s">
        <v>1298</v>
      </c>
      <c r="C20" s="213" t="s">
        <v>645</v>
      </c>
      <c r="D20" s="216"/>
      <c r="E20" s="216"/>
      <c r="F20" s="496">
        <f>SUM(F21:F23)</f>
        <v>413537.3</v>
      </c>
      <c r="G20" s="497">
        <f>SUM(G21:G23)</f>
        <v>307350.92</v>
      </c>
    </row>
    <row r="21" spans="1:7" ht="13.5" customHeight="1">
      <c r="A21" s="246"/>
      <c r="B21" s="245" t="s">
        <v>739</v>
      </c>
      <c r="C21" s="210" t="s">
        <v>646</v>
      </c>
      <c r="D21" s="211"/>
      <c r="E21" s="211"/>
      <c r="F21" s="598">
        <v>0</v>
      </c>
      <c r="G21" s="643">
        <v>0</v>
      </c>
    </row>
    <row r="22" spans="1:7" ht="15">
      <c r="A22" s="246"/>
      <c r="B22" s="245" t="s">
        <v>740</v>
      </c>
      <c r="C22" s="217" t="s">
        <v>647</v>
      </c>
      <c r="D22" s="211"/>
      <c r="E22" s="211"/>
      <c r="F22" s="598">
        <v>0</v>
      </c>
      <c r="G22" s="643">
        <v>0</v>
      </c>
    </row>
    <row r="23" spans="1:7" ht="15">
      <c r="A23" s="246"/>
      <c r="B23" s="245" t="s">
        <v>741</v>
      </c>
      <c r="C23" s="217" t="s">
        <v>648</v>
      </c>
      <c r="D23" s="211"/>
      <c r="E23" s="211"/>
      <c r="F23" s="598">
        <v>413537.3</v>
      </c>
      <c r="G23" s="643">
        <v>307350.92</v>
      </c>
    </row>
    <row r="24" spans="1:7" ht="14.25" customHeight="1">
      <c r="A24" s="246" t="s">
        <v>687</v>
      </c>
      <c r="B24" s="240" t="s">
        <v>1299</v>
      </c>
      <c r="C24" s="213" t="s">
        <v>649</v>
      </c>
      <c r="D24" s="218">
        <f>SUM(D25:D31)</f>
        <v>327</v>
      </c>
      <c r="E24" s="218">
        <f>SUM(E25:E31)</f>
        <v>0</v>
      </c>
      <c r="F24" s="496">
        <f>SUM(F25:F31)</f>
        <v>61308.1</v>
      </c>
      <c r="G24" s="497">
        <f>SUM(G25:G31)</f>
        <v>41813.38</v>
      </c>
    </row>
    <row r="25" spans="1:7" ht="15">
      <c r="A25" s="889"/>
      <c r="B25" s="245" t="s">
        <v>742</v>
      </c>
      <c r="C25" s="217" t="s">
        <v>650</v>
      </c>
      <c r="D25" s="211"/>
      <c r="E25" s="211"/>
      <c r="F25" s="598">
        <v>61308.1</v>
      </c>
      <c r="G25" s="643">
        <v>41813.38</v>
      </c>
    </row>
    <row r="26" spans="1:7" ht="15">
      <c r="A26" s="889"/>
      <c r="B26" s="245" t="s">
        <v>743</v>
      </c>
      <c r="C26" s="217" t="s">
        <v>651</v>
      </c>
      <c r="D26" s="211"/>
      <c r="E26" s="211"/>
      <c r="F26" s="598">
        <v>0</v>
      </c>
      <c r="G26" s="643">
        <v>0</v>
      </c>
    </row>
    <row r="27" spans="1:7" ht="15">
      <c r="A27" s="889"/>
      <c r="B27" s="242" t="s">
        <v>744</v>
      </c>
      <c r="C27" s="217" t="s">
        <v>652</v>
      </c>
      <c r="D27" s="211"/>
      <c r="E27" s="211"/>
      <c r="F27" s="598">
        <v>0</v>
      </c>
      <c r="G27" s="643">
        <v>0</v>
      </c>
    </row>
    <row r="28" spans="1:7" ht="15">
      <c r="A28" s="889"/>
      <c r="B28" s="242" t="s">
        <v>745</v>
      </c>
      <c r="C28" s="217" t="s">
        <v>653</v>
      </c>
      <c r="D28" s="211"/>
      <c r="E28" s="211"/>
      <c r="F28" s="598">
        <v>0</v>
      </c>
      <c r="G28" s="643">
        <v>0</v>
      </c>
    </row>
    <row r="29" spans="1:7" ht="15">
      <c r="A29" s="889"/>
      <c r="B29" s="242" t="s">
        <v>746</v>
      </c>
      <c r="C29" s="217" t="s">
        <v>654</v>
      </c>
      <c r="D29" s="211">
        <v>327</v>
      </c>
      <c r="E29" s="211"/>
      <c r="F29" s="598">
        <v>0</v>
      </c>
      <c r="G29" s="643">
        <v>0</v>
      </c>
    </row>
    <row r="30" spans="1:7" ht="15">
      <c r="A30" s="889"/>
      <c r="B30" s="242" t="s">
        <v>747</v>
      </c>
      <c r="C30" s="217" t="s">
        <v>655</v>
      </c>
      <c r="D30" s="211"/>
      <c r="E30" s="211"/>
      <c r="F30" s="598">
        <v>0</v>
      </c>
      <c r="G30" s="643">
        <v>0</v>
      </c>
    </row>
    <row r="31" spans="1:7" ht="15">
      <c r="A31" s="889"/>
      <c r="B31" s="242" t="s">
        <v>727</v>
      </c>
      <c r="C31" s="217" t="s">
        <v>656</v>
      </c>
      <c r="D31" s="211"/>
      <c r="E31" s="211"/>
      <c r="F31" s="598">
        <v>0</v>
      </c>
      <c r="G31" s="643">
        <v>0</v>
      </c>
    </row>
    <row r="32" spans="1:7" ht="15">
      <c r="A32" s="246" t="s">
        <v>698</v>
      </c>
      <c r="B32" s="240" t="s">
        <v>1300</v>
      </c>
      <c r="C32" s="213" t="s">
        <v>657</v>
      </c>
      <c r="D32" s="218">
        <f>SUM(D33:D41)</f>
        <v>306</v>
      </c>
      <c r="E32" s="218">
        <f>SUM(E33:E41)</f>
        <v>0</v>
      </c>
      <c r="F32" s="496">
        <f>SUM(F33:F41)</f>
        <v>1078699.98</v>
      </c>
      <c r="G32" s="497">
        <f>SUM(G33:G41)</f>
        <v>1479676.1300000001</v>
      </c>
    </row>
    <row r="33" spans="1:7" ht="15">
      <c r="A33" s="889"/>
      <c r="B33" s="242" t="s">
        <v>725</v>
      </c>
      <c r="C33" s="217" t="s">
        <v>658</v>
      </c>
      <c r="D33" s="211">
        <v>133</v>
      </c>
      <c r="E33" s="211"/>
      <c r="F33" s="598">
        <v>114056.98</v>
      </c>
      <c r="G33" s="643">
        <v>680316.32</v>
      </c>
    </row>
    <row r="34" spans="1:7" ht="15">
      <c r="A34" s="889"/>
      <c r="B34" s="242" t="s">
        <v>748</v>
      </c>
      <c r="C34" s="217" t="s">
        <v>659</v>
      </c>
      <c r="D34" s="212">
        <v>25</v>
      </c>
      <c r="E34" s="212"/>
      <c r="F34" s="598">
        <v>599250.05</v>
      </c>
      <c r="G34" s="643">
        <v>484821.76</v>
      </c>
    </row>
    <row r="35" spans="1:7" ht="15">
      <c r="A35" s="889"/>
      <c r="B35" s="242" t="s">
        <v>749</v>
      </c>
      <c r="C35" s="217" t="s">
        <v>660</v>
      </c>
      <c r="D35" s="211"/>
      <c r="E35" s="211"/>
      <c r="F35" s="598">
        <v>243167.6</v>
      </c>
      <c r="G35" s="643">
        <v>233797.01</v>
      </c>
    </row>
    <row r="36" spans="1:7" ht="15">
      <c r="A36" s="889"/>
      <c r="B36" s="242" t="s">
        <v>750</v>
      </c>
      <c r="C36" s="217" t="s">
        <v>661</v>
      </c>
      <c r="D36" s="211"/>
      <c r="E36" s="211"/>
      <c r="F36" s="598">
        <v>107212.08</v>
      </c>
      <c r="G36" s="643">
        <v>70458.03</v>
      </c>
    </row>
    <row r="37" spans="1:7" ht="30.75">
      <c r="A37" s="889"/>
      <c r="B37" s="242" t="s">
        <v>751</v>
      </c>
      <c r="C37" s="217" t="s">
        <v>662</v>
      </c>
      <c r="D37" s="211"/>
      <c r="E37" s="211"/>
      <c r="F37" s="598">
        <v>2420.8</v>
      </c>
      <c r="G37" s="643">
        <v>0</v>
      </c>
    </row>
    <row r="38" spans="1:7" ht="30" customHeight="1">
      <c r="A38" s="889"/>
      <c r="B38" s="242" t="s">
        <v>756</v>
      </c>
      <c r="C38" s="217" t="s">
        <v>663</v>
      </c>
      <c r="D38" s="211"/>
      <c r="E38" s="211"/>
      <c r="F38" s="598">
        <v>0</v>
      </c>
      <c r="G38" s="643">
        <v>0</v>
      </c>
    </row>
    <row r="39" spans="1:7" ht="15">
      <c r="A39" s="889"/>
      <c r="B39" s="242" t="s">
        <v>752</v>
      </c>
      <c r="C39" s="217" t="s">
        <v>664</v>
      </c>
      <c r="D39" s="211"/>
      <c r="E39" s="211"/>
      <c r="F39" s="598">
        <v>0</v>
      </c>
      <c r="G39" s="643">
        <v>0</v>
      </c>
    </row>
    <row r="40" spans="1:7" ht="15">
      <c r="A40" s="889"/>
      <c r="B40" s="242" t="s">
        <v>753</v>
      </c>
      <c r="C40" s="217" t="s">
        <v>665</v>
      </c>
      <c r="D40" s="211"/>
      <c r="E40" s="211"/>
      <c r="F40" s="598">
        <v>0</v>
      </c>
      <c r="G40" s="643">
        <v>0</v>
      </c>
    </row>
    <row r="41" spans="1:7" ht="15">
      <c r="A41" s="877"/>
      <c r="B41" s="242" t="s">
        <v>1301</v>
      </c>
      <c r="C41" s="217" t="s">
        <v>666</v>
      </c>
      <c r="D41" s="211">
        <v>148</v>
      </c>
      <c r="E41" s="211"/>
      <c r="F41" s="598">
        <v>12592.47</v>
      </c>
      <c r="G41" s="643">
        <v>10283.01</v>
      </c>
    </row>
    <row r="42" spans="1:7" ht="15" customHeight="1">
      <c r="A42" s="248" t="s">
        <v>717</v>
      </c>
      <c r="B42" s="240" t="s">
        <v>1302</v>
      </c>
      <c r="C42" s="213" t="s">
        <v>667</v>
      </c>
      <c r="D42" s="218">
        <f>SUM(D43:D45)</f>
        <v>0</v>
      </c>
      <c r="E42" s="218">
        <f>SUM(E43:E45)</f>
        <v>0</v>
      </c>
      <c r="F42" s="496">
        <f>SUM(F43:F45)</f>
        <v>0</v>
      </c>
      <c r="G42" s="497">
        <f>SUM(G43:G45)</f>
        <v>0</v>
      </c>
    </row>
    <row r="43" spans="1:7" ht="15">
      <c r="A43" s="889"/>
      <c r="B43" s="242" t="s">
        <v>754</v>
      </c>
      <c r="C43" s="217" t="s">
        <v>668</v>
      </c>
      <c r="D43" s="211"/>
      <c r="E43" s="211"/>
      <c r="F43" s="598">
        <v>0</v>
      </c>
      <c r="G43" s="643">
        <v>0</v>
      </c>
    </row>
    <row r="44" spans="1:7" ht="15">
      <c r="A44" s="889"/>
      <c r="B44" s="242" t="s">
        <v>726</v>
      </c>
      <c r="C44" s="217" t="s">
        <v>669</v>
      </c>
      <c r="D44" s="211"/>
      <c r="E44" s="211"/>
      <c r="F44" s="598">
        <v>0</v>
      </c>
      <c r="G44" s="643">
        <v>0</v>
      </c>
    </row>
    <row r="45" spans="1:7" ht="15">
      <c r="A45" s="877"/>
      <c r="B45" s="242" t="s">
        <v>1303</v>
      </c>
      <c r="C45" s="217" t="s">
        <v>670</v>
      </c>
      <c r="D45" s="211"/>
      <c r="E45" s="211"/>
      <c r="F45" s="598">
        <v>0</v>
      </c>
      <c r="G45" s="643">
        <v>0</v>
      </c>
    </row>
    <row r="46" spans="1:7" ht="14.25" customHeight="1">
      <c r="A46" s="899" t="s">
        <v>1304</v>
      </c>
      <c r="B46" s="900"/>
      <c r="C46" s="208" t="s">
        <v>671</v>
      </c>
      <c r="D46" s="219">
        <f>SUM(D47:D48)</f>
        <v>77272</v>
      </c>
      <c r="E46" s="219">
        <f>SUM(E47:E48)</f>
        <v>0</v>
      </c>
      <c r="F46" s="496">
        <f>SUM(F47:F48)</f>
        <v>18966910.71</v>
      </c>
      <c r="G46" s="497">
        <f>SUM(G47:G48)</f>
        <v>19486834.040000003</v>
      </c>
    </row>
    <row r="47" spans="1:7" ht="14.25" customHeight="1">
      <c r="A47" s="889"/>
      <c r="B47" s="242" t="s">
        <v>755</v>
      </c>
      <c r="C47" s="217" t="s">
        <v>672</v>
      </c>
      <c r="D47" s="211"/>
      <c r="E47" s="211"/>
      <c r="F47" s="598">
        <v>4608.42</v>
      </c>
      <c r="G47" s="643">
        <v>3370.78</v>
      </c>
    </row>
    <row r="48" spans="1:7" ht="15">
      <c r="A48" s="889"/>
      <c r="B48" s="242" t="s">
        <v>1305</v>
      </c>
      <c r="C48" s="217" t="s">
        <v>673</v>
      </c>
      <c r="D48" s="211">
        <v>77272</v>
      </c>
      <c r="E48" s="211"/>
      <c r="F48" s="598">
        <v>18962302.29</v>
      </c>
      <c r="G48" s="643">
        <v>19483463.26</v>
      </c>
    </row>
    <row r="49" spans="1:7" ht="17.25" customHeight="1">
      <c r="A49" s="901" t="s">
        <v>1306</v>
      </c>
      <c r="B49" s="902"/>
      <c r="C49" s="220" t="s">
        <v>674</v>
      </c>
      <c r="D49" s="221">
        <f>D6+D19</f>
        <v>285885</v>
      </c>
      <c r="E49" s="221">
        <f>E6+E19</f>
        <v>0</v>
      </c>
      <c r="F49" s="496">
        <f>F6+F19+F46</f>
        <v>31404937.78</v>
      </c>
      <c r="G49" s="497">
        <f>G6+G19+G46</f>
        <v>31316113.43</v>
      </c>
    </row>
    <row r="50" spans="1:7" ht="18" customHeight="1">
      <c r="A50" s="222"/>
      <c r="B50" s="222"/>
      <c r="C50" s="223"/>
      <c r="D50" s="222"/>
      <c r="E50" s="222"/>
      <c r="F50" s="224"/>
      <c r="G50" s="225"/>
    </row>
    <row r="51" spans="1:7" ht="18" customHeight="1">
      <c r="A51" s="222"/>
      <c r="B51" s="222"/>
      <c r="C51" s="223"/>
      <c r="D51" s="222"/>
      <c r="E51" s="222"/>
      <c r="F51" s="224"/>
      <c r="G51" s="225"/>
    </row>
    <row r="52" spans="1:7" ht="18" customHeight="1">
      <c r="A52" s="222"/>
      <c r="B52" s="222"/>
      <c r="C52" s="222"/>
      <c r="D52" s="222"/>
      <c r="E52" s="222"/>
      <c r="F52" s="224"/>
      <c r="G52" s="225"/>
    </row>
    <row r="53" spans="1:7" ht="18" customHeight="1">
      <c r="A53" s="222"/>
      <c r="B53" s="222"/>
      <c r="C53" s="222"/>
      <c r="D53" s="222"/>
      <c r="E53" s="222"/>
      <c r="F53" s="224"/>
      <c r="G53" s="225"/>
    </row>
    <row r="54" ht="18" customHeight="1"/>
  </sheetData>
  <sheetProtection/>
  <mergeCells count="17">
    <mergeCell ref="A43:A45"/>
    <mergeCell ref="A3:B4"/>
    <mergeCell ref="C3:C4"/>
    <mergeCell ref="D3:F4"/>
    <mergeCell ref="G3:G4"/>
    <mergeCell ref="A5:B5"/>
    <mergeCell ref="A6:B6"/>
    <mergeCell ref="A46:B46"/>
    <mergeCell ref="A47:A48"/>
    <mergeCell ref="A49:B49"/>
    <mergeCell ref="A2:G2"/>
    <mergeCell ref="A1:G1"/>
    <mergeCell ref="A8:A10"/>
    <mergeCell ref="A14:A16"/>
    <mergeCell ref="A19:B19"/>
    <mergeCell ref="A25:A31"/>
    <mergeCell ref="A33:A41"/>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8" r:id="rId1"/>
</worksheet>
</file>

<file path=xl/worksheets/sheet29.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788" t="s">
        <v>629</v>
      </c>
      <c r="B1" s="789"/>
      <c r="C1" s="789"/>
      <c r="D1" s="789"/>
      <c r="E1" s="789"/>
      <c r="F1" s="925"/>
    </row>
    <row r="2" spans="1:6" ht="19.5" customHeight="1">
      <c r="A2" s="924" t="s">
        <v>490</v>
      </c>
      <c r="B2" s="924"/>
      <c r="C2" s="924"/>
      <c r="D2" s="924"/>
      <c r="E2" s="924"/>
      <c r="F2" s="924"/>
    </row>
    <row r="3" spans="1:6" ht="42" customHeight="1">
      <c r="A3" s="189" t="s">
        <v>505</v>
      </c>
      <c r="B3" s="190" t="s">
        <v>506</v>
      </c>
      <c r="C3" s="197" t="s">
        <v>675</v>
      </c>
      <c r="D3" s="190" t="s">
        <v>625</v>
      </c>
      <c r="E3" s="190" t="s">
        <v>626</v>
      </c>
      <c r="F3" s="190" t="s">
        <v>627</v>
      </c>
    </row>
    <row r="4" spans="1:6" ht="15">
      <c r="A4" s="191" t="s">
        <v>507</v>
      </c>
      <c r="B4" s="191" t="s">
        <v>508</v>
      </c>
      <c r="C4" s="192"/>
      <c r="D4" s="192"/>
      <c r="E4" s="192"/>
      <c r="F4" s="192"/>
    </row>
    <row r="5" spans="1:6" ht="15">
      <c r="A5" s="196" t="s">
        <v>509</v>
      </c>
      <c r="B5" s="191" t="s">
        <v>510</v>
      </c>
      <c r="C5" s="192"/>
      <c r="D5" s="192"/>
      <c r="E5" s="192"/>
      <c r="F5" s="192"/>
    </row>
    <row r="6" spans="1:6" ht="15">
      <c r="A6" s="191" t="s">
        <v>511</v>
      </c>
      <c r="B6" s="191" t="s">
        <v>512</v>
      </c>
      <c r="C6" s="192"/>
      <c r="D6" s="192"/>
      <c r="E6" s="192"/>
      <c r="F6" s="192"/>
    </row>
    <row r="7" spans="1:6" ht="15">
      <c r="A7" s="191" t="s">
        <v>513</v>
      </c>
      <c r="B7" s="191" t="s">
        <v>514</v>
      </c>
      <c r="C7" s="192"/>
      <c r="D7" s="192"/>
      <c r="E7" s="192"/>
      <c r="F7" s="192"/>
    </row>
    <row r="8" spans="1:6" ht="15">
      <c r="A8" s="195" t="s">
        <v>630</v>
      </c>
      <c r="B8" s="191" t="s">
        <v>515</v>
      </c>
      <c r="C8" s="192"/>
      <c r="D8" s="192"/>
      <c r="E8" s="192"/>
      <c r="F8" s="192"/>
    </row>
    <row r="9" spans="1:6" ht="15">
      <c r="A9" s="191" t="s">
        <v>516</v>
      </c>
      <c r="B9" s="191" t="s">
        <v>517</v>
      </c>
      <c r="C9" s="192"/>
      <c r="D9" s="192"/>
      <c r="E9" s="192"/>
      <c r="F9" s="192"/>
    </row>
    <row r="10" spans="1:6" ht="15">
      <c r="A10" s="191" t="s">
        <v>518</v>
      </c>
      <c r="B10" s="191" t="s">
        <v>519</v>
      </c>
      <c r="C10" s="192"/>
      <c r="D10" s="192"/>
      <c r="E10" s="192"/>
      <c r="F10" s="192"/>
    </row>
    <row r="11" spans="1:6" ht="15">
      <c r="A11" s="191" t="s">
        <v>520</v>
      </c>
      <c r="B11" s="191" t="s">
        <v>521</v>
      </c>
      <c r="C11" s="192"/>
      <c r="D11" s="192"/>
      <c r="E11" s="192"/>
      <c r="F11" s="192"/>
    </row>
    <row r="12" spans="1:6" ht="15">
      <c r="A12" s="196" t="s">
        <v>522</v>
      </c>
      <c r="B12" s="191" t="s">
        <v>523</v>
      </c>
      <c r="C12" s="192"/>
      <c r="D12" s="192"/>
      <c r="E12" s="192"/>
      <c r="F12" s="192"/>
    </row>
    <row r="13" spans="1:6" ht="15">
      <c r="A13" s="191" t="s">
        <v>524</v>
      </c>
      <c r="B13" s="191" t="s">
        <v>525</v>
      </c>
      <c r="C13" s="192"/>
      <c r="D13" s="192"/>
      <c r="E13" s="192"/>
      <c r="F13" s="192"/>
    </row>
    <row r="14" spans="1:6" ht="15">
      <c r="A14" s="191" t="s">
        <v>526</v>
      </c>
      <c r="B14" s="191" t="s">
        <v>527</v>
      </c>
      <c r="C14" s="192"/>
      <c r="D14" s="192"/>
      <c r="E14" s="192"/>
      <c r="F14" s="192"/>
    </row>
    <row r="15" spans="1:6" ht="15">
      <c r="A15" s="191" t="s">
        <v>528</v>
      </c>
      <c r="B15" s="191" t="s">
        <v>529</v>
      </c>
      <c r="C15" s="192"/>
      <c r="D15" s="192"/>
      <c r="E15" s="192"/>
      <c r="F15" s="192"/>
    </row>
    <row r="16" spans="1:6" ht="15">
      <c r="A16" s="191" t="s">
        <v>530</v>
      </c>
      <c r="B16" s="191" t="s">
        <v>531</v>
      </c>
      <c r="C16" s="192"/>
      <c r="D16" s="192"/>
      <c r="E16" s="192"/>
      <c r="F16" s="192"/>
    </row>
    <row r="17" spans="1:6" ht="15">
      <c r="A17" s="191" t="s">
        <v>532</v>
      </c>
      <c r="B17" s="191" t="s">
        <v>533</v>
      </c>
      <c r="C17" s="192"/>
      <c r="D17" s="192"/>
      <c r="E17" s="192"/>
      <c r="F17" s="192"/>
    </row>
    <row r="18" spans="1:6" ht="15">
      <c r="A18" s="191" t="s">
        <v>534</v>
      </c>
      <c r="B18" s="191" t="s">
        <v>535</v>
      </c>
      <c r="C18" s="192"/>
      <c r="D18" s="192"/>
      <c r="E18" s="192"/>
      <c r="F18" s="192"/>
    </row>
    <row r="19" spans="1:6" ht="15">
      <c r="A19" s="191" t="s">
        <v>536</v>
      </c>
      <c r="B19" s="191" t="s">
        <v>537</v>
      </c>
      <c r="C19" s="192"/>
      <c r="D19" s="192"/>
      <c r="E19" s="192"/>
      <c r="F19" s="192"/>
    </row>
    <row r="20" spans="1:6" ht="15">
      <c r="A20" s="191" t="s">
        <v>538</v>
      </c>
      <c r="B20" s="191" t="s">
        <v>539</v>
      </c>
      <c r="C20" s="192"/>
      <c r="D20" s="192"/>
      <c r="E20" s="192"/>
      <c r="F20" s="192"/>
    </row>
    <row r="21" spans="1:6" ht="15">
      <c r="A21" s="191" t="s">
        <v>540</v>
      </c>
      <c r="B21" s="191" t="s">
        <v>541</v>
      </c>
      <c r="C21" s="192"/>
      <c r="D21" s="192"/>
      <c r="E21" s="192"/>
      <c r="F21" s="192"/>
    </row>
    <row r="22" spans="1:6" ht="15">
      <c r="A22" s="191" t="s">
        <v>542</v>
      </c>
      <c r="B22" s="191" t="s">
        <v>543</v>
      </c>
      <c r="C22" s="192"/>
      <c r="D22" s="192"/>
      <c r="E22" s="192"/>
      <c r="F22" s="192"/>
    </row>
    <row r="23" spans="1:6" ht="15">
      <c r="A23" s="191" t="s">
        <v>544</v>
      </c>
      <c r="B23" s="191" t="s">
        <v>545</v>
      </c>
      <c r="C23" s="192"/>
      <c r="D23" s="192"/>
      <c r="E23" s="192"/>
      <c r="F23" s="192"/>
    </row>
    <row r="24" spans="1:6" ht="15">
      <c r="A24" s="196" t="s">
        <v>546</v>
      </c>
      <c r="B24" s="191" t="s">
        <v>547</v>
      </c>
      <c r="C24" s="192"/>
      <c r="D24" s="192"/>
      <c r="E24" s="192"/>
      <c r="F24" s="192"/>
    </row>
    <row r="25" spans="1:6" ht="15">
      <c r="A25" s="191" t="s">
        <v>548</v>
      </c>
      <c r="B25" s="191" t="s">
        <v>549</v>
      </c>
      <c r="C25" s="192"/>
      <c r="D25" s="192"/>
      <c r="E25" s="192"/>
      <c r="F25" s="192"/>
    </row>
    <row r="26" spans="1:6" ht="15">
      <c r="A26" s="191" t="s">
        <v>550</v>
      </c>
      <c r="B26" s="191" t="s">
        <v>551</v>
      </c>
      <c r="C26" s="192"/>
      <c r="D26" s="192"/>
      <c r="E26" s="192"/>
      <c r="F26" s="192"/>
    </row>
    <row r="27" spans="1:6" ht="15">
      <c r="A27" s="191" t="s">
        <v>552</v>
      </c>
      <c r="B27" s="191" t="s">
        <v>553</v>
      </c>
      <c r="C27" s="192"/>
      <c r="D27" s="192"/>
      <c r="E27" s="192"/>
      <c r="F27" s="192"/>
    </row>
    <row r="28" spans="1:6" ht="15">
      <c r="A28" s="191" t="s">
        <v>554</v>
      </c>
      <c r="B28" s="191" t="s">
        <v>555</v>
      </c>
      <c r="C28" s="192"/>
      <c r="D28" s="192"/>
      <c r="E28" s="192"/>
      <c r="F28" s="192"/>
    </row>
    <row r="29" spans="1:6" ht="15">
      <c r="A29" s="191" t="s">
        <v>556</v>
      </c>
      <c r="B29" s="191" t="s">
        <v>557</v>
      </c>
      <c r="C29" s="192"/>
      <c r="D29" s="192"/>
      <c r="E29" s="192"/>
      <c r="F29" s="192"/>
    </row>
    <row r="30" spans="1:6" ht="15">
      <c r="A30" s="191" t="s">
        <v>558</v>
      </c>
      <c r="B30" s="191" t="s">
        <v>559</v>
      </c>
      <c r="C30" s="192"/>
      <c r="D30" s="192"/>
      <c r="E30" s="192"/>
      <c r="F30" s="192"/>
    </row>
    <row r="31" spans="1:6" ht="15">
      <c r="A31" s="191" t="s">
        <v>560</v>
      </c>
      <c r="B31" s="191" t="s">
        <v>561</v>
      </c>
      <c r="C31" s="192"/>
      <c r="D31" s="192"/>
      <c r="E31" s="192"/>
      <c r="F31" s="192"/>
    </row>
    <row r="32" spans="1:6" ht="15">
      <c r="A32" s="191" t="s">
        <v>562</v>
      </c>
      <c r="B32" s="191" t="s">
        <v>563</v>
      </c>
      <c r="C32" s="192"/>
      <c r="D32" s="192"/>
      <c r="E32" s="192"/>
      <c r="F32" s="192"/>
    </row>
    <row r="33" spans="1:6" ht="15">
      <c r="A33" s="196" t="s">
        <v>564</v>
      </c>
      <c r="B33" s="191" t="s">
        <v>565</v>
      </c>
      <c r="C33" s="192"/>
      <c r="D33" s="192"/>
      <c r="E33" s="192"/>
      <c r="F33" s="192"/>
    </row>
    <row r="34" spans="1:6" ht="15">
      <c r="A34" s="191" t="s">
        <v>566</v>
      </c>
      <c r="B34" s="191" t="s">
        <v>567</v>
      </c>
      <c r="C34" s="192"/>
      <c r="D34" s="192"/>
      <c r="E34" s="192"/>
      <c r="F34" s="192"/>
    </row>
    <row r="35" spans="1:6" ht="15">
      <c r="A35" s="191" t="s">
        <v>568</v>
      </c>
      <c r="B35" s="191" t="s">
        <v>569</v>
      </c>
      <c r="C35" s="192"/>
      <c r="D35" s="192"/>
      <c r="E35" s="192"/>
      <c r="F35" s="192"/>
    </row>
    <row r="36" spans="1:6" ht="15">
      <c r="A36" s="191" t="s">
        <v>570</v>
      </c>
      <c r="B36" s="191" t="s">
        <v>571</v>
      </c>
      <c r="C36" s="192"/>
      <c r="D36" s="192"/>
      <c r="E36" s="192"/>
      <c r="F36" s="192"/>
    </row>
    <row r="37" spans="1:6" ht="15">
      <c r="A37" s="191" t="s">
        <v>572</v>
      </c>
      <c r="B37" s="191" t="s">
        <v>573</v>
      </c>
      <c r="C37" s="192"/>
      <c r="D37" s="192"/>
      <c r="E37" s="192"/>
      <c r="F37" s="192"/>
    </row>
    <row r="38" spans="1:6" ht="15">
      <c r="A38" s="191" t="s">
        <v>574</v>
      </c>
      <c r="B38" s="191" t="s">
        <v>575</v>
      </c>
      <c r="C38" s="192"/>
      <c r="D38" s="192"/>
      <c r="E38" s="192"/>
      <c r="F38" s="192"/>
    </row>
    <row r="39" spans="1:6" ht="15">
      <c r="A39" s="191" t="s">
        <v>576</v>
      </c>
      <c r="B39" s="191" t="s">
        <v>577</v>
      </c>
      <c r="C39" s="192"/>
      <c r="D39" s="192"/>
      <c r="E39" s="192"/>
      <c r="F39" s="192"/>
    </row>
    <row r="40" spans="1:6" ht="15">
      <c r="A40" s="196" t="s">
        <v>578</v>
      </c>
      <c r="B40" s="191" t="s">
        <v>579</v>
      </c>
      <c r="C40" s="192"/>
      <c r="D40" s="192"/>
      <c r="E40" s="192"/>
      <c r="F40" s="192"/>
    </row>
    <row r="41" spans="1:6" ht="15">
      <c r="A41" s="191" t="s">
        <v>580</v>
      </c>
      <c r="B41" s="191" t="s">
        <v>581</v>
      </c>
      <c r="C41" s="192"/>
      <c r="D41" s="192"/>
      <c r="E41" s="192"/>
      <c r="F41" s="192"/>
    </row>
    <row r="42" spans="1:6" ht="15">
      <c r="A42" s="191" t="s">
        <v>582</v>
      </c>
      <c r="B42" s="191" t="s">
        <v>583</v>
      </c>
      <c r="C42" s="192"/>
      <c r="D42" s="192"/>
      <c r="E42" s="192"/>
      <c r="F42" s="192"/>
    </row>
    <row r="43" spans="1:6" ht="15">
      <c r="A43" s="191" t="s">
        <v>584</v>
      </c>
      <c r="B43" s="191" t="s">
        <v>585</v>
      </c>
      <c r="C43" s="192"/>
      <c r="D43" s="192"/>
      <c r="E43" s="192"/>
      <c r="F43" s="192"/>
    </row>
    <row r="44" spans="1:6" ht="15">
      <c r="A44" s="191" t="s">
        <v>586</v>
      </c>
      <c r="B44" s="191" t="s">
        <v>587</v>
      </c>
      <c r="C44" s="192"/>
      <c r="D44" s="192"/>
      <c r="E44" s="192"/>
      <c r="F44" s="192"/>
    </row>
    <row r="45" spans="1:6" ht="15">
      <c r="A45" s="196" t="s">
        <v>588</v>
      </c>
      <c r="B45" s="191" t="s">
        <v>589</v>
      </c>
      <c r="C45" s="192"/>
      <c r="D45" s="192"/>
      <c r="E45" s="192"/>
      <c r="F45" s="192"/>
    </row>
    <row r="46" spans="1:6" ht="15">
      <c r="A46" s="191" t="s">
        <v>590</v>
      </c>
      <c r="B46" s="191" t="s">
        <v>591</v>
      </c>
      <c r="C46" s="192"/>
      <c r="D46" s="192"/>
      <c r="E46" s="192"/>
      <c r="F46" s="192"/>
    </row>
    <row r="47" spans="1:6" ht="15">
      <c r="A47" s="191" t="s">
        <v>582</v>
      </c>
      <c r="B47" s="191" t="s">
        <v>592</v>
      </c>
      <c r="C47" s="192"/>
      <c r="D47" s="192"/>
      <c r="E47" s="192"/>
      <c r="F47" s="192"/>
    </row>
    <row r="48" spans="1:6" ht="15">
      <c r="A48" s="191" t="s">
        <v>593</v>
      </c>
      <c r="B48" s="191" t="s">
        <v>594</v>
      </c>
      <c r="C48" s="192"/>
      <c r="D48" s="192"/>
      <c r="E48" s="192"/>
      <c r="F48" s="192"/>
    </row>
    <row r="49" spans="1:6" ht="15">
      <c r="A49" s="191" t="s">
        <v>595</v>
      </c>
      <c r="B49" s="191" t="s">
        <v>596</v>
      </c>
      <c r="C49" s="192"/>
      <c r="D49" s="192"/>
      <c r="E49" s="192"/>
      <c r="F49" s="192"/>
    </row>
    <row r="50" spans="1:6" ht="15">
      <c r="A50" s="191" t="s">
        <v>597</v>
      </c>
      <c r="B50" s="191" t="s">
        <v>598</v>
      </c>
      <c r="C50" s="192"/>
      <c r="D50" s="192"/>
      <c r="E50" s="192"/>
      <c r="F50" s="192"/>
    </row>
    <row r="51" spans="1:6" ht="15">
      <c r="A51" s="191" t="s">
        <v>584</v>
      </c>
      <c r="B51" s="191" t="s">
        <v>599</v>
      </c>
      <c r="C51" s="192"/>
      <c r="D51" s="192"/>
      <c r="E51" s="192"/>
      <c r="F51" s="192"/>
    </row>
    <row r="52" spans="1:6" ht="15">
      <c r="A52" s="191" t="s">
        <v>600</v>
      </c>
      <c r="B52" s="191" t="s">
        <v>601</v>
      </c>
      <c r="C52" s="192"/>
      <c r="D52" s="192"/>
      <c r="E52" s="192"/>
      <c r="F52" s="192"/>
    </row>
    <row r="53" spans="1:6" ht="15">
      <c r="A53" s="191" t="s">
        <v>586</v>
      </c>
      <c r="B53" s="191" t="s">
        <v>602</v>
      </c>
      <c r="C53" s="192"/>
      <c r="D53" s="192"/>
      <c r="E53" s="192"/>
      <c r="F53" s="192"/>
    </row>
    <row r="54" spans="1:6" ht="15">
      <c r="A54" s="196" t="s">
        <v>603</v>
      </c>
      <c r="B54" s="191" t="s">
        <v>604</v>
      </c>
      <c r="C54" s="192"/>
      <c r="D54" s="192"/>
      <c r="E54" s="192"/>
      <c r="F54" s="192"/>
    </row>
    <row r="55" spans="1:6" ht="15">
      <c r="A55" s="191" t="s">
        <v>605</v>
      </c>
      <c r="B55" s="191" t="s">
        <v>606</v>
      </c>
      <c r="C55" s="192"/>
      <c r="D55" s="192"/>
      <c r="E55" s="192"/>
      <c r="F55" s="192"/>
    </row>
    <row r="56" spans="1:6" ht="15">
      <c r="A56" s="191" t="s">
        <v>607</v>
      </c>
      <c r="B56" s="191" t="s">
        <v>608</v>
      </c>
      <c r="C56" s="192"/>
      <c r="D56" s="192"/>
      <c r="E56" s="192"/>
      <c r="F56" s="192"/>
    </row>
    <row r="57" spans="1:6" ht="15">
      <c r="A57" s="191" t="s">
        <v>609</v>
      </c>
      <c r="B57" s="191" t="s">
        <v>610</v>
      </c>
      <c r="C57" s="192"/>
      <c r="D57" s="192"/>
      <c r="E57" s="192"/>
      <c r="F57" s="192"/>
    </row>
    <row r="58" spans="1:6" ht="15">
      <c r="A58" s="191" t="s">
        <v>611</v>
      </c>
      <c r="B58" s="191" t="s">
        <v>612</v>
      </c>
      <c r="C58" s="192"/>
      <c r="D58" s="192"/>
      <c r="E58" s="192"/>
      <c r="F58" s="192"/>
    </row>
    <row r="59" spans="1:6" ht="15">
      <c r="A59" s="191" t="s">
        <v>613</v>
      </c>
      <c r="B59" s="191" t="s">
        <v>614</v>
      </c>
      <c r="C59" s="192"/>
      <c r="D59" s="192"/>
      <c r="E59" s="192"/>
      <c r="F59" s="192"/>
    </row>
    <row r="60" spans="1:6" ht="15">
      <c r="A60" s="191" t="s">
        <v>615</v>
      </c>
      <c r="B60" s="191" t="s">
        <v>616</v>
      </c>
      <c r="C60" s="192"/>
      <c r="D60" s="192"/>
      <c r="E60" s="192"/>
      <c r="F60" s="192"/>
    </row>
    <row r="61" spans="1:6" ht="15">
      <c r="A61" s="196" t="s">
        <v>617</v>
      </c>
      <c r="B61" s="191" t="s">
        <v>618</v>
      </c>
      <c r="C61" s="192"/>
      <c r="D61" s="192"/>
      <c r="E61" s="192"/>
      <c r="F61" s="192"/>
    </row>
    <row r="62" spans="1:6" ht="15">
      <c r="A62" s="191" t="s">
        <v>619</v>
      </c>
      <c r="B62" s="191" t="s">
        <v>620</v>
      </c>
      <c r="C62" s="192"/>
      <c r="D62" s="192"/>
      <c r="E62" s="192"/>
      <c r="F62" s="192"/>
    </row>
    <row r="63" spans="1:6" ht="15">
      <c r="A63" s="191" t="s">
        <v>621</v>
      </c>
      <c r="B63" s="191" t="s">
        <v>622</v>
      </c>
      <c r="C63" s="192"/>
      <c r="D63" s="192"/>
      <c r="E63" s="192"/>
      <c r="F63" s="192"/>
    </row>
    <row r="64" spans="1:6" ht="15">
      <c r="A64" s="193" t="s">
        <v>623</v>
      </c>
      <c r="B64" s="194"/>
      <c r="C64" s="192"/>
      <c r="D64" s="192"/>
      <c r="E64" s="192"/>
      <c r="F64" s="192"/>
    </row>
    <row r="65" spans="1:6" ht="15">
      <c r="A65" s="95"/>
      <c r="B65" s="95"/>
      <c r="C65" s="95"/>
      <c r="D65" s="95"/>
      <c r="E65" s="95"/>
      <c r="F65" s="95"/>
    </row>
    <row r="66" spans="1:6" ht="15">
      <c r="A66" s="95"/>
      <c r="B66" s="95"/>
      <c r="C66" s="95"/>
      <c r="D66" s="95"/>
      <c r="E66" s="95"/>
      <c r="F66" s="95"/>
    </row>
    <row r="67" spans="1:6" ht="15">
      <c r="A67" s="95"/>
      <c r="B67" s="95"/>
      <c r="C67" s="95"/>
      <c r="D67" s="95"/>
      <c r="E67" s="95"/>
      <c r="F67" s="95"/>
    </row>
  </sheetData>
  <sheetProtection/>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60"/>
    <pageSetUpPr fitToPage="1"/>
  </sheetPr>
  <dimension ref="A1:D95"/>
  <sheetViews>
    <sheetView zoomScalePageLayoutView="0" workbookViewId="0" topLeftCell="A1">
      <pane xSplit="1" ySplit="2" topLeftCell="B12" activePane="bottomRight" state="frozen"/>
      <selection pane="topLeft" activeCell="G22" sqref="G22"/>
      <selection pane="topRight" activeCell="G22" sqref="G22"/>
      <selection pane="bottomLeft" activeCell="G22" sqref="G22"/>
      <selection pane="bottomRight" activeCell="B42" sqref="B42"/>
    </sheetView>
  </sheetViews>
  <sheetFormatPr defaultColWidth="9.140625" defaultRowHeight="12.75"/>
  <cols>
    <col min="1" max="1" width="19.57421875" style="36" customWidth="1"/>
    <col min="2" max="2" width="110.7109375" style="11" customWidth="1"/>
  </cols>
  <sheetData>
    <row r="1" spans="1:2" ht="18" thickBot="1">
      <c r="A1" s="657" t="s">
        <v>1107</v>
      </c>
      <c r="B1" s="658"/>
    </row>
    <row r="2" spans="1:2" ht="15">
      <c r="A2" s="256" t="s">
        <v>292</v>
      </c>
      <c r="B2" s="256" t="s">
        <v>372</v>
      </c>
    </row>
    <row r="3" spans="1:2" ht="150.75" customHeight="1">
      <c r="A3" s="258" t="s">
        <v>293</v>
      </c>
      <c r="B3" s="257" t="s">
        <v>397</v>
      </c>
    </row>
    <row r="4" spans="1:2" ht="56.25" customHeight="1">
      <c r="A4" s="258" t="s">
        <v>294</v>
      </c>
      <c r="B4" s="258" t="s">
        <v>98</v>
      </c>
    </row>
    <row r="5" spans="1:2" ht="46.5">
      <c r="A5" s="258" t="s">
        <v>54</v>
      </c>
      <c r="B5" s="257" t="s">
        <v>1176</v>
      </c>
    </row>
    <row r="6" spans="1:2" ht="302.25" customHeight="1">
      <c r="A6" s="258" t="s">
        <v>55</v>
      </c>
      <c r="B6" s="258" t="s">
        <v>1026</v>
      </c>
    </row>
    <row r="7" spans="1:2" ht="30.75">
      <c r="A7" s="258" t="s">
        <v>56</v>
      </c>
      <c r="B7" s="257" t="s">
        <v>390</v>
      </c>
    </row>
    <row r="8" spans="1:2" ht="46.5">
      <c r="A8" s="259" t="s">
        <v>291</v>
      </c>
      <c r="B8" s="259" t="s">
        <v>967</v>
      </c>
    </row>
    <row r="9" spans="1:2" ht="15">
      <c r="A9" s="260" t="s">
        <v>941</v>
      </c>
      <c r="B9" s="260" t="s">
        <v>1138</v>
      </c>
    </row>
    <row r="10" spans="1:2" ht="30.75">
      <c r="A10" s="265" t="s">
        <v>121</v>
      </c>
      <c r="B10" s="261" t="s">
        <v>942</v>
      </c>
    </row>
    <row r="11" spans="1:2" ht="62.25">
      <c r="A11" s="259" t="s">
        <v>285</v>
      </c>
      <c r="B11" s="259" t="s">
        <v>928</v>
      </c>
    </row>
    <row r="12" spans="1:2" ht="78">
      <c r="A12" s="262" t="s">
        <v>286</v>
      </c>
      <c r="B12" s="262" t="s">
        <v>1198</v>
      </c>
    </row>
    <row r="13" spans="1:2" ht="36" customHeight="1">
      <c r="A13" s="264" t="s">
        <v>287</v>
      </c>
      <c r="B13" s="352" t="s">
        <v>464</v>
      </c>
    </row>
    <row r="14" spans="1:3" ht="62.25">
      <c r="A14" s="260" t="s">
        <v>288</v>
      </c>
      <c r="B14" s="316" t="s">
        <v>1130</v>
      </c>
      <c r="C14" s="145"/>
    </row>
    <row r="15" spans="1:2" ht="78">
      <c r="A15" s="260" t="s">
        <v>289</v>
      </c>
      <c r="B15" s="316" t="s">
        <v>1188</v>
      </c>
    </row>
    <row r="16" spans="1:2" ht="15">
      <c r="A16" s="260" t="s">
        <v>50</v>
      </c>
      <c r="B16" s="260" t="s">
        <v>929</v>
      </c>
    </row>
    <row r="17" spans="1:2" ht="46.5">
      <c r="A17" s="259" t="s">
        <v>41</v>
      </c>
      <c r="B17" s="259" t="s">
        <v>1139</v>
      </c>
    </row>
    <row r="18" spans="1:2" ht="72.75" customHeight="1">
      <c r="A18" s="259" t="s">
        <v>282</v>
      </c>
      <c r="B18" s="259" t="s">
        <v>1140</v>
      </c>
    </row>
    <row r="19" spans="1:2" ht="30.75">
      <c r="A19" s="259" t="s">
        <v>376</v>
      </c>
      <c r="B19" s="259" t="s">
        <v>323</v>
      </c>
    </row>
    <row r="20" spans="1:4" ht="15">
      <c r="A20" s="264" t="s">
        <v>972</v>
      </c>
      <c r="B20" s="264" t="s">
        <v>973</v>
      </c>
      <c r="D20">
        <f>(D18*0.8+D19*0.8)</f>
        <v>0</v>
      </c>
    </row>
    <row r="21" spans="1:2" ht="15">
      <c r="A21" s="264" t="s">
        <v>213</v>
      </c>
      <c r="B21" s="316" t="s">
        <v>1141</v>
      </c>
    </row>
    <row r="22" spans="1:2" ht="30.75">
      <c r="A22" s="264" t="s">
        <v>958</v>
      </c>
      <c r="B22" s="260" t="s">
        <v>1142</v>
      </c>
    </row>
    <row r="23" spans="1:2" ht="15">
      <c r="A23" s="338" t="s">
        <v>1260</v>
      </c>
      <c r="B23" s="307" t="s">
        <v>1261</v>
      </c>
    </row>
    <row r="24" spans="1:2" ht="51.75" customHeight="1">
      <c r="A24" s="259" t="s">
        <v>33</v>
      </c>
      <c r="B24" s="259" t="s">
        <v>1143</v>
      </c>
    </row>
    <row r="25" spans="1:2" ht="62.25">
      <c r="A25" s="259" t="s">
        <v>283</v>
      </c>
      <c r="B25" s="259" t="s">
        <v>1144</v>
      </c>
    </row>
    <row r="26" spans="1:2" ht="30.75">
      <c r="A26" s="259" t="s">
        <v>210</v>
      </c>
      <c r="B26" s="259" t="s">
        <v>758</v>
      </c>
    </row>
    <row r="27" spans="1:2" s="132" customFormat="1" ht="213" customHeight="1">
      <c r="A27" s="259" t="s">
        <v>430</v>
      </c>
      <c r="B27" s="259" t="s">
        <v>1027</v>
      </c>
    </row>
    <row r="28" spans="1:2" ht="30.75">
      <c r="A28" s="264" t="s">
        <v>324</v>
      </c>
      <c r="B28" s="264" t="s">
        <v>1028</v>
      </c>
    </row>
    <row r="29" spans="1:3" ht="78">
      <c r="A29" s="260" t="s">
        <v>325</v>
      </c>
      <c r="B29" s="260" t="s">
        <v>265</v>
      </c>
      <c r="C29" s="395"/>
    </row>
    <row r="30" spans="1:2" ht="30.75">
      <c r="A30" s="264" t="s">
        <v>326</v>
      </c>
      <c r="B30" s="264" t="s">
        <v>203</v>
      </c>
    </row>
    <row r="31" spans="1:2" ht="15">
      <c r="A31" s="264" t="s">
        <v>327</v>
      </c>
      <c r="B31" s="264" t="s">
        <v>204</v>
      </c>
    </row>
    <row r="32" spans="1:2" ht="15">
      <c r="A32" s="264" t="s">
        <v>328</v>
      </c>
      <c r="B32" s="264" t="s">
        <v>233</v>
      </c>
    </row>
    <row r="33" spans="1:2" ht="30.75">
      <c r="A33" s="264" t="s">
        <v>329</v>
      </c>
      <c r="B33" s="264" t="s">
        <v>916</v>
      </c>
    </row>
    <row r="34" spans="1:2" ht="78">
      <c r="A34" s="264" t="s">
        <v>393</v>
      </c>
      <c r="B34" s="264" t="s">
        <v>1145</v>
      </c>
    </row>
    <row r="35" spans="1:2" ht="36.75" customHeight="1">
      <c r="A35" s="264" t="s">
        <v>205</v>
      </c>
      <c r="B35" s="264" t="s">
        <v>1146</v>
      </c>
    </row>
    <row r="36" spans="1:2" ht="63" customHeight="1">
      <c r="A36" s="264" t="s">
        <v>206</v>
      </c>
      <c r="B36" s="264" t="s">
        <v>1147</v>
      </c>
    </row>
    <row r="37" spans="1:2" ht="62.25">
      <c r="A37" s="264" t="s">
        <v>207</v>
      </c>
      <c r="B37" s="264" t="s">
        <v>932</v>
      </c>
    </row>
    <row r="38" spans="1:2" ht="30.75">
      <c r="A38" s="264" t="s">
        <v>208</v>
      </c>
      <c r="B38" s="264" t="s">
        <v>930</v>
      </c>
    </row>
    <row r="39" spans="1:2" ht="20.25" customHeight="1">
      <c r="A39" s="260" t="s">
        <v>209</v>
      </c>
      <c r="B39" s="260" t="s">
        <v>94</v>
      </c>
    </row>
    <row r="40" spans="1:2" ht="53.25" customHeight="1">
      <c r="A40" s="259" t="s">
        <v>34</v>
      </c>
      <c r="B40" s="259" t="s">
        <v>1234</v>
      </c>
    </row>
    <row r="41" spans="1:2" ht="84.75" customHeight="1">
      <c r="A41" s="264" t="s">
        <v>1220</v>
      </c>
      <c r="B41" s="264" t="s">
        <v>1221</v>
      </c>
    </row>
    <row r="42" spans="1:2" ht="105" customHeight="1">
      <c r="A42" s="260" t="s">
        <v>943</v>
      </c>
      <c r="B42" s="263" t="s">
        <v>1238</v>
      </c>
    </row>
    <row r="43" spans="1:2" ht="48" customHeight="1">
      <c r="A43" s="264" t="s">
        <v>1235</v>
      </c>
      <c r="B43" s="264" t="s">
        <v>1236</v>
      </c>
    </row>
    <row r="44" spans="1:2" ht="25.5" customHeight="1">
      <c r="A44" s="263" t="s">
        <v>284</v>
      </c>
      <c r="B44" s="263" t="s">
        <v>1237</v>
      </c>
    </row>
    <row r="45" spans="1:2" ht="30.75">
      <c r="A45" s="438" t="s">
        <v>58</v>
      </c>
      <c r="B45" s="438" t="s">
        <v>1257</v>
      </c>
    </row>
    <row r="46" spans="1:2" ht="30.75">
      <c r="A46" s="438" t="s">
        <v>1258</v>
      </c>
      <c r="B46" s="438" t="s">
        <v>1259</v>
      </c>
    </row>
    <row r="47" spans="1:2" ht="30.75">
      <c r="A47" s="259" t="s">
        <v>330</v>
      </c>
      <c r="B47" s="259" t="s">
        <v>339</v>
      </c>
    </row>
    <row r="48" spans="1:2" ht="30.75">
      <c r="A48" s="260" t="s">
        <v>235</v>
      </c>
      <c r="B48" s="260" t="s">
        <v>931</v>
      </c>
    </row>
    <row r="49" spans="1:2" ht="62.25">
      <c r="A49" s="259" t="s">
        <v>35</v>
      </c>
      <c r="B49" s="259" t="s">
        <v>1029</v>
      </c>
    </row>
    <row r="50" spans="1:2" ht="15">
      <c r="A50" s="264" t="s">
        <v>500</v>
      </c>
      <c r="B50" s="358" t="s">
        <v>1129</v>
      </c>
    </row>
    <row r="51" spans="1:2" ht="30.75">
      <c r="A51" s="260" t="s">
        <v>96</v>
      </c>
      <c r="B51" s="260" t="s">
        <v>236</v>
      </c>
    </row>
    <row r="52" spans="1:2" ht="18" customHeight="1">
      <c r="A52" s="264" t="s">
        <v>954</v>
      </c>
      <c r="B52" s="264" t="s">
        <v>981</v>
      </c>
    </row>
    <row r="53" spans="1:2" ht="50.25" customHeight="1">
      <c r="A53" s="259" t="s">
        <v>375</v>
      </c>
      <c r="B53" s="259" t="s">
        <v>1030</v>
      </c>
    </row>
    <row r="54" spans="1:2" s="132" customFormat="1" ht="30.75">
      <c r="A54" s="259" t="s">
        <v>262</v>
      </c>
      <c r="B54" s="259" t="s">
        <v>1031</v>
      </c>
    </row>
    <row r="55" spans="1:2" s="132" customFormat="1" ht="15">
      <c r="A55" s="394" t="s">
        <v>458</v>
      </c>
      <c r="B55" s="394" t="s">
        <v>1149</v>
      </c>
    </row>
    <row r="56" spans="1:2" s="132" customFormat="1" ht="30.75">
      <c r="A56" s="316" t="s">
        <v>340</v>
      </c>
      <c r="B56" s="316" t="s">
        <v>237</v>
      </c>
    </row>
    <row r="57" spans="1:2" s="132" customFormat="1" ht="30.75">
      <c r="A57" s="358" t="s">
        <v>492</v>
      </c>
      <c r="B57" s="358" t="s">
        <v>982</v>
      </c>
    </row>
    <row r="58" spans="1:2" s="132" customFormat="1" ht="33.75">
      <c r="A58" s="358" t="s">
        <v>1114</v>
      </c>
      <c r="B58" s="359" t="s">
        <v>935</v>
      </c>
    </row>
    <row r="59" spans="1:2" s="132" customFormat="1" ht="18">
      <c r="A59" s="358" t="s">
        <v>1148</v>
      </c>
      <c r="B59" s="359" t="s">
        <v>936</v>
      </c>
    </row>
    <row r="60" spans="1:2" s="132" customFormat="1" ht="46.5">
      <c r="A60" s="338" t="s">
        <v>1150</v>
      </c>
      <c r="B60" s="408" t="s">
        <v>1151</v>
      </c>
    </row>
    <row r="61" spans="1:2" ht="46.5">
      <c r="A61" s="259" t="s">
        <v>36</v>
      </c>
      <c r="B61" s="259" t="s">
        <v>250</v>
      </c>
    </row>
    <row r="62" spans="1:2" ht="30.75">
      <c r="A62" s="260" t="s">
        <v>187</v>
      </c>
      <c r="B62" s="260" t="s">
        <v>188</v>
      </c>
    </row>
    <row r="63" spans="1:2" ht="46.5">
      <c r="A63" s="358" t="s">
        <v>996</v>
      </c>
      <c r="B63" s="358" t="s">
        <v>1127</v>
      </c>
    </row>
    <row r="64" spans="1:2" ht="46.5">
      <c r="A64" s="358" t="s">
        <v>997</v>
      </c>
      <c r="B64" s="358" t="s">
        <v>1128</v>
      </c>
    </row>
    <row r="65" spans="1:2" ht="46.5">
      <c r="A65" s="316" t="s">
        <v>186</v>
      </c>
      <c r="B65" s="316" t="s">
        <v>1131</v>
      </c>
    </row>
    <row r="66" spans="1:2" ht="46.5">
      <c r="A66" s="358" t="s">
        <v>998</v>
      </c>
      <c r="B66" s="316" t="s">
        <v>1025</v>
      </c>
    </row>
    <row r="67" spans="1:2" s="136" customFormat="1" ht="30.75">
      <c r="A67" s="259" t="s">
        <v>37</v>
      </c>
      <c r="B67" s="259" t="s">
        <v>1112</v>
      </c>
    </row>
    <row r="68" spans="1:2" s="132" customFormat="1" ht="30.75">
      <c r="A68" s="260" t="s">
        <v>263</v>
      </c>
      <c r="B68" s="260" t="s">
        <v>264</v>
      </c>
    </row>
    <row r="69" spans="1:2" ht="30.75">
      <c r="A69" s="260" t="s">
        <v>341</v>
      </c>
      <c r="B69" s="260" t="s">
        <v>1108</v>
      </c>
    </row>
    <row r="70" spans="1:2" ht="34.5" customHeight="1">
      <c r="A70" s="259" t="s">
        <v>432</v>
      </c>
      <c r="B70" s="259" t="s">
        <v>1113</v>
      </c>
    </row>
    <row r="71" spans="1:2" ht="34.5" customHeight="1">
      <c r="A71" s="394" t="s">
        <v>1109</v>
      </c>
      <c r="B71" s="394" t="s">
        <v>1272</v>
      </c>
    </row>
    <row r="72" spans="1:2" ht="21" customHeight="1">
      <c r="A72" s="260" t="s">
        <v>433</v>
      </c>
      <c r="B72" s="260" t="s">
        <v>431</v>
      </c>
    </row>
    <row r="73" spans="1:2" ht="53.25" customHeight="1">
      <c r="A73" s="264" t="s">
        <v>51</v>
      </c>
      <c r="B73" s="264" t="s">
        <v>277</v>
      </c>
    </row>
    <row r="74" spans="1:2" ht="36" customHeight="1">
      <c r="A74" s="260" t="s">
        <v>93</v>
      </c>
      <c r="B74" s="260" t="s">
        <v>1111</v>
      </c>
    </row>
    <row r="75" spans="1:2" ht="30.75">
      <c r="A75" s="333" t="s">
        <v>937</v>
      </c>
      <c r="B75" s="358" t="s">
        <v>1032</v>
      </c>
    </row>
    <row r="76" spans="1:2" ht="84.75" customHeight="1">
      <c r="A76" s="259" t="s">
        <v>211</v>
      </c>
      <c r="B76" s="259" t="s">
        <v>1110</v>
      </c>
    </row>
    <row r="77" spans="1:2" ht="18" customHeight="1">
      <c r="A77" s="259" t="s">
        <v>100</v>
      </c>
      <c r="B77" s="259" t="s">
        <v>959</v>
      </c>
    </row>
    <row r="78" spans="1:2" ht="19.5" customHeight="1">
      <c r="A78" s="264" t="s">
        <v>394</v>
      </c>
      <c r="B78" s="264" t="s">
        <v>57</v>
      </c>
    </row>
    <row r="79" spans="1:2" ht="21" customHeight="1">
      <c r="A79" s="264" t="s">
        <v>99</v>
      </c>
      <c r="B79" s="264" t="s">
        <v>395</v>
      </c>
    </row>
    <row r="80" spans="1:2" ht="31.5" customHeight="1">
      <c r="A80" s="264" t="s">
        <v>396</v>
      </c>
      <c r="B80" s="264" t="s">
        <v>414</v>
      </c>
    </row>
    <row r="81" spans="1:2" ht="35.25" customHeight="1">
      <c r="A81" s="264" t="s">
        <v>70</v>
      </c>
      <c r="B81" s="264" t="s">
        <v>71</v>
      </c>
    </row>
    <row r="82" spans="1:2" ht="35.25" customHeight="1">
      <c r="A82" s="264" t="s">
        <v>72</v>
      </c>
      <c r="B82" s="264" t="s">
        <v>73</v>
      </c>
    </row>
    <row r="83" spans="1:2" ht="46.5">
      <c r="A83" s="260" t="s">
        <v>74</v>
      </c>
      <c r="B83" s="260" t="s">
        <v>355</v>
      </c>
    </row>
    <row r="84" spans="1:2" ht="30.75">
      <c r="A84" s="260" t="s">
        <v>65</v>
      </c>
      <c r="B84" s="260" t="s">
        <v>1115</v>
      </c>
    </row>
    <row r="85" spans="1:2" ht="61.5" customHeight="1">
      <c r="A85" s="259" t="s">
        <v>214</v>
      </c>
      <c r="B85" s="259" t="s">
        <v>1117</v>
      </c>
    </row>
    <row r="86" spans="1:2" s="116" customFormat="1" ht="46.5">
      <c r="A86" s="264" t="s">
        <v>1222</v>
      </c>
      <c r="B86" s="264" t="s">
        <v>1116</v>
      </c>
    </row>
    <row r="87" spans="1:2" ht="140.25">
      <c r="A87" s="259" t="s">
        <v>434</v>
      </c>
      <c r="B87" s="259" t="s">
        <v>1118</v>
      </c>
    </row>
    <row r="88" spans="1:2" ht="37.5" customHeight="1">
      <c r="A88" s="259" t="s">
        <v>331</v>
      </c>
      <c r="B88" s="259" t="s">
        <v>392</v>
      </c>
    </row>
    <row r="89" spans="1:2" ht="30.75">
      <c r="A89" s="259" t="s">
        <v>52</v>
      </c>
      <c r="B89" s="259" t="s">
        <v>89</v>
      </c>
    </row>
    <row r="90" spans="1:2" ht="46.5">
      <c r="A90" s="394" t="s">
        <v>1180</v>
      </c>
      <c r="B90" s="394" t="s">
        <v>1187</v>
      </c>
    </row>
    <row r="91" spans="1:2" ht="66.75" customHeight="1">
      <c r="A91" s="259" t="s">
        <v>362</v>
      </c>
      <c r="B91" s="405" t="s">
        <v>1181</v>
      </c>
    </row>
    <row r="92" spans="1:2" ht="30.75">
      <c r="A92" s="259" t="s">
        <v>728</v>
      </c>
      <c r="B92" s="259" t="s">
        <v>984</v>
      </c>
    </row>
    <row r="93" spans="1:2" ht="30.75">
      <c r="A93" s="259" t="s">
        <v>729</v>
      </c>
      <c r="B93" s="259" t="s">
        <v>1024</v>
      </c>
    </row>
    <row r="94" spans="1:2" ht="30.75">
      <c r="A94" s="259" t="s">
        <v>730</v>
      </c>
      <c r="B94" s="259" t="s">
        <v>985</v>
      </c>
    </row>
    <row r="95" spans="1:2" ht="30.75">
      <c r="A95" s="259" t="s">
        <v>731</v>
      </c>
      <c r="B95" s="259" t="s">
        <v>983</v>
      </c>
    </row>
  </sheetData>
  <sheetProtection/>
  <mergeCells count="1">
    <mergeCell ref="A1:B1"/>
  </mergeCells>
  <printOptions/>
  <pageMargins left="0.5511811023622047" right="0.2362204724409449" top="0.5118110236220472" bottom="0.5118110236220472" header="0.31496062992125984" footer="0.2362204724409449"/>
  <pageSetup fitToHeight="5" fitToWidth="1" horizontalDpi="600" verticalDpi="600" orientation="portrait" paperSize="9" scale="65"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sheetPr>
    <tabColor indexed="51"/>
  </sheetPr>
  <dimension ref="A1:H58"/>
  <sheetViews>
    <sheetView zoomScale="80" zoomScaleNormal="80" zoomScalePageLayoutView="0" workbookViewId="0" topLeftCell="A1">
      <pane xSplit="1" ySplit="2" topLeftCell="B3" activePane="bottomRight" state="frozen"/>
      <selection pane="topLeft" activeCell="G22" sqref="G22"/>
      <selection pane="topRight" activeCell="G22" sqref="G22"/>
      <selection pane="bottomLeft" activeCell="G22" sqref="G22"/>
      <selection pane="bottomRight" activeCell="C3" sqref="C3"/>
    </sheetView>
  </sheetViews>
  <sheetFormatPr defaultColWidth="9.140625" defaultRowHeight="12.75"/>
  <cols>
    <col min="1" max="1" width="9.421875" style="116" customWidth="1"/>
    <col min="2" max="2" width="32.57421875" style="120" customWidth="1"/>
    <col min="3" max="3" width="163.140625" style="118" customWidth="1"/>
    <col min="4" max="4" width="11.28125" style="116" customWidth="1"/>
    <col min="5" max="5" width="13.57421875" style="116" customWidth="1"/>
    <col min="6" max="16384" width="9.140625" style="116" customWidth="1"/>
  </cols>
  <sheetData>
    <row r="1" spans="1:3" ht="29.25" customHeight="1" thickBot="1">
      <c r="A1" s="657" t="s">
        <v>1119</v>
      </c>
      <c r="B1" s="659"/>
      <c r="C1" s="658"/>
    </row>
    <row r="2" spans="1:3" s="139" customFormat="1" ht="48" customHeight="1">
      <c r="A2" s="137" t="s">
        <v>292</v>
      </c>
      <c r="B2" s="140" t="s">
        <v>66</v>
      </c>
      <c r="C2" s="138" t="s">
        <v>67</v>
      </c>
    </row>
    <row r="3" spans="1:3" ht="31.5">
      <c r="A3" s="176" t="s">
        <v>291</v>
      </c>
      <c r="B3" s="115" t="s">
        <v>1152</v>
      </c>
      <c r="C3" s="74" t="s">
        <v>1153</v>
      </c>
    </row>
    <row r="4" spans="1:3" ht="78.75">
      <c r="A4" s="176" t="s">
        <v>68</v>
      </c>
      <c r="B4" s="115" t="s">
        <v>1241</v>
      </c>
      <c r="C4" s="74" t="s">
        <v>1242</v>
      </c>
    </row>
    <row r="5" spans="1:3" s="133" customFormat="1" ht="102" customHeight="1">
      <c r="A5" s="176" t="s">
        <v>285</v>
      </c>
      <c r="B5" s="115" t="s">
        <v>989</v>
      </c>
      <c r="C5" s="74" t="s">
        <v>1154</v>
      </c>
    </row>
    <row r="6" spans="1:3" s="133" customFormat="1" ht="46.5" customHeight="1">
      <c r="A6" s="176" t="s">
        <v>90</v>
      </c>
      <c r="B6" s="115" t="s">
        <v>999</v>
      </c>
      <c r="C6" s="117" t="s">
        <v>1155</v>
      </c>
    </row>
    <row r="7" spans="1:3" ht="71.25" customHeight="1">
      <c r="A7" s="176" t="s">
        <v>41</v>
      </c>
      <c r="B7" s="400" t="s">
        <v>1157</v>
      </c>
      <c r="C7" s="74" t="s">
        <v>1156</v>
      </c>
    </row>
    <row r="8" spans="1:3" ht="105.75" customHeight="1">
      <c r="A8" s="176" t="s">
        <v>376</v>
      </c>
      <c r="B8" s="400" t="s">
        <v>1158</v>
      </c>
      <c r="C8" s="401" t="s">
        <v>1159</v>
      </c>
    </row>
    <row r="9" spans="1:3" ht="103.5" customHeight="1">
      <c r="A9" s="176" t="s">
        <v>33</v>
      </c>
      <c r="B9" s="115" t="s">
        <v>29</v>
      </c>
      <c r="C9" s="74" t="s">
        <v>1229</v>
      </c>
    </row>
    <row r="10" spans="1:3" ht="27.75" customHeight="1">
      <c r="A10" s="176" t="s">
        <v>283</v>
      </c>
      <c r="B10" s="115" t="s">
        <v>312</v>
      </c>
      <c r="C10" s="74" t="s">
        <v>313</v>
      </c>
    </row>
    <row r="11" spans="1:4" ht="62.25">
      <c r="A11" s="176" t="s">
        <v>210</v>
      </c>
      <c r="B11" s="115" t="s">
        <v>1160</v>
      </c>
      <c r="C11" s="74" t="s">
        <v>1161</v>
      </c>
      <c r="D11" s="353"/>
    </row>
    <row r="12" spans="1:4" ht="62.25">
      <c r="A12" s="176" t="s">
        <v>34</v>
      </c>
      <c r="B12" s="115" t="s">
        <v>1239</v>
      </c>
      <c r="C12" s="74" t="s">
        <v>1240</v>
      </c>
      <c r="D12" s="353"/>
    </row>
    <row r="13" spans="1:3" ht="77.25" customHeight="1">
      <c r="A13" s="176" t="s">
        <v>235</v>
      </c>
      <c r="B13" s="115" t="s">
        <v>1163</v>
      </c>
      <c r="C13" s="74" t="s">
        <v>1162</v>
      </c>
    </row>
    <row r="14" spans="1:3" ht="99.75" customHeight="1">
      <c r="A14" s="176" t="s">
        <v>330</v>
      </c>
      <c r="B14" s="115" t="s">
        <v>1164</v>
      </c>
      <c r="C14" s="74" t="s">
        <v>1165</v>
      </c>
    </row>
    <row r="15" spans="1:3" ht="30.75">
      <c r="A15" s="176" t="s">
        <v>35</v>
      </c>
      <c r="B15" s="115" t="s">
        <v>1166</v>
      </c>
      <c r="C15" s="74" t="s">
        <v>1167</v>
      </c>
    </row>
    <row r="16" spans="1:3" ht="72.75" customHeight="1">
      <c r="A16" s="176" t="s">
        <v>315</v>
      </c>
      <c r="B16" s="115" t="s">
        <v>1231</v>
      </c>
      <c r="C16" s="116"/>
    </row>
    <row r="17" spans="1:3" ht="54" customHeight="1">
      <c r="A17" s="176" t="s">
        <v>375</v>
      </c>
      <c r="B17" s="115" t="s">
        <v>1232</v>
      </c>
      <c r="C17" s="74" t="s">
        <v>1230</v>
      </c>
    </row>
    <row r="18" spans="1:3" ht="40.5" customHeight="1">
      <c r="A18" s="176" t="s">
        <v>262</v>
      </c>
      <c r="B18" s="115" t="s">
        <v>197</v>
      </c>
      <c r="C18" s="74" t="s">
        <v>463</v>
      </c>
    </row>
    <row r="19" spans="1:4" ht="42.75" customHeight="1">
      <c r="A19" s="176" t="s">
        <v>458</v>
      </c>
      <c r="B19" s="115" t="s">
        <v>1168</v>
      </c>
      <c r="C19" s="74"/>
      <c r="D19" s="116">
        <f>(D17*0.8+D18*0.8)</f>
        <v>0</v>
      </c>
    </row>
    <row r="20" spans="1:3" ht="46.5">
      <c r="A20" s="176" t="s">
        <v>36</v>
      </c>
      <c r="B20" s="115" t="s">
        <v>1170</v>
      </c>
      <c r="C20" s="74" t="s">
        <v>1171</v>
      </c>
    </row>
    <row r="21" spans="1:3" ht="57" customHeight="1">
      <c r="A21" s="176" t="s">
        <v>1007</v>
      </c>
      <c r="B21" s="115" t="s">
        <v>1000</v>
      </c>
      <c r="C21" s="401" t="s">
        <v>1169</v>
      </c>
    </row>
    <row r="22" spans="1:3" ht="30.75">
      <c r="A22" s="176" t="s">
        <v>1008</v>
      </c>
      <c r="B22" s="115" t="s">
        <v>1001</v>
      </c>
      <c r="C22" s="401" t="s">
        <v>1002</v>
      </c>
    </row>
    <row r="23" spans="1:3" ht="15">
      <c r="A23" s="176" t="s">
        <v>1009</v>
      </c>
      <c r="B23" s="115" t="s">
        <v>1003</v>
      </c>
      <c r="C23" s="401" t="s">
        <v>1004</v>
      </c>
    </row>
    <row r="24" spans="1:3" ht="30.75">
      <c r="A24" s="176" t="s">
        <v>1010</v>
      </c>
      <c r="B24" s="115" t="s">
        <v>1005</v>
      </c>
      <c r="C24" s="401" t="s">
        <v>1006</v>
      </c>
    </row>
    <row r="25" spans="1:3" ht="84.75" customHeight="1">
      <c r="A25" s="176" t="s">
        <v>37</v>
      </c>
      <c r="B25" s="400" t="s">
        <v>1227</v>
      </c>
      <c r="C25" s="401" t="s">
        <v>1228</v>
      </c>
    </row>
    <row r="26" spans="1:3" ht="102.75" customHeight="1">
      <c r="A26" s="176" t="s">
        <v>432</v>
      </c>
      <c r="B26" s="115" t="s">
        <v>1190</v>
      </c>
      <c r="C26" s="74" t="s">
        <v>60</v>
      </c>
    </row>
    <row r="27" spans="1:3" ht="46.5">
      <c r="A27" s="176" t="s">
        <v>413</v>
      </c>
      <c r="B27" s="115" t="s">
        <v>1243</v>
      </c>
      <c r="C27" s="74" t="s">
        <v>1244</v>
      </c>
    </row>
    <row r="28" spans="1:8" ht="25.5" customHeight="1">
      <c r="A28" s="176" t="s">
        <v>61</v>
      </c>
      <c r="B28" s="400" t="s">
        <v>1189</v>
      </c>
      <c r="C28" s="74" t="s">
        <v>1195</v>
      </c>
      <c r="H28" s="116" t="s">
        <v>212</v>
      </c>
    </row>
    <row r="29" spans="1:3" ht="144" customHeight="1">
      <c r="A29" s="176" t="s">
        <v>63</v>
      </c>
      <c r="B29" s="115" t="s">
        <v>945</v>
      </c>
      <c r="C29" s="74" t="s">
        <v>1120</v>
      </c>
    </row>
    <row r="30" spans="1:3" ht="25.5" customHeight="1">
      <c r="A30" s="176" t="s">
        <v>62</v>
      </c>
      <c r="B30" s="400" t="s">
        <v>1191</v>
      </c>
      <c r="C30" s="74" t="s">
        <v>1194</v>
      </c>
    </row>
    <row r="31" spans="1:3" ht="39.75" customHeight="1">
      <c r="A31" s="176" t="s">
        <v>64</v>
      </c>
      <c r="B31" s="115" t="s">
        <v>69</v>
      </c>
      <c r="C31" s="74" t="s">
        <v>348</v>
      </c>
    </row>
    <row r="32" spans="1:3" ht="62.25">
      <c r="A32" s="176" t="s">
        <v>211</v>
      </c>
      <c r="B32" s="115" t="s">
        <v>1172</v>
      </c>
      <c r="C32" s="117" t="s">
        <v>1173</v>
      </c>
    </row>
    <row r="33" spans="1:4" ht="51" customHeight="1">
      <c r="A33" s="176" t="s">
        <v>214</v>
      </c>
      <c r="B33" s="115"/>
      <c r="C33" s="74" t="s">
        <v>1226</v>
      </c>
      <c r="D33" s="306"/>
    </row>
    <row r="34" spans="1:3" ht="86.25" customHeight="1">
      <c r="A34" s="176" t="s">
        <v>349</v>
      </c>
      <c r="B34" s="174"/>
      <c r="C34" s="117" t="s">
        <v>1174</v>
      </c>
    </row>
    <row r="35" spans="1:3" ht="64.5" customHeight="1">
      <c r="A35" s="176" t="s">
        <v>331</v>
      </c>
      <c r="B35" s="115" t="s">
        <v>1011</v>
      </c>
      <c r="C35" s="117" t="s">
        <v>234</v>
      </c>
    </row>
    <row r="36" spans="1:3" ht="65.25" customHeight="1">
      <c r="A36" s="176" t="s">
        <v>52</v>
      </c>
      <c r="B36" s="115" t="s">
        <v>1245</v>
      </c>
      <c r="C36" s="74" t="s">
        <v>1246</v>
      </c>
    </row>
    <row r="37" spans="1:3" ht="132" customHeight="1">
      <c r="A37" s="176" t="s">
        <v>362</v>
      </c>
      <c r="B37" s="115" t="s">
        <v>1175</v>
      </c>
      <c r="C37" s="74" t="s">
        <v>1121</v>
      </c>
    </row>
    <row r="38" spans="1:3" ht="30.75">
      <c r="A38" s="176" t="s">
        <v>362</v>
      </c>
      <c r="B38" s="337" t="s">
        <v>990</v>
      </c>
      <c r="C38" s="117" t="s">
        <v>1192</v>
      </c>
    </row>
    <row r="39" spans="1:3" ht="47.25" thickBot="1">
      <c r="A39" s="176" t="s">
        <v>362</v>
      </c>
      <c r="B39" s="340" t="s">
        <v>993</v>
      </c>
      <c r="C39" s="339" t="s">
        <v>1193</v>
      </c>
    </row>
    <row r="40" ht="15">
      <c r="B40" s="119"/>
    </row>
    <row r="41" ht="15">
      <c r="B41" s="119"/>
    </row>
    <row r="42" ht="15">
      <c r="B42" s="119"/>
    </row>
    <row r="43" ht="15">
      <c r="B43" s="119"/>
    </row>
    <row r="44" ht="15">
      <c r="B44" s="119"/>
    </row>
    <row r="45" ht="15">
      <c r="B45" s="119"/>
    </row>
    <row r="46" ht="15">
      <c r="B46" s="119"/>
    </row>
    <row r="47" ht="15">
      <c r="B47" s="119"/>
    </row>
    <row r="48" ht="15">
      <c r="B48" s="119"/>
    </row>
    <row r="49" ht="15">
      <c r="B49" s="119"/>
    </row>
    <row r="50" ht="15">
      <c r="B50" s="119"/>
    </row>
    <row r="51" ht="15">
      <c r="B51" s="119"/>
    </row>
    <row r="52" ht="15">
      <c r="B52" s="119"/>
    </row>
    <row r="53" ht="15">
      <c r="B53" s="119"/>
    </row>
    <row r="54" ht="15">
      <c r="B54" s="119"/>
    </row>
    <row r="55" ht="15">
      <c r="B55" s="119"/>
    </row>
    <row r="56" ht="15">
      <c r="B56" s="119"/>
    </row>
    <row r="57" ht="15">
      <c r="B57" s="119"/>
    </row>
    <row r="58" ht="15">
      <c r="B58" s="119"/>
    </row>
  </sheetData>
  <sheetProtection/>
  <mergeCells count="1">
    <mergeCell ref="A1:C1"/>
  </mergeCells>
  <printOptions gridLines="1"/>
  <pageMargins left="0.47" right="0.2" top="0.5" bottom="0.43" header="0.39" footer="0.26"/>
  <pageSetup fitToHeight="5" fitToWidth="5" horizontalDpi="600" verticalDpi="600" orientation="landscape" paperSize="9" scale="69" r:id="rId3"/>
  <legacyDrawing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A1:E23"/>
  <sheetViews>
    <sheetView tabSelected="1" zoomScale="75" zoomScaleNormal="75" zoomScalePageLayoutView="0" workbookViewId="0" topLeftCell="A1">
      <pane xSplit="2" ySplit="4" topLeftCell="C5" activePane="bottomRight" state="frozen"/>
      <selection pane="topLeft" activeCell="G22" sqref="G22"/>
      <selection pane="topRight" activeCell="G22" sqref="G22"/>
      <selection pane="bottomLeft" activeCell="G22" sqref="G22"/>
      <selection pane="bottomRight" activeCell="D17" sqref="D17"/>
    </sheetView>
  </sheetViews>
  <sheetFormatPr defaultColWidth="9.140625" defaultRowHeight="12.75"/>
  <cols>
    <col min="1" max="1" width="9.140625" style="24" customWidth="1"/>
    <col min="2" max="2" width="77.8515625" style="50" customWidth="1"/>
    <col min="3" max="5" width="17.421875" style="19" customWidth="1"/>
    <col min="6" max="6" width="12.421875" style="19" customWidth="1"/>
    <col min="7" max="16384" width="9.140625" style="19" customWidth="1"/>
  </cols>
  <sheetData>
    <row r="1" spans="1:5" s="18" customFormat="1" ht="87" customHeight="1">
      <c r="A1" s="660" t="s">
        <v>1038</v>
      </c>
      <c r="B1" s="661"/>
      <c r="C1" s="661"/>
      <c r="D1" s="661"/>
      <c r="E1" s="662"/>
    </row>
    <row r="2" spans="1:5" s="18" customFormat="1" ht="34.5" customHeight="1">
      <c r="A2" s="663" t="s">
        <v>1328</v>
      </c>
      <c r="B2" s="664"/>
      <c r="C2" s="664"/>
      <c r="D2" s="664"/>
      <c r="E2" s="665"/>
    </row>
    <row r="3" spans="1:5" ht="43.5" customHeight="1">
      <c r="A3" s="30" t="s">
        <v>270</v>
      </c>
      <c r="B3" s="46" t="s">
        <v>269</v>
      </c>
      <c r="C3" s="14" t="s">
        <v>382</v>
      </c>
      <c r="D3" s="14" t="s">
        <v>383</v>
      </c>
      <c r="E3" s="35" t="s">
        <v>295</v>
      </c>
    </row>
    <row r="4" spans="1:5" ht="17.25" customHeight="1">
      <c r="A4" s="31"/>
      <c r="B4" s="46"/>
      <c r="C4" s="38" t="s">
        <v>364</v>
      </c>
      <c r="D4" s="38" t="s">
        <v>365</v>
      </c>
      <c r="E4" s="39" t="s">
        <v>45</v>
      </c>
    </row>
    <row r="5" spans="1:5" ht="15">
      <c r="A5" s="31">
        <v>1</v>
      </c>
      <c r="B5" s="46" t="s">
        <v>453</v>
      </c>
      <c r="C5" s="496">
        <f>C6</f>
        <v>6631325</v>
      </c>
      <c r="D5" s="496">
        <f>D6</f>
        <v>150000</v>
      </c>
      <c r="E5" s="497">
        <f aca="true" t="shared" si="0" ref="E5:E19">C5+D5</f>
        <v>6781325</v>
      </c>
    </row>
    <row r="6" spans="1:5" ht="15">
      <c r="A6" s="31">
        <f aca="true" t="shared" si="1" ref="A6:A19">A5+1</f>
        <v>2</v>
      </c>
      <c r="B6" s="27" t="s">
        <v>342</v>
      </c>
      <c r="C6" s="51">
        <v>6631325</v>
      </c>
      <c r="D6" s="51">
        <v>150000</v>
      </c>
      <c r="E6" s="497">
        <f t="shared" si="0"/>
        <v>6781325</v>
      </c>
    </row>
    <row r="7" spans="1:5" ht="15.75" customHeight="1">
      <c r="A7" s="31">
        <f t="shared" si="1"/>
        <v>3</v>
      </c>
      <c r="B7" s="46" t="s">
        <v>454</v>
      </c>
      <c r="C7" s="496">
        <f>C8+C9+C10+C11+C12</f>
        <v>3207498</v>
      </c>
      <c r="D7" s="496">
        <f>D8+D9+D10+D11+D12</f>
        <v>6735</v>
      </c>
      <c r="E7" s="497">
        <f t="shared" si="0"/>
        <v>3214233</v>
      </c>
    </row>
    <row r="8" spans="1:5" ht="15">
      <c r="A8" s="31">
        <f t="shared" si="1"/>
        <v>4</v>
      </c>
      <c r="B8" s="27" t="s">
        <v>343</v>
      </c>
      <c r="C8" s="51">
        <v>2957239</v>
      </c>
      <c r="D8" s="51">
        <v>0</v>
      </c>
      <c r="E8" s="497">
        <f t="shared" si="0"/>
        <v>2957239</v>
      </c>
    </row>
    <row r="9" spans="1:5" ht="15">
      <c r="A9" s="31">
        <f t="shared" si="1"/>
        <v>5</v>
      </c>
      <c r="B9" s="27" t="s">
        <v>344</v>
      </c>
      <c r="C9" s="51">
        <v>176880</v>
      </c>
      <c r="D9" s="51">
        <v>6735</v>
      </c>
      <c r="E9" s="497">
        <f t="shared" si="0"/>
        <v>183615</v>
      </c>
    </row>
    <row r="10" spans="1:5" ht="15">
      <c r="A10" s="31">
        <f t="shared" si="1"/>
        <v>6</v>
      </c>
      <c r="B10" s="27" t="s">
        <v>345</v>
      </c>
      <c r="C10" s="51">
        <v>0</v>
      </c>
      <c r="D10" s="51">
        <v>0</v>
      </c>
      <c r="E10" s="497">
        <f t="shared" si="0"/>
        <v>0</v>
      </c>
    </row>
    <row r="11" spans="1:5" ht="15">
      <c r="A11" s="31">
        <f t="shared" si="1"/>
        <v>7</v>
      </c>
      <c r="B11" s="27" t="s">
        <v>346</v>
      </c>
      <c r="C11" s="51">
        <v>0</v>
      </c>
      <c r="D11" s="51">
        <v>0</v>
      </c>
      <c r="E11" s="497">
        <f t="shared" si="0"/>
        <v>0</v>
      </c>
    </row>
    <row r="12" spans="1:5" ht="15">
      <c r="A12" s="31">
        <f t="shared" si="1"/>
        <v>8</v>
      </c>
      <c r="B12" s="27" t="s">
        <v>198</v>
      </c>
      <c r="C12" s="51">
        <v>73379</v>
      </c>
      <c r="D12" s="51">
        <v>0</v>
      </c>
      <c r="E12" s="497">
        <f t="shared" si="0"/>
        <v>73379</v>
      </c>
    </row>
    <row r="13" spans="1:5" ht="15.75" customHeight="1">
      <c r="A13" s="31">
        <f t="shared" si="1"/>
        <v>9</v>
      </c>
      <c r="B13" s="46" t="s">
        <v>455</v>
      </c>
      <c r="C13" s="496">
        <f>C14</f>
        <v>11900</v>
      </c>
      <c r="D13" s="496">
        <f>D14</f>
        <v>0</v>
      </c>
      <c r="E13" s="497">
        <f t="shared" si="0"/>
        <v>11900</v>
      </c>
    </row>
    <row r="14" spans="1:5" ht="15">
      <c r="A14" s="31">
        <f t="shared" si="1"/>
        <v>10</v>
      </c>
      <c r="B14" s="27" t="s">
        <v>199</v>
      </c>
      <c r="C14" s="51">
        <v>11900</v>
      </c>
      <c r="D14" s="51">
        <v>0</v>
      </c>
      <c r="E14" s="497">
        <f t="shared" si="0"/>
        <v>11900</v>
      </c>
    </row>
    <row r="15" spans="1:5" ht="15">
      <c r="A15" s="31">
        <f t="shared" si="1"/>
        <v>11</v>
      </c>
      <c r="B15" s="46" t="s">
        <v>456</v>
      </c>
      <c r="C15" s="496">
        <f>SUM(C16:C18)</f>
        <v>1253130</v>
      </c>
      <c r="D15" s="496">
        <f>SUM(D16:D18)</f>
        <v>0</v>
      </c>
      <c r="E15" s="497">
        <f t="shared" si="0"/>
        <v>1253130</v>
      </c>
    </row>
    <row r="16" spans="1:5" ht="15">
      <c r="A16" s="31">
        <f t="shared" si="1"/>
        <v>12</v>
      </c>
      <c r="B16" s="27" t="s">
        <v>200</v>
      </c>
      <c r="C16" s="51">
        <v>818273</v>
      </c>
      <c r="D16" s="51">
        <v>0</v>
      </c>
      <c r="E16" s="497">
        <f t="shared" si="0"/>
        <v>818273</v>
      </c>
    </row>
    <row r="17" spans="1:5" ht="15">
      <c r="A17" s="31">
        <f t="shared" si="1"/>
        <v>13</v>
      </c>
      <c r="B17" s="27" t="s">
        <v>201</v>
      </c>
      <c r="C17" s="51">
        <v>351900</v>
      </c>
      <c r="D17" s="51">
        <v>0</v>
      </c>
      <c r="E17" s="497">
        <f t="shared" si="0"/>
        <v>351900</v>
      </c>
    </row>
    <row r="18" spans="1:5" ht="15">
      <c r="A18" s="31">
        <f t="shared" si="1"/>
        <v>14</v>
      </c>
      <c r="B18" s="27" t="s">
        <v>202</v>
      </c>
      <c r="C18" s="51">
        <v>82957</v>
      </c>
      <c r="D18" s="51">
        <v>0</v>
      </c>
      <c r="E18" s="497">
        <f t="shared" si="0"/>
        <v>82957</v>
      </c>
    </row>
    <row r="19" spans="1:5" ht="15.75" thickBot="1">
      <c r="A19" s="32">
        <f t="shared" si="1"/>
        <v>15</v>
      </c>
      <c r="B19" s="48" t="s">
        <v>457</v>
      </c>
      <c r="C19" s="498">
        <f>C5+C7+C13+C15</f>
        <v>11103853</v>
      </c>
      <c r="D19" s="498">
        <f>D5+D7+D13+D15</f>
        <v>156735</v>
      </c>
      <c r="E19" s="499">
        <f t="shared" si="0"/>
        <v>11260588</v>
      </c>
    </row>
    <row r="20" spans="1:4" ht="15">
      <c r="A20" s="20"/>
      <c r="B20" s="49"/>
      <c r="C20" s="666"/>
      <c r="D20" s="666"/>
    </row>
    <row r="21" spans="1:2" ht="15">
      <c r="A21" s="23"/>
      <c r="B21" s="141"/>
    </row>
    <row r="23" ht="15">
      <c r="B23" s="50" t="s">
        <v>212</v>
      </c>
    </row>
  </sheetData>
  <sheetProtection selectLockedCells="1"/>
  <protectedRanges>
    <protectedRange sqref="C8:D12 C16 C14:D14 C6:D6 C18"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43"/>
  <sheetViews>
    <sheetView zoomScale="75" zoomScaleNormal="75" zoomScalePageLayoutView="0" workbookViewId="0" topLeftCell="A1">
      <pane xSplit="2" ySplit="5" topLeftCell="C23" activePane="bottomRight" state="frozen"/>
      <selection pane="topLeft" activeCell="D15" sqref="D15"/>
      <selection pane="topRight" activeCell="D15" sqref="D15"/>
      <selection pane="bottomLeft" activeCell="D15" sqref="D15"/>
      <selection pane="bottomRight" activeCell="D5" sqref="D5"/>
    </sheetView>
  </sheetViews>
  <sheetFormatPr defaultColWidth="9.140625" defaultRowHeight="12.75"/>
  <cols>
    <col min="1" max="1" width="10.140625" style="3" customWidth="1"/>
    <col min="2" max="2" width="83.00390625" style="55" customWidth="1"/>
    <col min="3" max="3" width="15.421875" style="1" customWidth="1"/>
    <col min="4" max="4" width="14.28125" style="1" customWidth="1"/>
    <col min="5" max="5" width="14.7109375" style="1" customWidth="1"/>
    <col min="6" max="16384" width="9.140625" style="1" customWidth="1"/>
  </cols>
  <sheetData>
    <row r="1" spans="1:7" ht="49.5" customHeight="1">
      <c r="A1" s="667" t="s">
        <v>1039</v>
      </c>
      <c r="B1" s="668"/>
      <c r="C1" s="668"/>
      <c r="D1" s="668"/>
      <c r="E1" s="669"/>
      <c r="F1" s="7"/>
      <c r="G1" s="7"/>
    </row>
    <row r="2" spans="1:5" s="18" customFormat="1" ht="38.25" customHeight="1">
      <c r="A2" s="670" t="s">
        <v>1334</v>
      </c>
      <c r="B2" s="671"/>
      <c r="C2" s="671"/>
      <c r="D2" s="671"/>
      <c r="E2" s="672"/>
    </row>
    <row r="3" spans="1:5" s="10" customFormat="1" ht="35.25" customHeight="1">
      <c r="A3" s="30" t="s">
        <v>270</v>
      </c>
      <c r="B3" s="109" t="s">
        <v>415</v>
      </c>
      <c r="C3" s="14" t="s">
        <v>382</v>
      </c>
      <c r="D3" s="14" t="s">
        <v>383</v>
      </c>
      <c r="E3" s="35" t="s">
        <v>295</v>
      </c>
    </row>
    <row r="4" spans="1:5" s="19" customFormat="1" ht="17.25" customHeight="1">
      <c r="A4" s="31"/>
      <c r="B4" s="46"/>
      <c r="C4" s="38" t="s">
        <v>364</v>
      </c>
      <c r="D4" s="38" t="s">
        <v>365</v>
      </c>
      <c r="E4" s="39" t="s">
        <v>45</v>
      </c>
    </row>
    <row r="5" spans="1:5" ht="30.75">
      <c r="A5" s="33">
        <v>1</v>
      </c>
      <c r="B5" s="52" t="s">
        <v>1215</v>
      </c>
      <c r="C5" s="61">
        <f>SUM(C6:C15)</f>
        <v>284430.29</v>
      </c>
      <c r="D5" s="61">
        <f>SUM(D6:D7)</f>
        <v>0</v>
      </c>
      <c r="E5" s="500">
        <f>C5+D5</f>
        <v>284430.29</v>
      </c>
    </row>
    <row r="6" spans="1:5" ht="15">
      <c r="A6" s="33" t="s">
        <v>402</v>
      </c>
      <c r="B6" s="53" t="s">
        <v>1362</v>
      </c>
      <c r="C6" s="51">
        <v>2000</v>
      </c>
      <c r="D6" s="51">
        <v>0</v>
      </c>
      <c r="E6" s="500">
        <f aca="true" t="shared" si="0" ref="E6:E41">C6+D6</f>
        <v>2000</v>
      </c>
    </row>
    <row r="7" spans="1:5" ht="15">
      <c r="A7" s="33" t="s">
        <v>483</v>
      </c>
      <c r="B7" s="53" t="s">
        <v>1363</v>
      </c>
      <c r="C7" s="51">
        <v>3000</v>
      </c>
      <c r="D7" s="51">
        <v>0</v>
      </c>
      <c r="E7" s="500">
        <f t="shared" si="0"/>
        <v>3000</v>
      </c>
    </row>
    <row r="8" spans="1:5" ht="30.75">
      <c r="A8" s="33" t="s">
        <v>1381</v>
      </c>
      <c r="B8" s="486" t="s">
        <v>1364</v>
      </c>
      <c r="C8" s="51">
        <v>8862</v>
      </c>
      <c r="D8" s="51">
        <v>0</v>
      </c>
      <c r="E8" s="500">
        <f t="shared" si="0"/>
        <v>8862</v>
      </c>
    </row>
    <row r="9" spans="1:5" ht="30.75">
      <c r="A9" s="33" t="s">
        <v>1382</v>
      </c>
      <c r="B9" s="53" t="s">
        <v>1370</v>
      </c>
      <c r="C9" s="51">
        <v>2230</v>
      </c>
      <c r="D9" s="51">
        <v>0</v>
      </c>
      <c r="E9" s="500">
        <f t="shared" si="0"/>
        <v>2230</v>
      </c>
    </row>
    <row r="10" spans="1:5" ht="15">
      <c r="A10" s="33" t="s">
        <v>1383</v>
      </c>
      <c r="B10" s="53" t="s">
        <v>1371</v>
      </c>
      <c r="C10" s="51">
        <v>16094</v>
      </c>
      <c r="D10" s="51">
        <v>0</v>
      </c>
      <c r="E10" s="500">
        <f t="shared" si="0"/>
        <v>16094</v>
      </c>
    </row>
    <row r="11" spans="1:5" ht="15">
      <c r="A11" s="33" t="s">
        <v>1384</v>
      </c>
      <c r="B11" s="53" t="s">
        <v>1372</v>
      </c>
      <c r="C11" s="51">
        <v>14470</v>
      </c>
      <c r="D11" s="51">
        <v>0</v>
      </c>
      <c r="E11" s="500">
        <f t="shared" si="0"/>
        <v>14470</v>
      </c>
    </row>
    <row r="12" spans="1:5" ht="30.75">
      <c r="A12" s="33" t="s">
        <v>1385</v>
      </c>
      <c r="B12" s="53" t="s">
        <v>1375</v>
      </c>
      <c r="C12" s="51">
        <v>15545.63</v>
      </c>
      <c r="D12" s="51">
        <v>0</v>
      </c>
      <c r="E12" s="500">
        <f t="shared" si="0"/>
        <v>15545.63</v>
      </c>
    </row>
    <row r="13" spans="1:5" ht="30.75">
      <c r="A13" s="33" t="s">
        <v>1386</v>
      </c>
      <c r="B13" s="53" t="s">
        <v>1376</v>
      </c>
      <c r="C13" s="51">
        <v>128663.2</v>
      </c>
      <c r="D13" s="51">
        <v>0</v>
      </c>
      <c r="E13" s="500">
        <f t="shared" si="0"/>
        <v>128663.2</v>
      </c>
    </row>
    <row r="14" spans="1:5" ht="30.75">
      <c r="A14" s="33" t="s">
        <v>1387</v>
      </c>
      <c r="B14" s="53" t="s">
        <v>1377</v>
      </c>
      <c r="C14" s="51">
        <v>93565.46</v>
      </c>
      <c r="D14" s="51">
        <v>0</v>
      </c>
      <c r="E14" s="500">
        <f t="shared" si="0"/>
        <v>93565.46</v>
      </c>
    </row>
    <row r="15" spans="1:5" ht="15">
      <c r="A15" s="33"/>
      <c r="B15" s="486"/>
      <c r="C15" s="51"/>
      <c r="D15" s="51"/>
      <c r="E15" s="500"/>
    </row>
    <row r="16" spans="1:5" ht="15">
      <c r="A16" s="33">
        <v>2</v>
      </c>
      <c r="B16" s="52" t="s">
        <v>101</v>
      </c>
      <c r="C16" s="61">
        <f>SUM(C17:C20)</f>
        <v>2300</v>
      </c>
      <c r="D16" s="61">
        <f>SUM(D17:D18)</f>
        <v>0</v>
      </c>
      <c r="E16" s="500">
        <f t="shared" si="0"/>
        <v>2300</v>
      </c>
    </row>
    <row r="17" spans="1:5" ht="15">
      <c r="A17" s="33" t="s">
        <v>403</v>
      </c>
      <c r="B17" s="53" t="s">
        <v>1366</v>
      </c>
      <c r="C17" s="51">
        <v>500</v>
      </c>
      <c r="D17" s="51">
        <v>0</v>
      </c>
      <c r="E17" s="500">
        <f t="shared" si="0"/>
        <v>500</v>
      </c>
    </row>
    <row r="18" spans="1:5" ht="15">
      <c r="A18" s="33" t="s">
        <v>484</v>
      </c>
      <c r="B18" s="53" t="s">
        <v>1397</v>
      </c>
      <c r="C18" s="51">
        <v>700</v>
      </c>
      <c r="D18" s="51">
        <v>0</v>
      </c>
      <c r="E18" s="500">
        <f t="shared" si="0"/>
        <v>700</v>
      </c>
    </row>
    <row r="19" spans="1:5" ht="15">
      <c r="A19" s="33" t="s">
        <v>1388</v>
      </c>
      <c r="B19" s="487" t="s">
        <v>1379</v>
      </c>
      <c r="C19" s="501">
        <v>900</v>
      </c>
      <c r="D19" s="51">
        <v>0</v>
      </c>
      <c r="E19" s="500">
        <f t="shared" si="0"/>
        <v>900</v>
      </c>
    </row>
    <row r="20" spans="1:5" ht="15">
      <c r="A20" s="33" t="s">
        <v>1389</v>
      </c>
      <c r="B20" s="487" t="s">
        <v>1380</v>
      </c>
      <c r="C20" s="501">
        <v>200</v>
      </c>
      <c r="D20" s="51">
        <v>0</v>
      </c>
      <c r="E20" s="500">
        <f t="shared" si="0"/>
        <v>200</v>
      </c>
    </row>
    <row r="21" spans="1:5" ht="15">
      <c r="A21" s="33"/>
      <c r="B21" s="53"/>
      <c r="C21" s="51"/>
      <c r="D21" s="51"/>
      <c r="E21" s="500">
        <f t="shared" si="0"/>
        <v>0</v>
      </c>
    </row>
    <row r="22" spans="1:5" ht="15">
      <c r="A22" s="33">
        <v>3</v>
      </c>
      <c r="B22" s="52" t="s">
        <v>337</v>
      </c>
      <c r="C22" s="61">
        <f>SUM(C23:C24)</f>
        <v>0</v>
      </c>
      <c r="D22" s="61">
        <f>SUM(D25:D25)</f>
        <v>0</v>
      </c>
      <c r="E22" s="500">
        <f t="shared" si="0"/>
        <v>0</v>
      </c>
    </row>
    <row r="23" spans="1:5" ht="15">
      <c r="A23" s="33" t="s">
        <v>405</v>
      </c>
      <c r="B23" s="165"/>
      <c r="C23" s="51">
        <v>0</v>
      </c>
      <c r="D23" s="51">
        <v>0</v>
      </c>
      <c r="E23" s="500">
        <f t="shared" si="0"/>
        <v>0</v>
      </c>
    </row>
    <row r="24" spans="1:5" ht="15">
      <c r="A24" s="33" t="s">
        <v>485</v>
      </c>
      <c r="B24" s="165"/>
      <c r="C24" s="51">
        <v>0</v>
      </c>
      <c r="D24" s="51">
        <v>0</v>
      </c>
      <c r="E24" s="500">
        <f t="shared" si="0"/>
        <v>0</v>
      </c>
    </row>
    <row r="25" spans="1:5" ht="15">
      <c r="A25" s="33"/>
      <c r="B25" s="53"/>
      <c r="C25" s="51"/>
      <c r="D25" s="51"/>
      <c r="E25" s="500">
        <f t="shared" si="0"/>
        <v>0</v>
      </c>
    </row>
    <row r="26" spans="1:5" ht="15">
      <c r="A26" s="33">
        <v>4</v>
      </c>
      <c r="B26" s="52" t="s">
        <v>338</v>
      </c>
      <c r="C26" s="61">
        <f>SUM(C27:C39)</f>
        <v>216441.02</v>
      </c>
      <c r="D26" s="61">
        <f>SUM(D39:D39)</f>
        <v>0</v>
      </c>
      <c r="E26" s="500">
        <f t="shared" si="0"/>
        <v>216441.02</v>
      </c>
    </row>
    <row r="27" spans="1:5" ht="15">
      <c r="A27" s="33" t="s">
        <v>316</v>
      </c>
      <c r="B27" s="487" t="s">
        <v>1365</v>
      </c>
      <c r="C27" s="167">
        <v>11162.68</v>
      </c>
      <c r="D27" s="167">
        <v>0</v>
      </c>
      <c r="E27" s="500">
        <f t="shared" si="0"/>
        <v>11162.68</v>
      </c>
    </row>
    <row r="28" spans="1:5" ht="30.75">
      <c r="A28" s="33" t="s">
        <v>486</v>
      </c>
      <c r="B28" s="487" t="s">
        <v>1367</v>
      </c>
      <c r="C28" s="502">
        <v>4752</v>
      </c>
      <c r="D28" s="167">
        <v>0</v>
      </c>
      <c r="E28" s="500">
        <f t="shared" si="0"/>
        <v>4752</v>
      </c>
    </row>
    <row r="29" spans="1:5" ht="30.75">
      <c r="A29" s="33" t="s">
        <v>1391</v>
      </c>
      <c r="B29" s="487" t="s">
        <v>1368</v>
      </c>
      <c r="C29" s="502">
        <v>20000</v>
      </c>
      <c r="D29" s="51">
        <v>0</v>
      </c>
      <c r="E29" s="500">
        <f t="shared" si="0"/>
        <v>20000</v>
      </c>
    </row>
    <row r="30" spans="1:5" ht="30.75">
      <c r="A30" s="33" t="s">
        <v>1392</v>
      </c>
      <c r="B30" s="487" t="s">
        <v>1369</v>
      </c>
      <c r="C30" s="502">
        <v>5000</v>
      </c>
      <c r="D30" s="51">
        <v>0</v>
      </c>
      <c r="E30" s="500">
        <f t="shared" si="0"/>
        <v>5000</v>
      </c>
    </row>
    <row r="31" spans="1:5" ht="30.75">
      <c r="A31" s="33" t="s">
        <v>1393</v>
      </c>
      <c r="B31" s="53" t="s">
        <v>1373</v>
      </c>
      <c r="C31" s="167">
        <v>1721.1</v>
      </c>
      <c r="D31" s="167">
        <v>0</v>
      </c>
      <c r="E31" s="500">
        <f t="shared" si="0"/>
        <v>1721.1</v>
      </c>
    </row>
    <row r="32" spans="1:5" ht="30.75">
      <c r="A32" s="33" t="s">
        <v>1394</v>
      </c>
      <c r="B32" s="53" t="s">
        <v>1374</v>
      </c>
      <c r="C32" s="167">
        <v>1980</v>
      </c>
      <c r="D32" s="167">
        <v>0</v>
      </c>
      <c r="E32" s="500">
        <f t="shared" si="0"/>
        <v>1980</v>
      </c>
    </row>
    <row r="33" spans="1:5" ht="15">
      <c r="A33" s="33" t="s">
        <v>1395</v>
      </c>
      <c r="B33" s="487" t="s">
        <v>1378</v>
      </c>
      <c r="C33" s="502">
        <v>858</v>
      </c>
      <c r="D33" s="167">
        <v>0</v>
      </c>
      <c r="E33" s="500">
        <f t="shared" si="0"/>
        <v>858</v>
      </c>
    </row>
    <row r="34" spans="1:5" ht="15">
      <c r="A34" s="33" t="s">
        <v>1396</v>
      </c>
      <c r="B34" s="487" t="s">
        <v>1390</v>
      </c>
      <c r="C34" s="502">
        <v>91301.98</v>
      </c>
      <c r="D34" s="167"/>
      <c r="E34" s="500">
        <f t="shared" si="0"/>
        <v>91301.98</v>
      </c>
    </row>
    <row r="35" spans="1:5" ht="30.75">
      <c r="A35" s="33" t="s">
        <v>1403</v>
      </c>
      <c r="B35" s="53" t="s">
        <v>1398</v>
      </c>
      <c r="C35" s="167">
        <v>9992.1</v>
      </c>
      <c r="D35" s="167">
        <v>0</v>
      </c>
      <c r="E35" s="500">
        <f t="shared" si="0"/>
        <v>9992.1</v>
      </c>
    </row>
    <row r="36" spans="1:5" ht="15">
      <c r="A36" s="33" t="s">
        <v>1404</v>
      </c>
      <c r="B36" s="53" t="s">
        <v>1399</v>
      </c>
      <c r="C36" s="167">
        <v>730.74</v>
      </c>
      <c r="D36" s="167">
        <v>0</v>
      </c>
      <c r="E36" s="500">
        <f t="shared" si="0"/>
        <v>730.74</v>
      </c>
    </row>
    <row r="37" spans="1:5" ht="15">
      <c r="A37" s="33" t="s">
        <v>1405</v>
      </c>
      <c r="B37" s="53" t="s">
        <v>1400</v>
      </c>
      <c r="C37" s="167">
        <v>8686.02</v>
      </c>
      <c r="D37" s="167">
        <v>0</v>
      </c>
      <c r="E37" s="500">
        <f t="shared" si="0"/>
        <v>8686.02</v>
      </c>
    </row>
    <row r="38" spans="1:5" ht="15">
      <c r="A38" s="33" t="s">
        <v>1406</v>
      </c>
      <c r="B38" s="53" t="s">
        <v>1401</v>
      </c>
      <c r="C38" s="51">
        <v>2464</v>
      </c>
      <c r="D38" s="51">
        <f>(D35*0.8+D36*0.8)</f>
        <v>0</v>
      </c>
      <c r="E38" s="500">
        <f t="shared" si="0"/>
        <v>2464</v>
      </c>
    </row>
    <row r="39" spans="1:5" ht="30.75">
      <c r="A39" s="33" t="s">
        <v>1407</v>
      </c>
      <c r="B39" s="488" t="s">
        <v>1402</v>
      </c>
      <c r="C39" s="503">
        <v>57792.4</v>
      </c>
      <c r="D39" s="503">
        <v>0</v>
      </c>
      <c r="E39" s="500">
        <f t="shared" si="0"/>
        <v>57792.4</v>
      </c>
    </row>
    <row r="40" spans="1:5" ht="15">
      <c r="A40" s="489"/>
      <c r="B40" s="488"/>
      <c r="C40" s="503"/>
      <c r="D40" s="503"/>
      <c r="E40" s="504"/>
    </row>
    <row r="41" spans="1:5" ht="15.75" thickBot="1">
      <c r="A41" s="34">
        <v>5</v>
      </c>
      <c r="B41" s="54" t="s">
        <v>385</v>
      </c>
      <c r="C41" s="505">
        <f>C5+C16+C22+C26</f>
        <v>503171.30999999994</v>
      </c>
      <c r="D41" s="505">
        <f>D5+D16+D22+D26</f>
        <v>0</v>
      </c>
      <c r="E41" s="506">
        <f t="shared" si="0"/>
        <v>503171.30999999994</v>
      </c>
    </row>
    <row r="43" spans="1:2" s="327" customFormat="1" ht="15">
      <c r="A43" s="325"/>
      <c r="B43" s="326" t="s">
        <v>1216</v>
      </c>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42"/>
  </sheetPr>
  <dimension ref="A1:I62"/>
  <sheetViews>
    <sheetView zoomScale="75" zoomScaleNormal="75" zoomScalePageLayoutView="0" workbookViewId="0" topLeftCell="A1">
      <pane xSplit="2" ySplit="5" topLeftCell="C44" activePane="bottomRight" state="frozen"/>
      <selection pane="topLeft" activeCell="G22" sqref="G22"/>
      <selection pane="topRight" activeCell="G22" sqref="G22"/>
      <selection pane="bottomLeft" activeCell="G22" sqref="G22"/>
      <selection pane="bottomRight" activeCell="B64" sqref="B64"/>
    </sheetView>
  </sheetViews>
  <sheetFormatPr defaultColWidth="9.140625" defaultRowHeight="12.75"/>
  <cols>
    <col min="1" max="1" width="7.8515625" style="3" customWidth="1"/>
    <col min="2" max="2" width="70.57421875" style="158" customWidth="1"/>
    <col min="3" max="3" width="16.421875" style="159" customWidth="1"/>
    <col min="4" max="4" width="16.57421875" style="159" customWidth="1"/>
    <col min="5" max="5" width="16.421875" style="159" customWidth="1"/>
    <col min="6" max="6" width="19.140625" style="159" customWidth="1"/>
    <col min="7" max="7" width="16.8515625" style="159" customWidth="1"/>
    <col min="8" max="8" width="17.28125" style="159" customWidth="1"/>
    <col min="9" max="9" width="16.57421875" style="1" customWidth="1"/>
    <col min="10" max="16384" width="9.140625" style="1" customWidth="1"/>
  </cols>
  <sheetData>
    <row r="1" spans="1:8" ht="34.5" customHeight="1">
      <c r="A1" s="680" t="s">
        <v>1040</v>
      </c>
      <c r="B1" s="681"/>
      <c r="C1" s="681"/>
      <c r="D1" s="681"/>
      <c r="E1" s="681"/>
      <c r="F1" s="681"/>
      <c r="G1" s="681"/>
      <c r="H1" s="682"/>
    </row>
    <row r="2" spans="1:8" ht="31.5" customHeight="1">
      <c r="A2" s="663" t="s">
        <v>1334</v>
      </c>
      <c r="B2" s="664"/>
      <c r="C2" s="664"/>
      <c r="D2" s="664"/>
      <c r="E2" s="664"/>
      <c r="F2" s="664"/>
      <c r="G2" s="664"/>
      <c r="H2" s="665"/>
    </row>
    <row r="3" spans="1:8" ht="24" customHeight="1">
      <c r="A3" s="683" t="s">
        <v>270</v>
      </c>
      <c r="B3" s="684" t="s">
        <v>415</v>
      </c>
      <c r="C3" s="685">
        <v>2011</v>
      </c>
      <c r="D3" s="686"/>
      <c r="E3" s="685">
        <v>2012</v>
      </c>
      <c r="F3" s="686"/>
      <c r="G3" s="685" t="s">
        <v>1041</v>
      </c>
      <c r="H3" s="687"/>
    </row>
    <row r="4" spans="1:8" s="10" customFormat="1" ht="30.75">
      <c r="A4" s="683"/>
      <c r="B4" s="684"/>
      <c r="C4" s="14" t="s">
        <v>416</v>
      </c>
      <c r="D4" s="14" t="s">
        <v>417</v>
      </c>
      <c r="E4" s="14" t="s">
        <v>416</v>
      </c>
      <c r="F4" s="14" t="s">
        <v>417</v>
      </c>
      <c r="G4" s="14" t="s">
        <v>416</v>
      </c>
      <c r="H4" s="29" t="s">
        <v>417</v>
      </c>
    </row>
    <row r="5" spans="1:8" s="10" customFormat="1" ht="15">
      <c r="A5" s="30"/>
      <c r="B5" s="46"/>
      <c r="C5" s="14" t="s">
        <v>364</v>
      </c>
      <c r="D5" s="14" t="s">
        <v>365</v>
      </c>
      <c r="E5" s="14" t="s">
        <v>366</v>
      </c>
      <c r="F5" s="14" t="s">
        <v>373</v>
      </c>
      <c r="G5" s="14" t="s">
        <v>46</v>
      </c>
      <c r="H5" s="29" t="s">
        <v>47</v>
      </c>
    </row>
    <row r="6" spans="1:8" ht="15">
      <c r="A6" s="33">
        <v>1</v>
      </c>
      <c r="B6" s="72" t="s">
        <v>332</v>
      </c>
      <c r="C6" s="61">
        <f>SUM(C7:C10)</f>
        <v>0</v>
      </c>
      <c r="D6" s="61">
        <f>SUM(D7:D10)</f>
        <v>20780.13</v>
      </c>
      <c r="E6" s="61">
        <f>SUM(E7:E10)</f>
        <v>0</v>
      </c>
      <c r="F6" s="61">
        <f>SUM(F7:F10)</f>
        <v>15633.63</v>
      </c>
      <c r="G6" s="507">
        <f>E6-C6</f>
        <v>0</v>
      </c>
      <c r="H6" s="508">
        <f>F6-D6</f>
        <v>-5146.500000000002</v>
      </c>
    </row>
    <row r="7" spans="1:8" ht="15">
      <c r="A7" s="33">
        <f>A6+1</f>
        <v>2</v>
      </c>
      <c r="B7" s="59" t="s">
        <v>354</v>
      </c>
      <c r="C7" s="509">
        <v>0</v>
      </c>
      <c r="D7" s="509">
        <v>0</v>
      </c>
      <c r="E7" s="509">
        <v>0</v>
      </c>
      <c r="F7" s="509">
        <v>0</v>
      </c>
      <c r="G7" s="507">
        <f aca="true" t="shared" si="0" ref="G7:G50">E7-C7</f>
        <v>0</v>
      </c>
      <c r="H7" s="508">
        <f aca="true" t="shared" si="1" ref="H7:H57">F7-D7</f>
        <v>0</v>
      </c>
    </row>
    <row r="8" spans="1:8" ht="15">
      <c r="A8" s="33">
        <f aca="true" t="shared" si="2" ref="A8:A58">A7+1</f>
        <v>3</v>
      </c>
      <c r="B8" s="59" t="s">
        <v>380</v>
      </c>
      <c r="C8" s="509">
        <v>0</v>
      </c>
      <c r="D8" s="509">
        <v>0</v>
      </c>
      <c r="E8" s="509">
        <v>0</v>
      </c>
      <c r="F8" s="509">
        <v>0</v>
      </c>
      <c r="G8" s="507">
        <f t="shared" si="0"/>
        <v>0</v>
      </c>
      <c r="H8" s="508">
        <f t="shared" si="1"/>
        <v>0</v>
      </c>
    </row>
    <row r="9" spans="1:8" ht="15">
      <c r="A9" s="33">
        <f t="shared" si="2"/>
        <v>4</v>
      </c>
      <c r="B9" s="59" t="s">
        <v>82</v>
      </c>
      <c r="C9" s="509">
        <v>0</v>
      </c>
      <c r="D9" s="509">
        <v>0</v>
      </c>
      <c r="E9" s="509">
        <v>0</v>
      </c>
      <c r="F9" s="509">
        <v>0</v>
      </c>
      <c r="G9" s="507">
        <f t="shared" si="0"/>
        <v>0</v>
      </c>
      <c r="H9" s="508">
        <f t="shared" si="1"/>
        <v>0</v>
      </c>
    </row>
    <row r="10" spans="1:8" ht="15">
      <c r="A10" s="33">
        <f t="shared" si="2"/>
        <v>5</v>
      </c>
      <c r="B10" s="59" t="s">
        <v>379</v>
      </c>
      <c r="C10" s="509">
        <v>0</v>
      </c>
      <c r="D10" s="509">
        <v>20780.13</v>
      </c>
      <c r="E10" s="509">
        <v>0</v>
      </c>
      <c r="F10" s="509">
        <v>15633.63</v>
      </c>
      <c r="G10" s="507">
        <f t="shared" si="0"/>
        <v>0</v>
      </c>
      <c r="H10" s="508">
        <f t="shared" si="1"/>
        <v>-5146.500000000002</v>
      </c>
    </row>
    <row r="11" spans="1:8" ht="15">
      <c r="A11" s="33">
        <f t="shared" si="2"/>
        <v>6</v>
      </c>
      <c r="B11" s="416" t="s">
        <v>1252</v>
      </c>
      <c r="C11" s="61">
        <f>SUM(C12:C15)</f>
        <v>405965.83999999997</v>
      </c>
      <c r="D11" s="61">
        <f>SUM(D12:D15)</f>
        <v>57174.84</v>
      </c>
      <c r="E11" s="61">
        <f>SUM(E12:E15)</f>
        <v>559600.9099999999</v>
      </c>
      <c r="F11" s="61">
        <f>SUM(F12:F15)</f>
        <v>79526.26000000001</v>
      </c>
      <c r="G11" s="507">
        <f t="shared" si="0"/>
        <v>153635.06999999995</v>
      </c>
      <c r="H11" s="508">
        <f t="shared" si="1"/>
        <v>22351.420000000013</v>
      </c>
    </row>
    <row r="12" spans="1:8" ht="15">
      <c r="A12" s="33">
        <f t="shared" si="2"/>
        <v>7</v>
      </c>
      <c r="B12" s="59" t="s">
        <v>118</v>
      </c>
      <c r="C12" s="509">
        <v>0</v>
      </c>
      <c r="D12" s="509">
        <v>0</v>
      </c>
      <c r="E12" s="509">
        <v>0</v>
      </c>
      <c r="F12" s="509">
        <v>0</v>
      </c>
      <c r="G12" s="507">
        <f t="shared" si="0"/>
        <v>0</v>
      </c>
      <c r="H12" s="508">
        <f t="shared" si="1"/>
        <v>0</v>
      </c>
    </row>
    <row r="13" spans="1:8" ht="15">
      <c r="A13" s="33">
        <f t="shared" si="2"/>
        <v>8</v>
      </c>
      <c r="B13" s="59" t="s">
        <v>119</v>
      </c>
      <c r="C13" s="509">
        <v>144073.47</v>
      </c>
      <c r="D13" s="509">
        <v>0</v>
      </c>
      <c r="E13" s="509">
        <v>119675.28</v>
      </c>
      <c r="F13" s="509">
        <v>0</v>
      </c>
      <c r="G13" s="507">
        <f t="shared" si="0"/>
        <v>-24398.190000000002</v>
      </c>
      <c r="H13" s="508">
        <f t="shared" si="1"/>
        <v>0</v>
      </c>
    </row>
    <row r="14" spans="1:8" ht="30.75">
      <c r="A14" s="33">
        <f>A13+1</f>
        <v>9</v>
      </c>
      <c r="B14" s="59" t="s">
        <v>120</v>
      </c>
      <c r="C14" s="509">
        <v>83064.94</v>
      </c>
      <c r="D14" s="509">
        <v>9846.39</v>
      </c>
      <c r="E14" s="509">
        <v>85050.78</v>
      </c>
      <c r="F14" s="509">
        <v>9800.54</v>
      </c>
      <c r="G14" s="507">
        <f t="shared" si="0"/>
        <v>1985.8399999999965</v>
      </c>
      <c r="H14" s="508">
        <f t="shared" si="1"/>
        <v>-45.849999999998545</v>
      </c>
    </row>
    <row r="15" spans="1:8" ht="15">
      <c r="A15" s="433">
        <f t="shared" si="2"/>
        <v>10</v>
      </c>
      <c r="B15" s="434" t="s">
        <v>1250</v>
      </c>
      <c r="C15" s="509">
        <v>178827.43</v>
      </c>
      <c r="D15" s="509">
        <v>47328.45</v>
      </c>
      <c r="E15" s="509">
        <v>354874.85</v>
      </c>
      <c r="F15" s="509">
        <v>69725.72</v>
      </c>
      <c r="G15" s="507">
        <f t="shared" si="0"/>
        <v>176047.41999999998</v>
      </c>
      <c r="H15" s="508">
        <f t="shared" si="1"/>
        <v>22397.270000000004</v>
      </c>
    </row>
    <row r="16" spans="1:8" ht="15">
      <c r="A16" s="33">
        <f t="shared" si="2"/>
        <v>11</v>
      </c>
      <c r="B16" s="72" t="s">
        <v>42</v>
      </c>
      <c r="C16" s="509">
        <v>0</v>
      </c>
      <c r="D16" s="509">
        <v>48737.96</v>
      </c>
      <c r="E16" s="509">
        <v>0</v>
      </c>
      <c r="F16" s="509">
        <v>45358.9</v>
      </c>
      <c r="G16" s="507">
        <f t="shared" si="0"/>
        <v>0</v>
      </c>
      <c r="H16" s="508">
        <f t="shared" si="1"/>
        <v>-3379.0599999999977</v>
      </c>
    </row>
    <row r="17" spans="1:8" ht="15">
      <c r="A17" s="33">
        <f t="shared" si="2"/>
        <v>12</v>
      </c>
      <c r="B17" s="72" t="s">
        <v>422</v>
      </c>
      <c r="C17" s="509">
        <v>0</v>
      </c>
      <c r="D17" s="509">
        <v>0</v>
      </c>
      <c r="E17" s="509">
        <v>0</v>
      </c>
      <c r="F17" s="509">
        <v>0</v>
      </c>
      <c r="G17" s="507">
        <f t="shared" si="0"/>
        <v>0</v>
      </c>
      <c r="H17" s="508">
        <f t="shared" si="1"/>
        <v>0</v>
      </c>
    </row>
    <row r="18" spans="1:8" ht="15">
      <c r="A18" s="33">
        <f t="shared" si="2"/>
        <v>13</v>
      </c>
      <c r="B18" s="72" t="s">
        <v>423</v>
      </c>
      <c r="C18" s="509">
        <v>0</v>
      </c>
      <c r="D18" s="509">
        <v>0</v>
      </c>
      <c r="E18" s="509">
        <v>0</v>
      </c>
      <c r="F18" s="509">
        <v>0</v>
      </c>
      <c r="G18" s="507">
        <f t="shared" si="0"/>
        <v>0</v>
      </c>
      <c r="H18" s="508">
        <f t="shared" si="1"/>
        <v>0</v>
      </c>
    </row>
    <row r="19" spans="1:8" ht="15">
      <c r="A19" s="33">
        <f t="shared" si="2"/>
        <v>14</v>
      </c>
      <c r="B19" s="72" t="s">
        <v>424</v>
      </c>
      <c r="C19" s="509">
        <v>0</v>
      </c>
      <c r="D19" s="509">
        <v>0</v>
      </c>
      <c r="E19" s="509">
        <v>0</v>
      </c>
      <c r="F19" s="509">
        <v>0</v>
      </c>
      <c r="G19" s="507">
        <f t="shared" si="0"/>
        <v>0</v>
      </c>
      <c r="H19" s="508">
        <f t="shared" si="1"/>
        <v>0</v>
      </c>
    </row>
    <row r="20" spans="1:8" ht="15">
      <c r="A20" s="33">
        <f t="shared" si="2"/>
        <v>15</v>
      </c>
      <c r="B20" s="72" t="s">
        <v>425</v>
      </c>
      <c r="C20" s="509">
        <v>0</v>
      </c>
      <c r="D20" s="509">
        <v>0</v>
      </c>
      <c r="E20" s="509">
        <v>0</v>
      </c>
      <c r="F20" s="509">
        <v>0</v>
      </c>
      <c r="G20" s="507">
        <f t="shared" si="0"/>
        <v>0</v>
      </c>
      <c r="H20" s="508">
        <f t="shared" si="1"/>
        <v>0</v>
      </c>
    </row>
    <row r="21" spans="1:8" ht="15">
      <c r="A21" s="33">
        <f t="shared" si="2"/>
        <v>16</v>
      </c>
      <c r="B21" s="72" t="s">
        <v>13</v>
      </c>
      <c r="C21" s="61">
        <f>SUM(C22:C23)</f>
        <v>13.63</v>
      </c>
      <c r="D21" s="61">
        <f>SUM(D22:D23)</f>
        <v>92.02</v>
      </c>
      <c r="E21" s="61">
        <f>SUM(E22:E23)</f>
        <v>10.78</v>
      </c>
      <c r="F21" s="61">
        <f>SUM(F22:F23)</f>
        <v>62.14</v>
      </c>
      <c r="G21" s="507">
        <f t="shared" si="0"/>
        <v>-2.8500000000000014</v>
      </c>
      <c r="H21" s="508">
        <f t="shared" si="1"/>
        <v>-29.879999999999995</v>
      </c>
    </row>
    <row r="22" spans="1:8" ht="15">
      <c r="A22" s="33">
        <f t="shared" si="2"/>
        <v>17</v>
      </c>
      <c r="B22" s="59" t="s">
        <v>124</v>
      </c>
      <c r="C22" s="509">
        <v>0</v>
      </c>
      <c r="D22" s="509">
        <v>0</v>
      </c>
      <c r="E22" s="509">
        <v>0</v>
      </c>
      <c r="F22" s="509">
        <v>0</v>
      </c>
      <c r="G22" s="507">
        <f t="shared" si="0"/>
        <v>0</v>
      </c>
      <c r="H22" s="508">
        <f t="shared" si="1"/>
        <v>0</v>
      </c>
    </row>
    <row r="23" spans="1:8" ht="15">
      <c r="A23" s="33">
        <f t="shared" si="2"/>
        <v>18</v>
      </c>
      <c r="B23" s="152" t="s">
        <v>125</v>
      </c>
      <c r="C23" s="509">
        <v>13.63</v>
      </c>
      <c r="D23" s="510">
        <v>92.02</v>
      </c>
      <c r="E23" s="509">
        <v>10.78</v>
      </c>
      <c r="F23" s="510">
        <v>62.14</v>
      </c>
      <c r="G23" s="507">
        <f t="shared" si="0"/>
        <v>-2.8500000000000014</v>
      </c>
      <c r="H23" s="508">
        <f t="shared" si="1"/>
        <v>-29.879999999999995</v>
      </c>
    </row>
    <row r="24" spans="1:8" ht="15">
      <c r="A24" s="33">
        <f t="shared" si="2"/>
        <v>19</v>
      </c>
      <c r="B24" s="72" t="s">
        <v>426</v>
      </c>
      <c r="C24" s="509">
        <v>173.12</v>
      </c>
      <c r="D24" s="509">
        <v>0</v>
      </c>
      <c r="E24" s="509">
        <v>92.33</v>
      </c>
      <c r="F24" s="509">
        <v>4.75</v>
      </c>
      <c r="G24" s="507">
        <f t="shared" si="0"/>
        <v>-80.79</v>
      </c>
      <c r="H24" s="508">
        <f t="shared" si="1"/>
        <v>4.75</v>
      </c>
    </row>
    <row r="25" spans="1:8" ht="15.75" customHeight="1">
      <c r="A25" s="33">
        <f t="shared" si="2"/>
        <v>20</v>
      </c>
      <c r="B25" s="72" t="s">
        <v>14</v>
      </c>
      <c r="C25" s="61">
        <f>SUM(C26:C38)</f>
        <v>2189565.35</v>
      </c>
      <c r="D25" s="61">
        <f>SUM(D26:D38)</f>
        <v>18486.84</v>
      </c>
      <c r="E25" s="61">
        <f>SUM(E26:E38)</f>
        <v>2110782.69</v>
      </c>
      <c r="F25" s="61">
        <f>SUM(F26:F38)</f>
        <v>16130.45</v>
      </c>
      <c r="G25" s="507">
        <f t="shared" si="0"/>
        <v>-78782.66000000015</v>
      </c>
      <c r="H25" s="508">
        <f t="shared" si="1"/>
        <v>-2356.3899999999994</v>
      </c>
    </row>
    <row r="26" spans="1:8" ht="15.75" customHeight="1">
      <c r="A26" s="33">
        <f t="shared" si="2"/>
        <v>21</v>
      </c>
      <c r="B26" s="59" t="s">
        <v>980</v>
      </c>
      <c r="C26" s="509">
        <v>1746271.78</v>
      </c>
      <c r="D26" s="509">
        <v>0</v>
      </c>
      <c r="E26" s="509">
        <v>1657306</v>
      </c>
      <c r="F26" s="509">
        <v>0</v>
      </c>
      <c r="G26" s="507">
        <f t="shared" si="0"/>
        <v>-88965.78000000003</v>
      </c>
      <c r="H26" s="508">
        <f t="shared" si="1"/>
        <v>0</v>
      </c>
    </row>
    <row r="27" spans="1:8" ht="15">
      <c r="A27" s="33">
        <f t="shared" si="2"/>
        <v>22</v>
      </c>
      <c r="B27" s="59" t="s">
        <v>126</v>
      </c>
      <c r="C27" s="509">
        <v>407718.69</v>
      </c>
      <c r="D27" s="509">
        <v>0</v>
      </c>
      <c r="E27" s="509">
        <v>403742.31</v>
      </c>
      <c r="F27" s="509">
        <v>0</v>
      </c>
      <c r="G27" s="507">
        <f t="shared" si="0"/>
        <v>-3976.3800000000047</v>
      </c>
      <c r="H27" s="508">
        <f t="shared" si="1"/>
        <v>0</v>
      </c>
    </row>
    <row r="28" spans="1:8" ht="15">
      <c r="A28" s="33">
        <f t="shared" si="2"/>
        <v>23</v>
      </c>
      <c r="B28" s="59" t="s">
        <v>127</v>
      </c>
      <c r="C28" s="509">
        <v>2873</v>
      </c>
      <c r="D28" s="509">
        <v>0</v>
      </c>
      <c r="E28" s="509">
        <v>2388</v>
      </c>
      <c r="F28" s="509">
        <v>0</v>
      </c>
      <c r="G28" s="507">
        <f t="shared" si="0"/>
        <v>-485</v>
      </c>
      <c r="H28" s="508">
        <f t="shared" si="1"/>
        <v>0</v>
      </c>
    </row>
    <row r="29" spans="1:8" ht="15">
      <c r="A29" s="33">
        <f t="shared" si="2"/>
        <v>24</v>
      </c>
      <c r="B29" s="59" t="s">
        <v>128</v>
      </c>
      <c r="C29" s="509">
        <v>0</v>
      </c>
      <c r="D29" s="509">
        <v>0</v>
      </c>
      <c r="E29" s="509">
        <v>0</v>
      </c>
      <c r="F29" s="509">
        <v>0</v>
      </c>
      <c r="G29" s="507">
        <f t="shared" si="0"/>
        <v>0</v>
      </c>
      <c r="H29" s="508">
        <f t="shared" si="1"/>
        <v>0</v>
      </c>
    </row>
    <row r="30" spans="1:8" ht="15">
      <c r="A30" s="33">
        <f t="shared" si="2"/>
        <v>25</v>
      </c>
      <c r="B30" s="361" t="s">
        <v>1249</v>
      </c>
      <c r="C30" s="509">
        <v>0</v>
      </c>
      <c r="D30" s="509">
        <v>0</v>
      </c>
      <c r="E30" s="509">
        <v>0</v>
      </c>
      <c r="F30" s="509">
        <v>0</v>
      </c>
      <c r="G30" s="507">
        <f t="shared" si="0"/>
        <v>0</v>
      </c>
      <c r="H30" s="508">
        <f t="shared" si="1"/>
        <v>0</v>
      </c>
    </row>
    <row r="31" spans="1:8" ht="15">
      <c r="A31" s="33">
        <f t="shared" si="2"/>
        <v>26</v>
      </c>
      <c r="B31" s="59" t="s">
        <v>129</v>
      </c>
      <c r="C31" s="509">
        <v>0</v>
      </c>
      <c r="D31" s="509">
        <v>0</v>
      </c>
      <c r="E31" s="509">
        <v>0</v>
      </c>
      <c r="F31" s="509">
        <v>0</v>
      </c>
      <c r="G31" s="507">
        <f t="shared" si="0"/>
        <v>0</v>
      </c>
      <c r="H31" s="508">
        <f t="shared" si="1"/>
        <v>0</v>
      </c>
    </row>
    <row r="32" spans="1:8" ht="15">
      <c r="A32" s="33">
        <f t="shared" si="2"/>
        <v>27</v>
      </c>
      <c r="B32" s="59" t="s">
        <v>130</v>
      </c>
      <c r="C32" s="509">
        <v>0</v>
      </c>
      <c r="D32" s="509">
        <v>0</v>
      </c>
      <c r="E32" s="509">
        <v>0</v>
      </c>
      <c r="F32" s="509">
        <v>0</v>
      </c>
      <c r="G32" s="507">
        <f t="shared" si="0"/>
        <v>0</v>
      </c>
      <c r="H32" s="508">
        <f t="shared" si="1"/>
        <v>0</v>
      </c>
    </row>
    <row r="33" spans="1:8" ht="15">
      <c r="A33" s="33">
        <f t="shared" si="2"/>
        <v>28</v>
      </c>
      <c r="B33" s="59" t="s">
        <v>131</v>
      </c>
      <c r="C33" s="509">
        <v>0</v>
      </c>
      <c r="D33" s="509">
        <v>0</v>
      </c>
      <c r="E33" s="509">
        <v>0</v>
      </c>
      <c r="F33" s="509">
        <v>0</v>
      </c>
      <c r="G33" s="507">
        <f t="shared" si="0"/>
        <v>0</v>
      </c>
      <c r="H33" s="508">
        <f t="shared" si="1"/>
        <v>0</v>
      </c>
    </row>
    <row r="34" spans="1:8" ht="15">
      <c r="A34" s="33">
        <f t="shared" si="2"/>
        <v>29</v>
      </c>
      <c r="B34" s="59" t="s">
        <v>132</v>
      </c>
      <c r="C34" s="509">
        <v>0</v>
      </c>
      <c r="D34" s="509">
        <v>0</v>
      </c>
      <c r="E34" s="509">
        <v>0</v>
      </c>
      <c r="F34" s="509">
        <v>0</v>
      </c>
      <c r="G34" s="507">
        <f t="shared" si="0"/>
        <v>0</v>
      </c>
      <c r="H34" s="508">
        <f t="shared" si="1"/>
        <v>0</v>
      </c>
    </row>
    <row r="35" spans="1:8" ht="30.75">
      <c r="A35" s="33">
        <f t="shared" si="2"/>
        <v>30</v>
      </c>
      <c r="B35" s="59" t="s">
        <v>133</v>
      </c>
      <c r="C35" s="509">
        <v>0</v>
      </c>
      <c r="D35" s="509">
        <v>0</v>
      </c>
      <c r="E35" s="509">
        <v>0</v>
      </c>
      <c r="F35" s="509">
        <v>0</v>
      </c>
      <c r="G35" s="507">
        <f t="shared" si="0"/>
        <v>0</v>
      </c>
      <c r="H35" s="508">
        <f t="shared" si="1"/>
        <v>0</v>
      </c>
    </row>
    <row r="36" spans="1:9" ht="30.75">
      <c r="A36" s="331">
        <f t="shared" si="2"/>
        <v>31</v>
      </c>
      <c r="B36" s="332" t="s">
        <v>1206</v>
      </c>
      <c r="C36" s="509">
        <v>0</v>
      </c>
      <c r="D36" s="509">
        <v>0</v>
      </c>
      <c r="E36" s="509">
        <v>0</v>
      </c>
      <c r="F36" s="509">
        <v>0</v>
      </c>
      <c r="G36" s="507">
        <f t="shared" si="0"/>
        <v>0</v>
      </c>
      <c r="H36" s="508">
        <f t="shared" si="1"/>
        <v>0</v>
      </c>
      <c r="I36" s="311"/>
    </row>
    <row r="37" spans="1:8" ht="15">
      <c r="A37" s="33">
        <f t="shared" si="2"/>
        <v>32</v>
      </c>
      <c r="B37" s="59" t="s">
        <v>134</v>
      </c>
      <c r="C37" s="509">
        <v>0</v>
      </c>
      <c r="D37" s="509">
        <v>0</v>
      </c>
      <c r="E37" s="509">
        <v>0</v>
      </c>
      <c r="F37" s="509">
        <v>0</v>
      </c>
      <c r="G37" s="507">
        <f t="shared" si="0"/>
        <v>0</v>
      </c>
      <c r="H37" s="508">
        <f t="shared" si="1"/>
        <v>0</v>
      </c>
    </row>
    <row r="38" spans="1:8" ht="15">
      <c r="A38" s="33">
        <f t="shared" si="2"/>
        <v>33</v>
      </c>
      <c r="B38" s="361" t="s">
        <v>1251</v>
      </c>
      <c r="C38" s="509">
        <v>32701.88</v>
      </c>
      <c r="D38" s="509">
        <v>18486.84</v>
      </c>
      <c r="E38" s="509">
        <v>47346.38</v>
      </c>
      <c r="F38" s="509">
        <v>16130.45</v>
      </c>
      <c r="G38" s="507">
        <f t="shared" si="0"/>
        <v>14644.499999999996</v>
      </c>
      <c r="H38" s="508">
        <f t="shared" si="1"/>
        <v>-2356.3899999999994</v>
      </c>
    </row>
    <row r="39" spans="1:8" ht="15">
      <c r="A39" s="33">
        <f t="shared" si="2"/>
        <v>34</v>
      </c>
      <c r="B39" s="72" t="s">
        <v>435</v>
      </c>
      <c r="C39" s="509">
        <v>0</v>
      </c>
      <c r="D39" s="509">
        <v>0</v>
      </c>
      <c r="E39" s="509">
        <v>0</v>
      </c>
      <c r="F39" s="509">
        <v>1316</v>
      </c>
      <c r="G39" s="507">
        <f t="shared" si="0"/>
        <v>0</v>
      </c>
      <c r="H39" s="508">
        <f t="shared" si="1"/>
        <v>1316</v>
      </c>
    </row>
    <row r="40" spans="1:8" ht="15">
      <c r="A40" s="33">
        <f t="shared" si="2"/>
        <v>35</v>
      </c>
      <c r="B40" s="72" t="s">
        <v>193</v>
      </c>
      <c r="C40" s="509">
        <v>0</v>
      </c>
      <c r="D40" s="509">
        <v>0</v>
      </c>
      <c r="E40" s="509">
        <v>0</v>
      </c>
      <c r="F40" s="509">
        <v>0</v>
      </c>
      <c r="G40" s="507">
        <f t="shared" si="0"/>
        <v>0</v>
      </c>
      <c r="H40" s="508">
        <f t="shared" si="1"/>
        <v>0</v>
      </c>
    </row>
    <row r="41" spans="1:8" ht="15">
      <c r="A41" s="33">
        <f t="shared" si="2"/>
        <v>36</v>
      </c>
      <c r="B41" s="72" t="s">
        <v>190</v>
      </c>
      <c r="C41" s="509">
        <v>0</v>
      </c>
      <c r="D41" s="509">
        <v>0</v>
      </c>
      <c r="E41" s="509">
        <v>0</v>
      </c>
      <c r="F41" s="509">
        <v>0</v>
      </c>
      <c r="G41" s="507">
        <f t="shared" si="0"/>
        <v>0</v>
      </c>
      <c r="H41" s="508">
        <f t="shared" si="1"/>
        <v>0</v>
      </c>
    </row>
    <row r="42" spans="1:8" ht="23.25" customHeight="1">
      <c r="A42" s="33">
        <f t="shared" si="2"/>
        <v>37</v>
      </c>
      <c r="B42" s="72" t="s">
        <v>409</v>
      </c>
      <c r="C42" s="509">
        <v>0</v>
      </c>
      <c r="D42" s="509">
        <v>0</v>
      </c>
      <c r="E42" s="509">
        <v>0</v>
      </c>
      <c r="F42" s="509">
        <v>0</v>
      </c>
      <c r="G42" s="507">
        <f t="shared" si="0"/>
        <v>0</v>
      </c>
      <c r="H42" s="508">
        <f t="shared" si="1"/>
        <v>0</v>
      </c>
    </row>
    <row r="43" spans="1:8" ht="15">
      <c r="A43" s="33">
        <f t="shared" si="2"/>
        <v>38</v>
      </c>
      <c r="B43" s="72" t="s">
        <v>334</v>
      </c>
      <c r="C43" s="509">
        <v>0</v>
      </c>
      <c r="D43" s="509">
        <v>0</v>
      </c>
      <c r="E43" s="509">
        <v>0</v>
      </c>
      <c r="F43" s="509">
        <v>0</v>
      </c>
      <c r="G43" s="507">
        <f t="shared" si="0"/>
        <v>0</v>
      </c>
      <c r="H43" s="508">
        <f t="shared" si="1"/>
        <v>0</v>
      </c>
    </row>
    <row r="44" spans="1:8" ht="18">
      <c r="A44" s="33">
        <f t="shared" si="2"/>
        <v>39</v>
      </c>
      <c r="B44" s="72" t="s">
        <v>217</v>
      </c>
      <c r="C44" s="511">
        <f>SUM(C45:C48)</f>
        <v>104111.28</v>
      </c>
      <c r="D44" s="511">
        <f>SUM(D45:D48)</f>
        <v>0</v>
      </c>
      <c r="E44" s="511">
        <f>SUM(E45:E48)</f>
        <v>24246.620000000003</v>
      </c>
      <c r="F44" s="511">
        <f>SUM(F45:F48)</f>
        <v>0</v>
      </c>
      <c r="G44" s="507">
        <f t="shared" si="0"/>
        <v>-79864.66</v>
      </c>
      <c r="H44" s="508">
        <f t="shared" si="1"/>
        <v>0</v>
      </c>
    </row>
    <row r="45" spans="1:8" ht="15">
      <c r="A45" s="33">
        <f>A44+1</f>
        <v>40</v>
      </c>
      <c r="B45" s="59" t="s">
        <v>308</v>
      </c>
      <c r="C45" s="509">
        <v>0</v>
      </c>
      <c r="D45" s="509">
        <v>0</v>
      </c>
      <c r="E45" s="509">
        <v>0</v>
      </c>
      <c r="F45" s="509">
        <v>0</v>
      </c>
      <c r="G45" s="507">
        <f t="shared" si="0"/>
        <v>0</v>
      </c>
      <c r="H45" s="508">
        <f t="shared" si="1"/>
        <v>0</v>
      </c>
    </row>
    <row r="46" spans="1:8" ht="15">
      <c r="A46" s="33">
        <f t="shared" si="2"/>
        <v>41</v>
      </c>
      <c r="B46" s="59" t="s">
        <v>135</v>
      </c>
      <c r="C46" s="509">
        <v>81746.43</v>
      </c>
      <c r="D46" s="509">
        <v>0</v>
      </c>
      <c r="E46" s="509">
        <v>3967.31</v>
      </c>
      <c r="F46" s="509">
        <v>0</v>
      </c>
      <c r="G46" s="507">
        <f t="shared" si="0"/>
        <v>-77779.12</v>
      </c>
      <c r="H46" s="508">
        <f t="shared" si="1"/>
        <v>0</v>
      </c>
    </row>
    <row r="47" spans="1:8" ht="18">
      <c r="A47" s="33">
        <f t="shared" si="2"/>
        <v>42</v>
      </c>
      <c r="B47" s="59" t="s">
        <v>309</v>
      </c>
      <c r="C47" s="509">
        <v>0</v>
      </c>
      <c r="D47" s="509">
        <v>0</v>
      </c>
      <c r="E47" s="509">
        <v>0</v>
      </c>
      <c r="F47" s="509">
        <v>0</v>
      </c>
      <c r="G47" s="507">
        <f t="shared" si="0"/>
        <v>0</v>
      </c>
      <c r="H47" s="508">
        <f t="shared" si="1"/>
        <v>0</v>
      </c>
    </row>
    <row r="48" spans="1:8" ht="15">
      <c r="A48" s="33">
        <f t="shared" si="2"/>
        <v>43</v>
      </c>
      <c r="B48" s="59" t="s">
        <v>219</v>
      </c>
      <c r="C48" s="509">
        <v>22364.85</v>
      </c>
      <c r="D48" s="509">
        <v>0</v>
      </c>
      <c r="E48" s="509">
        <v>20279.31</v>
      </c>
      <c r="F48" s="509">
        <v>0</v>
      </c>
      <c r="G48" s="507">
        <f t="shared" si="0"/>
        <v>-2085.5399999999972</v>
      </c>
      <c r="H48" s="508">
        <f t="shared" si="1"/>
        <v>0</v>
      </c>
    </row>
    <row r="49" spans="1:8" ht="15">
      <c r="A49" s="33">
        <f t="shared" si="2"/>
        <v>44</v>
      </c>
      <c r="B49" s="72" t="s">
        <v>436</v>
      </c>
      <c r="C49" s="509">
        <v>0</v>
      </c>
      <c r="D49" s="509">
        <v>0</v>
      </c>
      <c r="E49" s="509">
        <v>0</v>
      </c>
      <c r="F49" s="509">
        <v>0</v>
      </c>
      <c r="G49" s="507">
        <f t="shared" si="0"/>
        <v>0</v>
      </c>
      <c r="H49" s="508">
        <f t="shared" si="1"/>
        <v>0</v>
      </c>
    </row>
    <row r="50" spans="1:8" ht="15">
      <c r="A50" s="33">
        <f t="shared" si="2"/>
        <v>45</v>
      </c>
      <c r="B50" s="72" t="s">
        <v>191</v>
      </c>
      <c r="C50" s="509">
        <v>0</v>
      </c>
      <c r="D50" s="509">
        <v>20084.03</v>
      </c>
      <c r="E50" s="509">
        <v>0</v>
      </c>
      <c r="F50" s="509">
        <v>46532.83</v>
      </c>
      <c r="G50" s="507">
        <f t="shared" si="0"/>
        <v>0</v>
      </c>
      <c r="H50" s="508">
        <f t="shared" si="1"/>
        <v>26448.800000000003</v>
      </c>
    </row>
    <row r="51" spans="1:8" ht="15">
      <c r="A51" s="33">
        <f t="shared" si="2"/>
        <v>46</v>
      </c>
      <c r="B51" s="72" t="s">
        <v>241</v>
      </c>
      <c r="C51" s="512" t="s">
        <v>398</v>
      </c>
      <c r="D51" s="512" t="s">
        <v>398</v>
      </c>
      <c r="E51" s="512" t="s">
        <v>398</v>
      </c>
      <c r="F51" s="512" t="s">
        <v>398</v>
      </c>
      <c r="G51" s="513" t="s">
        <v>212</v>
      </c>
      <c r="H51" s="514" t="s">
        <v>212</v>
      </c>
    </row>
    <row r="52" spans="1:8" ht="15">
      <c r="A52" s="33">
        <f t="shared" si="2"/>
        <v>47</v>
      </c>
      <c r="B52" s="169" t="s">
        <v>194</v>
      </c>
      <c r="C52" s="509">
        <v>9963.11</v>
      </c>
      <c r="D52" s="509">
        <v>0</v>
      </c>
      <c r="E52" s="509">
        <v>1700</v>
      </c>
      <c r="F52" s="509">
        <v>0</v>
      </c>
      <c r="G52" s="507">
        <f aca="true" t="shared" si="3" ref="G52:G58">E52-C52</f>
        <v>-8263.11</v>
      </c>
      <c r="H52" s="508">
        <f t="shared" si="1"/>
        <v>0</v>
      </c>
    </row>
    <row r="53" spans="1:8" ht="15">
      <c r="A53" s="312" t="s">
        <v>948</v>
      </c>
      <c r="B53" s="313" t="s">
        <v>949</v>
      </c>
      <c r="C53" s="509">
        <v>0</v>
      </c>
      <c r="D53" s="509">
        <v>0</v>
      </c>
      <c r="E53" s="509">
        <v>0</v>
      </c>
      <c r="F53" s="509">
        <v>0</v>
      </c>
      <c r="G53" s="507">
        <f t="shared" si="3"/>
        <v>0</v>
      </c>
      <c r="H53" s="508">
        <f t="shared" si="1"/>
        <v>0</v>
      </c>
    </row>
    <row r="54" spans="1:8" ht="15">
      <c r="A54" s="33">
        <f>A52+1</f>
        <v>48</v>
      </c>
      <c r="B54" s="72" t="s">
        <v>195</v>
      </c>
      <c r="C54" s="509">
        <v>0</v>
      </c>
      <c r="D54" s="509">
        <v>7079.64</v>
      </c>
      <c r="E54" s="509">
        <v>0</v>
      </c>
      <c r="F54" s="509">
        <v>7499.35</v>
      </c>
      <c r="G54" s="507">
        <f t="shared" si="3"/>
        <v>0</v>
      </c>
      <c r="H54" s="508">
        <f t="shared" si="1"/>
        <v>419.71000000000004</v>
      </c>
    </row>
    <row r="55" spans="1:8" ht="15">
      <c r="A55" s="33">
        <f t="shared" si="2"/>
        <v>49</v>
      </c>
      <c r="B55" s="72" t="s">
        <v>196</v>
      </c>
      <c r="C55" s="509">
        <v>12673952.39</v>
      </c>
      <c r="D55" s="509">
        <v>0</v>
      </c>
      <c r="E55" s="509">
        <v>13968150.9</v>
      </c>
      <c r="F55" s="509">
        <v>0</v>
      </c>
      <c r="G55" s="507">
        <f t="shared" si="3"/>
        <v>1294198.5099999998</v>
      </c>
      <c r="H55" s="508">
        <f t="shared" si="1"/>
        <v>0</v>
      </c>
    </row>
    <row r="56" spans="1:8" ht="15">
      <c r="A56" s="33">
        <f t="shared" si="2"/>
        <v>50</v>
      </c>
      <c r="B56" s="153" t="s">
        <v>381</v>
      </c>
      <c r="C56" s="515"/>
      <c r="D56" s="515"/>
      <c r="E56" s="515"/>
      <c r="F56" s="515"/>
      <c r="G56" s="507">
        <f t="shared" si="3"/>
        <v>0</v>
      </c>
      <c r="H56" s="508">
        <f t="shared" si="1"/>
        <v>0</v>
      </c>
    </row>
    <row r="57" spans="1:8" ht="15">
      <c r="A57" s="33">
        <f t="shared" si="2"/>
        <v>51</v>
      </c>
      <c r="B57" s="153" t="s">
        <v>218</v>
      </c>
      <c r="C57" s="516">
        <v>1312309.84</v>
      </c>
      <c r="D57" s="516">
        <v>0</v>
      </c>
      <c r="E57" s="516">
        <v>1493287.38</v>
      </c>
      <c r="F57" s="516">
        <v>0</v>
      </c>
      <c r="G57" s="507">
        <f t="shared" si="3"/>
        <v>180977.5399999998</v>
      </c>
      <c r="H57" s="508">
        <f t="shared" si="1"/>
        <v>0</v>
      </c>
    </row>
    <row r="58" spans="1:8" s="154" customFormat="1" ht="31.5" thickBot="1">
      <c r="A58" s="34">
        <f t="shared" si="2"/>
        <v>52</v>
      </c>
      <c r="B58" s="157" t="s">
        <v>215</v>
      </c>
      <c r="C58" s="62">
        <f>C6+C11+SUM(C16:C21)+C24+C25+SUM(C39:C44)+SUM(C49:C55)</f>
        <v>15383744.719999999</v>
      </c>
      <c r="D58" s="62">
        <f>D6+D11+SUM(D16:D21)+D24+D25+SUM(D39:D44)+SUM(D49:D55)</f>
        <v>172435.46000000002</v>
      </c>
      <c r="E58" s="62">
        <f>E6+E11+SUM(E16:E21)+E24+E25+SUM(E39:E44)+SUM(E49:E55)</f>
        <v>16664584.23</v>
      </c>
      <c r="F58" s="62">
        <f>F6+F11+SUM(F16:F21)+F24+F25+SUM(F39:F44)+SUM(F49:F55)</f>
        <v>212064.31000000003</v>
      </c>
      <c r="G58" s="517">
        <f t="shared" si="3"/>
        <v>1280839.5100000016</v>
      </c>
      <c r="H58" s="518">
        <f>F58-D58</f>
        <v>39628.850000000006</v>
      </c>
    </row>
    <row r="59" spans="2:9" ht="21" customHeight="1">
      <c r="B59" s="3"/>
      <c r="C59" s="3"/>
      <c r="D59" s="418">
        <f>C58+D58</f>
        <v>15556180.18</v>
      </c>
      <c r="E59" s="417"/>
      <c r="F59" s="418">
        <f>E58+F58</f>
        <v>16876648.54</v>
      </c>
      <c r="G59" s="3"/>
      <c r="H59" s="3"/>
      <c r="I59" s="415" t="s">
        <v>1205</v>
      </c>
    </row>
    <row r="60" spans="1:8" ht="33" customHeight="1">
      <c r="A60" s="674" t="s">
        <v>311</v>
      </c>
      <c r="B60" s="675"/>
      <c r="C60" s="675"/>
      <c r="D60" s="675"/>
      <c r="E60" s="675"/>
      <c r="F60" s="675"/>
      <c r="G60" s="675"/>
      <c r="H60" s="676"/>
    </row>
    <row r="61" spans="1:8" ht="30.75" customHeight="1">
      <c r="A61" s="677" t="s">
        <v>310</v>
      </c>
      <c r="B61" s="678"/>
      <c r="C61" s="678"/>
      <c r="D61" s="678"/>
      <c r="E61" s="678"/>
      <c r="F61" s="678"/>
      <c r="G61" s="678"/>
      <c r="H61" s="679"/>
    </row>
    <row r="62" spans="1:8" ht="15">
      <c r="A62" s="673" t="s">
        <v>1409</v>
      </c>
      <c r="B62" s="673"/>
      <c r="C62" s="673"/>
      <c r="D62" s="673"/>
      <c r="E62" s="673"/>
      <c r="F62" s="673"/>
      <c r="G62" s="673"/>
      <c r="H62" s="673"/>
    </row>
    <row r="64" ht="42" customHeight="1"/>
  </sheetData>
  <sheetProtection/>
  <mergeCells count="10">
    <mergeCell ref="A62:H62"/>
    <mergeCell ref="A60:H60"/>
    <mergeCell ref="A61:H61"/>
    <mergeCell ref="A1:H1"/>
    <mergeCell ref="A2:H2"/>
    <mergeCell ref="A3:A4"/>
    <mergeCell ref="B3:B4"/>
    <mergeCell ref="C3:D3"/>
    <mergeCell ref="E3:F3"/>
    <mergeCell ref="G3:H3"/>
  </mergeCells>
  <printOptions gridLines="1"/>
  <pageMargins left="0.5118110236220472" right="0.31496062992125984" top="0.4330708661417323" bottom="0.48" header="0.3937007874015748" footer="0.2362204724409449"/>
  <pageSetup fitToHeight="2" fitToWidth="2"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H24"/>
  <sheetViews>
    <sheetView zoomScale="75" zoomScaleNormal="75" zoomScalePageLayoutView="0" workbookViewId="0" topLeftCell="A1">
      <pane xSplit="2" ySplit="4" topLeftCell="C5" activePane="bottomRight" state="frozen"/>
      <selection pane="topLeft" activeCell="G22" sqref="G22"/>
      <selection pane="topRight" activeCell="G22" sqref="G22"/>
      <selection pane="bottomLeft" activeCell="G22" sqref="G22"/>
      <selection pane="bottomRight" activeCell="B24" sqref="B24"/>
    </sheetView>
  </sheetViews>
  <sheetFormatPr defaultColWidth="9.140625" defaultRowHeight="12.75"/>
  <cols>
    <col min="1" max="1" width="7.8515625" style="3" customWidth="1"/>
    <col min="2" max="2" width="89.57421875" style="6" customWidth="1"/>
    <col min="3" max="3" width="16.8515625" style="1" customWidth="1"/>
    <col min="4" max="4" width="17.28125" style="1" customWidth="1"/>
    <col min="5" max="16384" width="9.140625" style="1" customWidth="1"/>
  </cols>
  <sheetData>
    <row r="1" spans="1:4" ht="49.5" customHeight="1">
      <c r="A1" s="667" t="s">
        <v>1106</v>
      </c>
      <c r="B1" s="668"/>
      <c r="C1" s="668"/>
      <c r="D1" s="669"/>
    </row>
    <row r="2" spans="1:4" ht="34.5" customHeight="1">
      <c r="A2" s="663" t="s">
        <v>1335</v>
      </c>
      <c r="B2" s="664"/>
      <c r="C2" s="664"/>
      <c r="D2" s="665"/>
    </row>
    <row r="3" spans="1:4" s="10" customFormat="1" ht="30.75">
      <c r="A3" s="30" t="s">
        <v>270</v>
      </c>
      <c r="B3" s="17" t="s">
        <v>415</v>
      </c>
      <c r="C3" s="14">
        <v>2011</v>
      </c>
      <c r="D3" s="29">
        <v>2012</v>
      </c>
    </row>
    <row r="4" spans="1:4" s="10" customFormat="1" ht="15">
      <c r="A4" s="30"/>
      <c r="B4" s="17"/>
      <c r="C4" s="14" t="s">
        <v>364</v>
      </c>
      <c r="D4" s="29" t="s">
        <v>365</v>
      </c>
    </row>
    <row r="5" spans="1:8" ht="15.75" customHeight="1">
      <c r="A5" s="33">
        <v>1</v>
      </c>
      <c r="B5" s="406" t="s">
        <v>1182</v>
      </c>
      <c r="C5" s="496">
        <f>C6+C7+C8</f>
        <v>1746271.7799999998</v>
      </c>
      <c r="D5" s="497">
        <f>D6+D7+D8</f>
        <v>1657306</v>
      </c>
      <c r="E5" s="10"/>
      <c r="F5" s="10"/>
      <c r="G5" s="335"/>
      <c r="H5" s="335"/>
    </row>
    <row r="6" spans="1:8" ht="30.75">
      <c r="A6" s="33">
        <v>2</v>
      </c>
      <c r="B6" s="407" t="s">
        <v>15</v>
      </c>
      <c r="C6" s="51">
        <v>255724.33</v>
      </c>
      <c r="D6" s="56">
        <v>274616.76</v>
      </c>
      <c r="E6" s="10"/>
      <c r="F6" s="10"/>
      <c r="G6" s="335"/>
      <c r="H6" s="335"/>
    </row>
    <row r="7" spans="1:7" ht="15">
      <c r="A7" s="33">
        <v>3</v>
      </c>
      <c r="B7" s="407" t="s">
        <v>16</v>
      </c>
      <c r="C7" s="167">
        <v>14000</v>
      </c>
      <c r="D7" s="170">
        <v>0</v>
      </c>
      <c r="G7" s="335"/>
    </row>
    <row r="8" spans="1:7" ht="21.75" customHeight="1">
      <c r="A8" s="331">
        <v>4</v>
      </c>
      <c r="B8" s="407" t="s">
        <v>1183</v>
      </c>
      <c r="C8" s="167">
        <v>1476547.45</v>
      </c>
      <c r="D8" s="170">
        <v>1382689.24</v>
      </c>
      <c r="G8" s="335"/>
    </row>
    <row r="9" spans="1:4" ht="15">
      <c r="A9" s="33">
        <v>5</v>
      </c>
      <c r="B9" s="46" t="s">
        <v>406</v>
      </c>
      <c r="C9" s="61">
        <f>SUM(C10:C13)</f>
        <v>407718.68999999994</v>
      </c>
      <c r="D9" s="166">
        <f>SUM(D10:D13)</f>
        <v>403742.31</v>
      </c>
    </row>
    <row r="10" spans="1:4" ht="15">
      <c r="A10" s="33">
        <v>6</v>
      </c>
      <c r="B10" s="27" t="s">
        <v>17</v>
      </c>
      <c r="C10" s="51">
        <v>294622.68</v>
      </c>
      <c r="D10" s="56">
        <v>259487.75</v>
      </c>
    </row>
    <row r="11" spans="1:4" ht="15">
      <c r="A11" s="33">
        <v>7</v>
      </c>
      <c r="B11" s="27" t="s">
        <v>18</v>
      </c>
      <c r="C11" s="51">
        <v>44083.54</v>
      </c>
      <c r="D11" s="56">
        <v>69991</v>
      </c>
    </row>
    <row r="12" spans="1:4" ht="15">
      <c r="A12" s="33">
        <v>8</v>
      </c>
      <c r="B12" s="27" t="s">
        <v>19</v>
      </c>
      <c r="C12" s="51">
        <v>7655</v>
      </c>
      <c r="D12" s="56">
        <v>8125</v>
      </c>
    </row>
    <row r="13" spans="1:4" ht="15">
      <c r="A13" s="33">
        <v>9</v>
      </c>
      <c r="B13" s="27" t="s">
        <v>20</v>
      </c>
      <c r="C13" s="51">
        <v>61357.47</v>
      </c>
      <c r="D13" s="56">
        <v>66138.56</v>
      </c>
    </row>
    <row r="14" spans="1:4" ht="15">
      <c r="A14" s="33">
        <v>10</v>
      </c>
      <c r="B14" s="64" t="s">
        <v>318</v>
      </c>
      <c r="C14" s="61">
        <f>C6*0.2</f>
        <v>51144.866</v>
      </c>
      <c r="D14" s="519">
        <f>D6*0.2</f>
        <v>54923.352000000006</v>
      </c>
    </row>
    <row r="15" spans="1:4" ht="15.75" thickBot="1">
      <c r="A15" s="34">
        <v>11</v>
      </c>
      <c r="B15" s="65" t="s">
        <v>421</v>
      </c>
      <c r="C15" s="520">
        <v>87684.87</v>
      </c>
      <c r="D15" s="521">
        <v>54923.35</v>
      </c>
    </row>
    <row r="16" ht="15">
      <c r="B16" s="9"/>
    </row>
    <row r="17" spans="1:2" ht="15">
      <c r="A17" s="439" t="s">
        <v>1262</v>
      </c>
      <c r="B17" s="9"/>
    </row>
    <row r="18" spans="1:4" ht="29.25" customHeight="1">
      <c r="A18" s="688" t="s">
        <v>1349</v>
      </c>
      <c r="B18" s="688"/>
      <c r="C18" s="688"/>
      <c r="D18" s="688"/>
    </row>
    <row r="19" ht="15">
      <c r="B19" s="9"/>
    </row>
    <row r="20" ht="15">
      <c r="B20" s="9"/>
    </row>
    <row r="21" ht="15">
      <c r="B21" s="9"/>
    </row>
    <row r="22" ht="15">
      <c r="B22" s="9"/>
    </row>
    <row r="23" ht="15">
      <c r="B23" s="9"/>
    </row>
    <row r="24" ht="15">
      <c r="B24" s="9"/>
    </row>
  </sheetData>
  <sheetProtection/>
  <mergeCells count="3">
    <mergeCell ref="A1:D1"/>
    <mergeCell ref="A2:D2"/>
    <mergeCell ref="A18:D18"/>
  </mergeCells>
  <printOptions gridLines="1"/>
  <pageMargins left="0.85" right="0.7480314960629921" top="0.984251968503937" bottom="0.984251968503937" header="0.5118110236220472" footer="0.5118110236220472"/>
  <pageSetup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tabColor indexed="42"/>
  </sheetPr>
  <dimension ref="A1:J991"/>
  <sheetViews>
    <sheetView zoomScale="75" zoomScaleNormal="75" zoomScalePageLayoutView="0" workbookViewId="0" topLeftCell="A1">
      <pane xSplit="2" ySplit="5" topLeftCell="C89" activePane="bottomRight" state="frozen"/>
      <selection pane="topLeft" activeCell="G22" sqref="G22"/>
      <selection pane="topRight" activeCell="G22" sqref="G22"/>
      <selection pane="bottomLeft" activeCell="G22" sqref="G22"/>
      <selection pane="bottomRight" activeCell="E93" sqref="E93"/>
    </sheetView>
  </sheetViews>
  <sheetFormatPr defaultColWidth="9.140625" defaultRowHeight="12.75"/>
  <cols>
    <col min="1" max="1" width="8.421875" style="3" customWidth="1"/>
    <col min="2" max="2" width="74.140625" style="150" customWidth="1"/>
    <col min="3" max="8" width="17.00390625" style="1" customWidth="1"/>
    <col min="9" max="9" width="14.00390625" style="1" bestFit="1" customWidth="1"/>
    <col min="10" max="16384" width="9.140625" style="1" customWidth="1"/>
  </cols>
  <sheetData>
    <row r="1" spans="1:8" ht="34.5" customHeight="1" thickBot="1">
      <c r="A1" s="695" t="s">
        <v>1042</v>
      </c>
      <c r="B1" s="696"/>
      <c r="C1" s="696"/>
      <c r="D1" s="696"/>
      <c r="E1" s="696"/>
      <c r="F1" s="696"/>
      <c r="G1" s="696"/>
      <c r="H1" s="697"/>
    </row>
    <row r="2" spans="1:8" ht="32.25" customHeight="1">
      <c r="A2" s="698" t="s">
        <v>1329</v>
      </c>
      <c r="B2" s="699"/>
      <c r="C2" s="699"/>
      <c r="D2" s="699"/>
      <c r="E2" s="699"/>
      <c r="F2" s="699"/>
      <c r="G2" s="699"/>
      <c r="H2" s="700"/>
    </row>
    <row r="3" spans="1:8" s="10" customFormat="1" ht="31.5" customHeight="1">
      <c r="A3" s="683" t="s">
        <v>270</v>
      </c>
      <c r="B3" s="701" t="s">
        <v>415</v>
      </c>
      <c r="C3" s="689">
        <v>2011</v>
      </c>
      <c r="D3" s="689"/>
      <c r="E3" s="689">
        <v>2012</v>
      </c>
      <c r="F3" s="689"/>
      <c r="G3" s="689" t="s">
        <v>1043</v>
      </c>
      <c r="H3" s="690"/>
    </row>
    <row r="4" spans="1:8" ht="31.5" customHeight="1">
      <c r="A4" s="683"/>
      <c r="B4" s="702"/>
      <c r="C4" s="14" t="s">
        <v>416</v>
      </c>
      <c r="D4" s="14" t="s">
        <v>417</v>
      </c>
      <c r="E4" s="14" t="s">
        <v>416</v>
      </c>
      <c r="F4" s="14" t="s">
        <v>417</v>
      </c>
      <c r="G4" s="14" t="s">
        <v>416</v>
      </c>
      <c r="H4" s="29" t="s">
        <v>417</v>
      </c>
    </row>
    <row r="5" spans="1:8" ht="15">
      <c r="A5" s="33"/>
      <c r="B5" s="151"/>
      <c r="C5" s="40" t="s">
        <v>364</v>
      </c>
      <c r="D5" s="40" t="s">
        <v>365</v>
      </c>
      <c r="E5" s="40" t="s">
        <v>366</v>
      </c>
      <c r="F5" s="40" t="s">
        <v>373</v>
      </c>
      <c r="G5" s="40" t="s">
        <v>46</v>
      </c>
      <c r="H5" s="81" t="s">
        <v>47</v>
      </c>
    </row>
    <row r="6" spans="1:8" ht="15">
      <c r="A6" s="33">
        <v>1</v>
      </c>
      <c r="B6" s="72" t="s">
        <v>384</v>
      </c>
      <c r="C6" s="61">
        <f>SUM(C7:C18)</f>
        <v>666057.31</v>
      </c>
      <c r="D6" s="61">
        <f>SUM(D7:D18)</f>
        <v>28298.6</v>
      </c>
      <c r="E6" s="61">
        <f>SUM(E7:E18)</f>
        <v>594145.9600000001</v>
      </c>
      <c r="F6" s="61">
        <f>SUM(F7:F18)</f>
        <v>34930.08</v>
      </c>
      <c r="G6" s="61">
        <f>E6-C6</f>
        <v>-71911.34999999998</v>
      </c>
      <c r="H6" s="166">
        <f>F6-D6</f>
        <v>6631.480000000003</v>
      </c>
    </row>
    <row r="7" spans="1:8" ht="17.25" customHeight="1">
      <c r="A7" s="33">
        <f>A6+1</f>
        <v>2</v>
      </c>
      <c r="B7" s="59" t="s">
        <v>136</v>
      </c>
      <c r="C7" s="51">
        <v>122200.19</v>
      </c>
      <c r="D7" s="51">
        <v>6.96</v>
      </c>
      <c r="E7" s="51">
        <v>104994.23</v>
      </c>
      <c r="F7" s="51">
        <v>1413</v>
      </c>
      <c r="G7" s="522">
        <f>E7-C7</f>
        <v>-17205.960000000006</v>
      </c>
      <c r="H7" s="523">
        <f>F7-D7</f>
        <v>1406.04</v>
      </c>
    </row>
    <row r="8" spans="1:8" ht="30" customHeight="1">
      <c r="A8" s="33">
        <f aca="true" t="shared" si="0" ref="A8:A71">A7+1</f>
        <v>3</v>
      </c>
      <c r="B8" s="152" t="s">
        <v>137</v>
      </c>
      <c r="C8" s="51">
        <v>16547.79</v>
      </c>
      <c r="D8" s="51">
        <v>0</v>
      </c>
      <c r="E8" s="51">
        <v>23782.31</v>
      </c>
      <c r="F8" s="51">
        <v>0</v>
      </c>
      <c r="G8" s="522">
        <f aca="true" t="shared" si="1" ref="G8:H71">E8-C8</f>
        <v>7234.52</v>
      </c>
      <c r="H8" s="523">
        <f t="shared" si="1"/>
        <v>0</v>
      </c>
    </row>
    <row r="9" spans="1:8" ht="15">
      <c r="A9" s="33">
        <f t="shared" si="0"/>
        <v>4</v>
      </c>
      <c r="B9" s="59" t="s">
        <v>138</v>
      </c>
      <c r="C9" s="51">
        <v>74209.55</v>
      </c>
      <c r="D9" s="51">
        <v>4578.4</v>
      </c>
      <c r="E9" s="51">
        <v>72661.41</v>
      </c>
      <c r="F9" s="51">
        <v>1069.77</v>
      </c>
      <c r="G9" s="522">
        <f t="shared" si="1"/>
        <v>-1548.1399999999994</v>
      </c>
      <c r="H9" s="523">
        <f t="shared" si="1"/>
        <v>-3508.6299999999997</v>
      </c>
    </row>
    <row r="10" spans="1:8" ht="15">
      <c r="A10" s="33">
        <f t="shared" si="0"/>
        <v>5</v>
      </c>
      <c r="B10" s="59" t="s">
        <v>139</v>
      </c>
      <c r="C10" s="51">
        <v>11773.97</v>
      </c>
      <c r="D10" s="51">
        <v>768.58</v>
      </c>
      <c r="E10" s="51">
        <v>10618.52</v>
      </c>
      <c r="F10" s="51">
        <v>0</v>
      </c>
      <c r="G10" s="522">
        <f t="shared" si="1"/>
        <v>-1155.449999999999</v>
      </c>
      <c r="H10" s="523">
        <f t="shared" si="1"/>
        <v>-768.58</v>
      </c>
    </row>
    <row r="11" spans="1:8" ht="15">
      <c r="A11" s="33">
        <f t="shared" si="0"/>
        <v>6</v>
      </c>
      <c r="B11" s="59" t="s">
        <v>140</v>
      </c>
      <c r="C11" s="51">
        <v>14900.55</v>
      </c>
      <c r="D11" s="51">
        <v>85</v>
      </c>
      <c r="E11" s="51">
        <v>21215.09</v>
      </c>
      <c r="F11" s="51">
        <v>0</v>
      </c>
      <c r="G11" s="522">
        <f t="shared" si="1"/>
        <v>6314.540000000001</v>
      </c>
      <c r="H11" s="523">
        <f t="shared" si="1"/>
        <v>-85</v>
      </c>
    </row>
    <row r="12" spans="1:8" ht="15">
      <c r="A12" s="33">
        <f t="shared" si="0"/>
        <v>7</v>
      </c>
      <c r="B12" s="59" t="s">
        <v>141</v>
      </c>
      <c r="C12" s="51">
        <v>25487.46</v>
      </c>
      <c r="D12" s="51">
        <v>363</v>
      </c>
      <c r="E12" s="51">
        <v>19925.42</v>
      </c>
      <c r="F12" s="51">
        <v>1350.88</v>
      </c>
      <c r="G12" s="522">
        <f t="shared" si="1"/>
        <v>-5562.040000000001</v>
      </c>
      <c r="H12" s="523">
        <f t="shared" si="1"/>
        <v>987.8800000000001</v>
      </c>
    </row>
    <row r="13" spans="1:8" ht="30.75">
      <c r="A13" s="33">
        <f t="shared" si="0"/>
        <v>8</v>
      </c>
      <c r="B13" s="59" t="s">
        <v>142</v>
      </c>
      <c r="C13" s="51">
        <v>4194.18</v>
      </c>
      <c r="D13" s="51">
        <v>0</v>
      </c>
      <c r="E13" s="51">
        <v>3572.29</v>
      </c>
      <c r="F13" s="51">
        <v>0</v>
      </c>
      <c r="G13" s="522">
        <f t="shared" si="1"/>
        <v>-621.8900000000003</v>
      </c>
      <c r="H13" s="523">
        <f t="shared" si="1"/>
        <v>0</v>
      </c>
    </row>
    <row r="14" spans="1:8" ht="15">
      <c r="A14" s="33">
        <f t="shared" si="0"/>
        <v>9</v>
      </c>
      <c r="B14" s="59" t="s">
        <v>143</v>
      </c>
      <c r="C14" s="51">
        <v>158662.57</v>
      </c>
      <c r="D14" s="51">
        <v>20268.26</v>
      </c>
      <c r="E14" s="51">
        <v>129534.01</v>
      </c>
      <c r="F14" s="51">
        <v>27473.09</v>
      </c>
      <c r="G14" s="522">
        <f t="shared" si="1"/>
        <v>-29128.560000000012</v>
      </c>
      <c r="H14" s="523">
        <f t="shared" si="1"/>
        <v>7204.830000000002</v>
      </c>
    </row>
    <row r="15" spans="1:8" ht="15">
      <c r="A15" s="33">
        <f t="shared" si="0"/>
        <v>10</v>
      </c>
      <c r="B15" s="47" t="s">
        <v>144</v>
      </c>
      <c r="C15" s="51">
        <v>47679.21</v>
      </c>
      <c r="D15" s="51">
        <v>0</v>
      </c>
      <c r="E15" s="51">
        <v>97551.58</v>
      </c>
      <c r="F15" s="51">
        <v>2286.99</v>
      </c>
      <c r="G15" s="522">
        <f t="shared" si="1"/>
        <v>49872.37</v>
      </c>
      <c r="H15" s="523">
        <f t="shared" si="1"/>
        <v>2286.99</v>
      </c>
    </row>
    <row r="16" spans="1:8" ht="15.75" customHeight="1">
      <c r="A16" s="33">
        <f t="shared" si="0"/>
        <v>11</v>
      </c>
      <c r="B16" s="59" t="s">
        <v>145</v>
      </c>
      <c r="C16" s="51">
        <v>39941.01</v>
      </c>
      <c r="D16" s="51">
        <v>637.73</v>
      </c>
      <c r="E16" s="51">
        <v>14854.58</v>
      </c>
      <c r="F16" s="51">
        <v>0</v>
      </c>
      <c r="G16" s="522">
        <f t="shared" si="1"/>
        <v>-25086.43</v>
      </c>
      <c r="H16" s="523">
        <f t="shared" si="1"/>
        <v>-637.73</v>
      </c>
    </row>
    <row r="17" spans="1:8" ht="15">
      <c r="A17" s="33">
        <f t="shared" si="0"/>
        <v>12</v>
      </c>
      <c r="B17" s="47" t="s">
        <v>950</v>
      </c>
      <c r="C17" s="51">
        <v>24665.28</v>
      </c>
      <c r="D17" s="51">
        <v>0</v>
      </c>
      <c r="E17" s="51">
        <v>43163.86</v>
      </c>
      <c r="F17" s="51">
        <v>1118.72</v>
      </c>
      <c r="G17" s="522">
        <f t="shared" si="1"/>
        <v>18498.58</v>
      </c>
      <c r="H17" s="523">
        <f t="shared" si="1"/>
        <v>1118.72</v>
      </c>
    </row>
    <row r="18" spans="1:8" ht="15">
      <c r="A18" s="33">
        <f t="shared" si="0"/>
        <v>13</v>
      </c>
      <c r="B18" s="59" t="s">
        <v>146</v>
      </c>
      <c r="C18" s="51">
        <v>125795.55</v>
      </c>
      <c r="D18" s="51">
        <v>1590.67</v>
      </c>
      <c r="E18" s="51">
        <v>52272.66</v>
      </c>
      <c r="F18" s="51">
        <v>217.63</v>
      </c>
      <c r="G18" s="522">
        <f t="shared" si="1"/>
        <v>-73522.89</v>
      </c>
      <c r="H18" s="523">
        <f t="shared" si="1"/>
        <v>-1373.04</v>
      </c>
    </row>
    <row r="19" spans="1:8" ht="15">
      <c r="A19" s="33">
        <f t="shared" si="0"/>
        <v>14</v>
      </c>
      <c r="B19" s="72" t="s">
        <v>437</v>
      </c>
      <c r="C19" s="61">
        <f>SUM(C20:C25)</f>
        <v>225461.38</v>
      </c>
      <c r="D19" s="61">
        <f>SUM(D20:D25)</f>
        <v>4069.83</v>
      </c>
      <c r="E19" s="61">
        <f>SUM(E20:E25)</f>
        <v>221361.7</v>
      </c>
      <c r="F19" s="61">
        <f>SUM(F20:F25)</f>
        <v>5991.87</v>
      </c>
      <c r="G19" s="61">
        <f t="shared" si="1"/>
        <v>-4099.679999999993</v>
      </c>
      <c r="H19" s="166">
        <f t="shared" si="1"/>
        <v>1922.04</v>
      </c>
    </row>
    <row r="20" spans="1:8" ht="15">
      <c r="A20" s="33">
        <f t="shared" si="0"/>
        <v>15</v>
      </c>
      <c r="B20" s="59" t="s">
        <v>147</v>
      </c>
      <c r="C20" s="51">
        <v>122383.65</v>
      </c>
      <c r="D20" s="51">
        <v>2227.51</v>
      </c>
      <c r="E20" s="51">
        <v>121959.53</v>
      </c>
      <c r="F20" s="51">
        <v>3439.65</v>
      </c>
      <c r="G20" s="522">
        <f t="shared" si="1"/>
        <v>-424.11999999999534</v>
      </c>
      <c r="H20" s="523">
        <f t="shared" si="1"/>
        <v>1212.1399999999999</v>
      </c>
    </row>
    <row r="21" spans="1:8" ht="15">
      <c r="A21" s="33">
        <f t="shared" si="0"/>
        <v>16</v>
      </c>
      <c r="B21" s="59" t="s">
        <v>148</v>
      </c>
      <c r="C21" s="51">
        <v>84037.72</v>
      </c>
      <c r="D21" s="51">
        <v>1327.75</v>
      </c>
      <c r="E21" s="51">
        <v>81935.97</v>
      </c>
      <c r="F21" s="51">
        <v>1986.31</v>
      </c>
      <c r="G21" s="522">
        <f t="shared" si="1"/>
        <v>-2101.75</v>
      </c>
      <c r="H21" s="523">
        <f t="shared" si="1"/>
        <v>658.56</v>
      </c>
    </row>
    <row r="22" spans="1:8" ht="15">
      <c r="A22" s="33">
        <f t="shared" si="0"/>
        <v>17</v>
      </c>
      <c r="B22" s="59" t="s">
        <v>149</v>
      </c>
      <c r="C22" s="51">
        <v>6527.57</v>
      </c>
      <c r="D22" s="51">
        <v>382.81</v>
      </c>
      <c r="E22" s="51">
        <v>4887.54</v>
      </c>
      <c r="F22" s="51">
        <v>489.19</v>
      </c>
      <c r="G22" s="522">
        <f t="shared" si="1"/>
        <v>-1640.0299999999997</v>
      </c>
      <c r="H22" s="523">
        <f t="shared" si="1"/>
        <v>106.38</v>
      </c>
    </row>
    <row r="23" spans="1:8" ht="15">
      <c r="A23" s="33">
        <f t="shared" si="0"/>
        <v>18</v>
      </c>
      <c r="B23" s="59" t="s">
        <v>150</v>
      </c>
      <c r="C23" s="51">
        <v>12512.44</v>
      </c>
      <c r="D23" s="51">
        <v>131.76</v>
      </c>
      <c r="E23" s="51">
        <v>12578.66</v>
      </c>
      <c r="F23" s="51">
        <v>76.72</v>
      </c>
      <c r="G23" s="522">
        <f t="shared" si="1"/>
        <v>66.21999999999935</v>
      </c>
      <c r="H23" s="523">
        <f t="shared" si="1"/>
        <v>-55.03999999999999</v>
      </c>
    </row>
    <row r="24" spans="1:8" ht="15">
      <c r="A24" s="33">
        <f t="shared" si="0"/>
        <v>19</v>
      </c>
      <c r="B24" s="59" t="s">
        <v>151</v>
      </c>
      <c r="C24" s="51">
        <v>0</v>
      </c>
      <c r="D24" s="51">
        <v>0</v>
      </c>
      <c r="E24" s="51">
        <v>0</v>
      </c>
      <c r="F24" s="51">
        <v>0</v>
      </c>
      <c r="G24" s="522">
        <f t="shared" si="1"/>
        <v>0</v>
      </c>
      <c r="H24" s="523">
        <f t="shared" si="1"/>
        <v>0</v>
      </c>
    </row>
    <row r="25" spans="1:8" ht="15">
      <c r="A25" s="33">
        <f t="shared" si="0"/>
        <v>20</v>
      </c>
      <c r="B25" s="59" t="s">
        <v>922</v>
      </c>
      <c r="C25" s="51">
        <v>0</v>
      </c>
      <c r="D25" s="51">
        <v>0</v>
      </c>
      <c r="E25" s="51">
        <v>0</v>
      </c>
      <c r="F25" s="51">
        <v>0</v>
      </c>
      <c r="G25" s="522">
        <f t="shared" si="1"/>
        <v>0</v>
      </c>
      <c r="H25" s="523">
        <f t="shared" si="1"/>
        <v>0</v>
      </c>
    </row>
    <row r="26" spans="1:8" ht="15">
      <c r="A26" s="33">
        <f t="shared" si="0"/>
        <v>21</v>
      </c>
      <c r="B26" s="72" t="s">
        <v>410</v>
      </c>
      <c r="C26" s="38" t="s">
        <v>398</v>
      </c>
      <c r="D26" s="38" t="s">
        <v>398</v>
      </c>
      <c r="E26" s="38" t="s">
        <v>398</v>
      </c>
      <c r="F26" s="38" t="s">
        <v>398</v>
      </c>
      <c r="G26" s="66" t="s">
        <v>212</v>
      </c>
      <c r="H26" s="524" t="s">
        <v>212</v>
      </c>
    </row>
    <row r="27" spans="1:8" ht="15">
      <c r="A27" s="33">
        <f t="shared" si="0"/>
        <v>22</v>
      </c>
      <c r="B27" s="72" t="s">
        <v>438</v>
      </c>
      <c r="C27" s="61">
        <f>SUM(C28:C31)</f>
        <v>18128.99</v>
      </c>
      <c r="D27" s="61">
        <f>SUM(D28:D31)</f>
        <v>45723.13</v>
      </c>
      <c r="E27" s="61">
        <f>SUM(E28:E31)</f>
        <v>31632.86</v>
      </c>
      <c r="F27" s="61">
        <f>SUM(F28:F31)</f>
        <v>36369.39</v>
      </c>
      <c r="G27" s="61">
        <f t="shared" si="1"/>
        <v>13503.869999999999</v>
      </c>
      <c r="H27" s="166">
        <f t="shared" si="1"/>
        <v>-9353.739999999998</v>
      </c>
    </row>
    <row r="28" spans="1:8" ht="15">
      <c r="A28" s="33">
        <f t="shared" si="0"/>
        <v>23</v>
      </c>
      <c r="B28" s="59" t="s">
        <v>354</v>
      </c>
      <c r="C28" s="51">
        <v>0</v>
      </c>
      <c r="D28" s="51">
        <v>0</v>
      </c>
      <c r="E28" s="51">
        <v>0</v>
      </c>
      <c r="F28" s="51">
        <v>0</v>
      </c>
      <c r="G28" s="522">
        <f t="shared" si="1"/>
        <v>0</v>
      </c>
      <c r="H28" s="523">
        <f t="shared" si="1"/>
        <v>0</v>
      </c>
    </row>
    <row r="29" spans="1:8" ht="15">
      <c r="A29" s="33">
        <f t="shared" si="0"/>
        <v>24</v>
      </c>
      <c r="B29" s="152" t="s">
        <v>380</v>
      </c>
      <c r="C29" s="51">
        <v>0</v>
      </c>
      <c r="D29" s="51">
        <v>0</v>
      </c>
      <c r="E29" s="51">
        <v>0</v>
      </c>
      <c r="F29" s="51">
        <v>0</v>
      </c>
      <c r="G29" s="522">
        <f t="shared" si="1"/>
        <v>0</v>
      </c>
      <c r="H29" s="523">
        <f t="shared" si="1"/>
        <v>0</v>
      </c>
    </row>
    <row r="30" spans="1:8" ht="15">
      <c r="A30" s="33">
        <f t="shared" si="0"/>
        <v>25</v>
      </c>
      <c r="B30" s="152" t="s">
        <v>82</v>
      </c>
      <c r="C30" s="51">
        <v>0</v>
      </c>
      <c r="D30" s="51">
        <v>24259.12</v>
      </c>
      <c r="E30" s="51">
        <v>0</v>
      </c>
      <c r="F30" s="51">
        <v>21109.36</v>
      </c>
      <c r="G30" s="522">
        <f t="shared" si="1"/>
        <v>0</v>
      </c>
      <c r="H30" s="523">
        <f t="shared" si="1"/>
        <v>-3149.7599999999984</v>
      </c>
    </row>
    <row r="31" spans="1:8" ht="15">
      <c r="A31" s="33">
        <f t="shared" si="0"/>
        <v>26</v>
      </c>
      <c r="B31" s="59" t="s">
        <v>83</v>
      </c>
      <c r="C31" s="51">
        <v>18128.99</v>
      </c>
      <c r="D31" s="51">
        <v>21464.01</v>
      </c>
      <c r="E31" s="51">
        <v>31632.86</v>
      </c>
      <c r="F31" s="51">
        <v>15260.03</v>
      </c>
      <c r="G31" s="522">
        <f t="shared" si="1"/>
        <v>13503.869999999999</v>
      </c>
      <c r="H31" s="523">
        <f t="shared" si="1"/>
        <v>-6203.979999999998</v>
      </c>
    </row>
    <row r="32" spans="1:8" ht="15">
      <c r="A32" s="33">
        <f t="shared" si="0"/>
        <v>27</v>
      </c>
      <c r="B32" s="72" t="s">
        <v>43</v>
      </c>
      <c r="C32" s="61">
        <f>SUM(C33:C39)</f>
        <v>57670.58</v>
      </c>
      <c r="D32" s="61">
        <f>SUM(D33:D39)</f>
        <v>450.69</v>
      </c>
      <c r="E32" s="61">
        <f>SUM(E33:E39)</f>
        <v>74096.92</v>
      </c>
      <c r="F32" s="61">
        <f>SUM(F33:F39)</f>
        <v>654.49</v>
      </c>
      <c r="G32" s="61">
        <f t="shared" si="1"/>
        <v>16426.339999999997</v>
      </c>
      <c r="H32" s="166">
        <f t="shared" si="1"/>
        <v>203.8</v>
      </c>
    </row>
    <row r="33" spans="1:8" ht="15">
      <c r="A33" s="33">
        <f t="shared" si="0"/>
        <v>28</v>
      </c>
      <c r="B33" s="59" t="s">
        <v>152</v>
      </c>
      <c r="C33" s="51">
        <v>18495.66</v>
      </c>
      <c r="D33" s="51">
        <v>0</v>
      </c>
      <c r="E33" s="51">
        <v>4402.68</v>
      </c>
      <c r="F33" s="51">
        <v>0</v>
      </c>
      <c r="G33" s="522">
        <f t="shared" si="1"/>
        <v>-14092.98</v>
      </c>
      <c r="H33" s="523">
        <f t="shared" si="1"/>
        <v>0</v>
      </c>
    </row>
    <row r="34" spans="1:8" ht="30.75">
      <c r="A34" s="33">
        <f t="shared" si="0"/>
        <v>29</v>
      </c>
      <c r="B34" s="59" t="s">
        <v>153</v>
      </c>
      <c r="C34" s="51">
        <v>21460.83</v>
      </c>
      <c r="D34" s="51">
        <v>311.13</v>
      </c>
      <c r="E34" s="51">
        <v>18559.36</v>
      </c>
      <c r="F34" s="51">
        <v>338.77</v>
      </c>
      <c r="G34" s="522">
        <f t="shared" si="1"/>
        <v>-2901.470000000001</v>
      </c>
      <c r="H34" s="523">
        <f t="shared" si="1"/>
        <v>27.639999999999986</v>
      </c>
    </row>
    <row r="35" spans="1:8" ht="15">
      <c r="A35" s="33">
        <f t="shared" si="0"/>
        <v>30</v>
      </c>
      <c r="B35" s="59" t="s">
        <v>154</v>
      </c>
      <c r="C35" s="51">
        <v>7353.68</v>
      </c>
      <c r="D35" s="51">
        <v>0</v>
      </c>
      <c r="E35" s="51">
        <v>7016.58</v>
      </c>
      <c r="F35" s="51">
        <v>0</v>
      </c>
      <c r="G35" s="522">
        <f t="shared" si="1"/>
        <v>-337.10000000000036</v>
      </c>
      <c r="H35" s="523">
        <f t="shared" si="1"/>
        <v>0</v>
      </c>
    </row>
    <row r="36" spans="1:8" ht="15">
      <c r="A36" s="33">
        <f t="shared" si="0"/>
        <v>31</v>
      </c>
      <c r="B36" s="59" t="s">
        <v>155</v>
      </c>
      <c r="C36" s="51">
        <v>4017.96</v>
      </c>
      <c r="D36" s="51">
        <v>0</v>
      </c>
      <c r="E36" s="51">
        <v>1338.03</v>
      </c>
      <c r="F36" s="51">
        <v>0</v>
      </c>
      <c r="G36" s="522">
        <f t="shared" si="1"/>
        <v>-2679.9300000000003</v>
      </c>
      <c r="H36" s="523">
        <f t="shared" si="1"/>
        <v>0</v>
      </c>
    </row>
    <row r="37" spans="1:8" ht="30.75">
      <c r="A37" s="33">
        <f t="shared" si="0"/>
        <v>32</v>
      </c>
      <c r="B37" s="47" t="s">
        <v>159</v>
      </c>
      <c r="C37" s="51">
        <v>0</v>
      </c>
      <c r="D37" s="51">
        <v>0</v>
      </c>
      <c r="E37" s="51">
        <v>0</v>
      </c>
      <c r="F37" s="51">
        <v>0</v>
      </c>
      <c r="G37" s="522">
        <f t="shared" si="1"/>
        <v>0</v>
      </c>
      <c r="H37" s="523">
        <f t="shared" si="1"/>
        <v>0</v>
      </c>
    </row>
    <row r="38" spans="1:8" ht="15">
      <c r="A38" s="33">
        <f t="shared" si="0"/>
        <v>33</v>
      </c>
      <c r="B38" s="59" t="s">
        <v>160</v>
      </c>
      <c r="C38" s="51">
        <v>4157.7</v>
      </c>
      <c r="D38" s="51">
        <v>0</v>
      </c>
      <c r="E38" s="51">
        <v>41174.77</v>
      </c>
      <c r="F38" s="51">
        <v>0</v>
      </c>
      <c r="G38" s="522">
        <f t="shared" si="1"/>
        <v>37017.07</v>
      </c>
      <c r="H38" s="523">
        <f t="shared" si="1"/>
        <v>0</v>
      </c>
    </row>
    <row r="39" spans="1:8" ht="15">
      <c r="A39" s="33">
        <f t="shared" si="0"/>
        <v>34</v>
      </c>
      <c r="B39" s="59" t="s">
        <v>161</v>
      </c>
      <c r="C39" s="51">
        <v>2184.75</v>
      </c>
      <c r="D39" s="51">
        <v>139.56</v>
      </c>
      <c r="E39" s="51">
        <v>1605.5</v>
      </c>
      <c r="F39" s="51">
        <v>315.72</v>
      </c>
      <c r="G39" s="522">
        <f t="shared" si="1"/>
        <v>-579.25</v>
      </c>
      <c r="H39" s="523">
        <f t="shared" si="1"/>
        <v>176.16000000000003</v>
      </c>
    </row>
    <row r="40" spans="1:8" ht="15">
      <c r="A40" s="33">
        <f t="shared" si="0"/>
        <v>35</v>
      </c>
      <c r="B40" s="72" t="s">
        <v>439</v>
      </c>
      <c r="C40" s="61">
        <f>C41+C42</f>
        <v>151346.18</v>
      </c>
      <c r="D40" s="61">
        <f>D41+D42</f>
        <v>0</v>
      </c>
      <c r="E40" s="61">
        <f>E41+E42</f>
        <v>151019.92</v>
      </c>
      <c r="F40" s="61">
        <f>F41+F42</f>
        <v>202.78</v>
      </c>
      <c r="G40" s="61">
        <f t="shared" si="1"/>
        <v>-326.2599999999802</v>
      </c>
      <c r="H40" s="166">
        <f t="shared" si="1"/>
        <v>202.78</v>
      </c>
    </row>
    <row r="41" spans="1:8" ht="15">
      <c r="A41" s="33">
        <f t="shared" si="0"/>
        <v>36</v>
      </c>
      <c r="B41" s="59" t="s">
        <v>162</v>
      </c>
      <c r="C41" s="51">
        <v>17537.53</v>
      </c>
      <c r="D41" s="51">
        <v>0</v>
      </c>
      <c r="E41" s="51">
        <v>15217.54</v>
      </c>
      <c r="F41" s="51">
        <v>160.6</v>
      </c>
      <c r="G41" s="522">
        <f t="shared" si="1"/>
        <v>-2319.989999999998</v>
      </c>
      <c r="H41" s="523">
        <f t="shared" si="1"/>
        <v>160.6</v>
      </c>
    </row>
    <row r="42" spans="1:8" ht="15">
      <c r="A42" s="33">
        <f t="shared" si="0"/>
        <v>37</v>
      </c>
      <c r="B42" s="59" t="s">
        <v>163</v>
      </c>
      <c r="C42" s="51">
        <v>133808.65</v>
      </c>
      <c r="D42" s="51">
        <v>0</v>
      </c>
      <c r="E42" s="51">
        <v>135802.38</v>
      </c>
      <c r="F42" s="51">
        <v>42.18</v>
      </c>
      <c r="G42" s="522">
        <f t="shared" si="1"/>
        <v>1993.7300000000105</v>
      </c>
      <c r="H42" s="523">
        <f t="shared" si="1"/>
        <v>42.18</v>
      </c>
    </row>
    <row r="43" spans="1:8" ht="15">
      <c r="A43" s="33">
        <f t="shared" si="0"/>
        <v>38</v>
      </c>
      <c r="B43" s="72" t="s">
        <v>411</v>
      </c>
      <c r="C43" s="525">
        <v>12186.39</v>
      </c>
      <c r="D43" s="525">
        <v>0</v>
      </c>
      <c r="E43" s="525">
        <v>26115.4</v>
      </c>
      <c r="F43" s="525">
        <v>0</v>
      </c>
      <c r="G43" s="522">
        <f t="shared" si="1"/>
        <v>13929.010000000002</v>
      </c>
      <c r="H43" s="523">
        <f t="shared" si="1"/>
        <v>0</v>
      </c>
    </row>
    <row r="44" spans="1:8" ht="15">
      <c r="A44" s="33">
        <f t="shared" si="0"/>
        <v>39</v>
      </c>
      <c r="B44" s="72" t="s">
        <v>280</v>
      </c>
      <c r="C44" s="61">
        <f>SUM(C45:C59)</f>
        <v>708293.05</v>
      </c>
      <c r="D44" s="61">
        <f>SUM(D45:D59)</f>
        <v>7264.51</v>
      </c>
      <c r="E44" s="61">
        <f>SUM(E45:E59)</f>
        <v>1124171.5</v>
      </c>
      <c r="F44" s="61">
        <f>SUM(F45:F59)</f>
        <v>14172.99</v>
      </c>
      <c r="G44" s="61">
        <f t="shared" si="1"/>
        <v>415878.44999999995</v>
      </c>
      <c r="H44" s="166">
        <f t="shared" si="1"/>
        <v>6908.48</v>
      </c>
    </row>
    <row r="45" spans="1:8" ht="15">
      <c r="A45" s="33">
        <f t="shared" si="0"/>
        <v>40</v>
      </c>
      <c r="B45" s="59" t="s">
        <v>165</v>
      </c>
      <c r="C45" s="51">
        <v>170706.38</v>
      </c>
      <c r="D45" s="51">
        <v>250</v>
      </c>
      <c r="E45" s="51">
        <v>190376.94</v>
      </c>
      <c r="F45" s="51">
        <v>382</v>
      </c>
      <c r="G45" s="522">
        <f t="shared" si="1"/>
        <v>19670.559999999998</v>
      </c>
      <c r="H45" s="523">
        <f t="shared" si="1"/>
        <v>132</v>
      </c>
    </row>
    <row r="46" spans="1:8" ht="15">
      <c r="A46" s="33">
        <f t="shared" si="0"/>
        <v>41</v>
      </c>
      <c r="B46" s="59" t="s">
        <v>164</v>
      </c>
      <c r="C46" s="51">
        <v>410</v>
      </c>
      <c r="D46" s="51">
        <v>0</v>
      </c>
      <c r="E46" s="51">
        <v>1938.79</v>
      </c>
      <c r="F46" s="51">
        <v>386.98</v>
      </c>
      <c r="G46" s="522">
        <f t="shared" si="1"/>
        <v>1528.79</v>
      </c>
      <c r="H46" s="523">
        <f t="shared" si="1"/>
        <v>386.98</v>
      </c>
    </row>
    <row r="47" spans="1:8" ht="15">
      <c r="A47" s="33">
        <f t="shared" si="0"/>
        <v>42</v>
      </c>
      <c r="B47" s="59" t="s">
        <v>166</v>
      </c>
      <c r="C47" s="51">
        <v>14361.24</v>
      </c>
      <c r="D47" s="51">
        <v>0</v>
      </c>
      <c r="E47" s="51">
        <v>23639.65</v>
      </c>
      <c r="F47" s="51">
        <v>0</v>
      </c>
      <c r="G47" s="522">
        <f t="shared" si="1"/>
        <v>9278.410000000002</v>
      </c>
      <c r="H47" s="523">
        <f t="shared" si="1"/>
        <v>0</v>
      </c>
    </row>
    <row r="48" spans="1:8" ht="15">
      <c r="A48" s="33">
        <f t="shared" si="0"/>
        <v>43</v>
      </c>
      <c r="B48" s="59" t="s">
        <v>167</v>
      </c>
      <c r="C48" s="51">
        <v>35269.03</v>
      </c>
      <c r="D48" s="51">
        <v>0</v>
      </c>
      <c r="E48" s="51">
        <v>26362.16</v>
      </c>
      <c r="F48" s="51">
        <v>0</v>
      </c>
      <c r="G48" s="522">
        <f t="shared" si="1"/>
        <v>-8906.869999999999</v>
      </c>
      <c r="H48" s="523">
        <f t="shared" si="1"/>
        <v>0</v>
      </c>
    </row>
    <row r="49" spans="1:8" ht="15">
      <c r="A49" s="33">
        <f t="shared" si="0"/>
        <v>44</v>
      </c>
      <c r="B49" s="59" t="s">
        <v>168</v>
      </c>
      <c r="C49" s="51">
        <v>58269.98</v>
      </c>
      <c r="D49" s="51">
        <v>100</v>
      </c>
      <c r="E49" s="51">
        <v>54836.73</v>
      </c>
      <c r="F49" s="51">
        <v>0</v>
      </c>
      <c r="G49" s="522">
        <f t="shared" si="1"/>
        <v>-3433.25</v>
      </c>
      <c r="H49" s="523">
        <f t="shared" si="1"/>
        <v>-100</v>
      </c>
    </row>
    <row r="50" spans="1:8" ht="15">
      <c r="A50" s="33">
        <f t="shared" si="0"/>
        <v>45</v>
      </c>
      <c r="B50" s="59" t="s">
        <v>169</v>
      </c>
      <c r="C50" s="51">
        <v>36467.33</v>
      </c>
      <c r="D50" s="51">
        <v>0</v>
      </c>
      <c r="E50" s="51">
        <v>57965.17</v>
      </c>
      <c r="F50" s="51">
        <v>0</v>
      </c>
      <c r="G50" s="522">
        <f t="shared" si="1"/>
        <v>21497.839999999997</v>
      </c>
      <c r="H50" s="523">
        <f t="shared" si="1"/>
        <v>0</v>
      </c>
    </row>
    <row r="51" spans="1:8" ht="15">
      <c r="A51" s="33">
        <f t="shared" si="0"/>
        <v>46</v>
      </c>
      <c r="B51" s="59" t="s">
        <v>170</v>
      </c>
      <c r="C51" s="51">
        <v>37644.98</v>
      </c>
      <c r="D51" s="51">
        <v>0</v>
      </c>
      <c r="E51" s="51">
        <v>32712.07</v>
      </c>
      <c r="F51" s="51">
        <v>0</v>
      </c>
      <c r="G51" s="522">
        <f t="shared" si="1"/>
        <v>-4932.9100000000035</v>
      </c>
      <c r="H51" s="523">
        <f t="shared" si="1"/>
        <v>0</v>
      </c>
    </row>
    <row r="52" spans="1:8" ht="15">
      <c r="A52" s="33">
        <f t="shared" si="0"/>
        <v>47</v>
      </c>
      <c r="B52" s="59" t="s">
        <v>171</v>
      </c>
      <c r="C52" s="51">
        <v>685.51</v>
      </c>
      <c r="D52" s="51">
        <v>0</v>
      </c>
      <c r="E52" s="51">
        <v>133.79</v>
      </c>
      <c r="F52" s="51">
        <v>0</v>
      </c>
      <c r="G52" s="522">
        <f t="shared" si="1"/>
        <v>-551.72</v>
      </c>
      <c r="H52" s="523">
        <f t="shared" si="1"/>
        <v>0</v>
      </c>
    </row>
    <row r="53" spans="1:8" ht="15">
      <c r="A53" s="33">
        <f t="shared" si="0"/>
        <v>48</v>
      </c>
      <c r="B53" s="59" t="s">
        <v>172</v>
      </c>
      <c r="C53" s="51">
        <v>36175.88</v>
      </c>
      <c r="D53" s="51">
        <v>200</v>
      </c>
      <c r="E53" s="51">
        <v>19282.98</v>
      </c>
      <c r="F53" s="51">
        <v>0</v>
      </c>
      <c r="G53" s="522">
        <f t="shared" si="1"/>
        <v>-16892.899999999998</v>
      </c>
      <c r="H53" s="523">
        <f t="shared" si="1"/>
        <v>-200</v>
      </c>
    </row>
    <row r="54" spans="1:8" ht="15">
      <c r="A54" s="33">
        <f t="shared" si="0"/>
        <v>49</v>
      </c>
      <c r="B54" s="59" t="s">
        <v>173</v>
      </c>
      <c r="C54" s="51">
        <v>927.44</v>
      </c>
      <c r="D54" s="51">
        <v>0</v>
      </c>
      <c r="E54" s="51">
        <v>0</v>
      </c>
      <c r="F54" s="51">
        <v>0</v>
      </c>
      <c r="G54" s="522">
        <f t="shared" si="1"/>
        <v>-927.44</v>
      </c>
      <c r="H54" s="523">
        <f t="shared" si="1"/>
        <v>0</v>
      </c>
    </row>
    <row r="55" spans="1:8" ht="15">
      <c r="A55" s="33">
        <f t="shared" si="0"/>
        <v>50</v>
      </c>
      <c r="B55" s="59" t="s">
        <v>174</v>
      </c>
      <c r="C55" s="51">
        <v>34786.4</v>
      </c>
      <c r="D55" s="51">
        <v>0</v>
      </c>
      <c r="E55" s="51">
        <v>47624.77</v>
      </c>
      <c r="F55" s="51">
        <v>98.2</v>
      </c>
      <c r="G55" s="522">
        <f t="shared" si="1"/>
        <v>12838.369999999995</v>
      </c>
      <c r="H55" s="523">
        <f t="shared" si="1"/>
        <v>98.2</v>
      </c>
    </row>
    <row r="56" spans="1:8" ht="15">
      <c r="A56" s="33">
        <f t="shared" si="0"/>
        <v>51</v>
      </c>
      <c r="B56" s="59" t="s">
        <v>122</v>
      </c>
      <c r="C56" s="51">
        <v>3876.43</v>
      </c>
      <c r="D56" s="51">
        <v>0</v>
      </c>
      <c r="E56" s="51">
        <v>337054.43</v>
      </c>
      <c r="F56" s="51">
        <v>0</v>
      </c>
      <c r="G56" s="522">
        <f t="shared" si="1"/>
        <v>333178</v>
      </c>
      <c r="H56" s="523">
        <f t="shared" si="1"/>
        <v>0</v>
      </c>
    </row>
    <row r="57" spans="1:8" ht="15">
      <c r="A57" s="33">
        <f t="shared" si="0"/>
        <v>52</v>
      </c>
      <c r="B57" s="59" t="s">
        <v>123</v>
      </c>
      <c r="C57" s="51">
        <v>514.63</v>
      </c>
      <c r="D57" s="51">
        <v>0</v>
      </c>
      <c r="E57" s="51">
        <v>714</v>
      </c>
      <c r="F57" s="51">
        <v>0</v>
      </c>
      <c r="G57" s="522">
        <f t="shared" si="1"/>
        <v>199.37</v>
      </c>
      <c r="H57" s="523">
        <f t="shared" si="1"/>
        <v>0</v>
      </c>
    </row>
    <row r="58" spans="1:9" ht="30.75">
      <c r="A58" s="33">
        <f t="shared" si="0"/>
        <v>53</v>
      </c>
      <c r="B58" s="361" t="s">
        <v>1248</v>
      </c>
      <c r="C58" s="51">
        <v>140875.91</v>
      </c>
      <c r="D58" s="51">
        <v>6214.51</v>
      </c>
      <c r="E58" s="51">
        <v>164813.67</v>
      </c>
      <c r="F58" s="51">
        <v>13258.41</v>
      </c>
      <c r="G58" s="522">
        <f t="shared" si="1"/>
        <v>23937.76000000001</v>
      </c>
      <c r="H58" s="523">
        <f t="shared" si="1"/>
        <v>7043.9</v>
      </c>
      <c r="I58" s="314"/>
    </row>
    <row r="59" spans="1:8" ht="15">
      <c r="A59" s="33">
        <f t="shared" si="0"/>
        <v>54</v>
      </c>
      <c r="B59" s="59" t="s">
        <v>175</v>
      </c>
      <c r="C59" s="51">
        <v>137321.91</v>
      </c>
      <c r="D59" s="51">
        <v>500</v>
      </c>
      <c r="E59" s="51">
        <v>166716.35</v>
      </c>
      <c r="F59" s="51">
        <v>47.4</v>
      </c>
      <c r="G59" s="522">
        <f t="shared" si="1"/>
        <v>29394.440000000002</v>
      </c>
      <c r="H59" s="523">
        <f t="shared" si="1"/>
        <v>-452.6</v>
      </c>
    </row>
    <row r="60" spans="1:8" ht="15">
      <c r="A60" s="33">
        <f t="shared" si="0"/>
        <v>55</v>
      </c>
      <c r="B60" s="72" t="s">
        <v>281</v>
      </c>
      <c r="C60" s="61">
        <f>C61+C62</f>
        <v>6579533.51</v>
      </c>
      <c r="D60" s="61">
        <f>D61+D62</f>
        <v>39512.97</v>
      </c>
      <c r="E60" s="61">
        <f>E61+E62</f>
        <v>6990680.87</v>
      </c>
      <c r="F60" s="61">
        <f>F61+F62</f>
        <v>41096.229999999996</v>
      </c>
      <c r="G60" s="61">
        <f t="shared" si="1"/>
        <v>411147.36000000034</v>
      </c>
      <c r="H60" s="166">
        <f t="shared" si="1"/>
        <v>1583.2599999999948</v>
      </c>
    </row>
    <row r="61" spans="1:8" ht="15">
      <c r="A61" s="33">
        <f t="shared" si="0"/>
        <v>56</v>
      </c>
      <c r="B61" s="59" t="s">
        <v>176</v>
      </c>
      <c r="C61" s="51">
        <v>6172982.84</v>
      </c>
      <c r="D61" s="51">
        <v>25823.82</v>
      </c>
      <c r="E61" s="51">
        <v>6337568.18</v>
      </c>
      <c r="F61" s="51">
        <v>30361.29</v>
      </c>
      <c r="G61" s="522">
        <f t="shared" si="1"/>
        <v>164585.33999999985</v>
      </c>
      <c r="H61" s="523">
        <f t="shared" si="1"/>
        <v>4537.470000000001</v>
      </c>
    </row>
    <row r="62" spans="1:8" ht="15">
      <c r="A62" s="33">
        <f t="shared" si="0"/>
        <v>57</v>
      </c>
      <c r="B62" s="112" t="s">
        <v>23</v>
      </c>
      <c r="C62" s="61">
        <f>SUM(C63:C65)</f>
        <v>406550.67</v>
      </c>
      <c r="D62" s="61">
        <f>SUM(D63:D65)</f>
        <v>13689.150000000001</v>
      </c>
      <c r="E62" s="61">
        <f>SUM(E63:E65)</f>
        <v>653112.6900000001</v>
      </c>
      <c r="F62" s="61">
        <f>SUM(F63:F65)</f>
        <v>10734.939999999999</v>
      </c>
      <c r="G62" s="61">
        <f t="shared" si="1"/>
        <v>246562.02000000008</v>
      </c>
      <c r="H62" s="166">
        <f t="shared" si="1"/>
        <v>-2954.2100000000028</v>
      </c>
    </row>
    <row r="63" spans="1:8" s="159" customFormat="1" ht="16.5" customHeight="1">
      <c r="A63" s="33">
        <f t="shared" si="0"/>
        <v>58</v>
      </c>
      <c r="B63" s="163" t="s">
        <v>21</v>
      </c>
      <c r="C63" s="85">
        <v>58339.33</v>
      </c>
      <c r="D63" s="85">
        <v>8211.62</v>
      </c>
      <c r="E63" s="85">
        <v>71416.27</v>
      </c>
      <c r="F63" s="85">
        <v>7463.44</v>
      </c>
      <c r="G63" s="522">
        <f t="shared" si="1"/>
        <v>13076.940000000002</v>
      </c>
      <c r="H63" s="523">
        <f t="shared" si="1"/>
        <v>-748.1800000000012</v>
      </c>
    </row>
    <row r="64" spans="1:8" ht="30.75">
      <c r="A64" s="33">
        <f t="shared" si="0"/>
        <v>59</v>
      </c>
      <c r="B64" s="163" t="s">
        <v>22</v>
      </c>
      <c r="C64" s="51">
        <v>344171.04</v>
      </c>
      <c r="D64" s="51">
        <v>3766.53</v>
      </c>
      <c r="E64" s="51">
        <v>567065.89</v>
      </c>
      <c r="F64" s="51">
        <v>3047.5</v>
      </c>
      <c r="G64" s="522">
        <f t="shared" si="1"/>
        <v>222894.85000000003</v>
      </c>
      <c r="H64" s="523">
        <f t="shared" si="1"/>
        <v>-719.0300000000002</v>
      </c>
    </row>
    <row r="65" spans="1:8" ht="15">
      <c r="A65" s="33">
        <f t="shared" si="0"/>
        <v>60</v>
      </c>
      <c r="B65" s="59" t="s">
        <v>314</v>
      </c>
      <c r="C65" s="51">
        <v>4040.3</v>
      </c>
      <c r="D65" s="51">
        <v>1711</v>
      </c>
      <c r="E65" s="51">
        <v>14630.53</v>
      </c>
      <c r="F65" s="51">
        <v>224</v>
      </c>
      <c r="G65" s="522">
        <f t="shared" si="1"/>
        <v>10590.23</v>
      </c>
      <c r="H65" s="523">
        <f t="shared" si="1"/>
        <v>-1487</v>
      </c>
    </row>
    <row r="66" spans="1:8" ht="15">
      <c r="A66" s="33">
        <f t="shared" si="0"/>
        <v>61</v>
      </c>
      <c r="B66" s="72" t="s">
        <v>240</v>
      </c>
      <c r="C66" s="51">
        <v>2076879.1</v>
      </c>
      <c r="D66" s="51">
        <v>8834.13</v>
      </c>
      <c r="E66" s="51">
        <v>2152984.49</v>
      </c>
      <c r="F66" s="51">
        <v>5808.92</v>
      </c>
      <c r="G66" s="522">
        <f t="shared" si="1"/>
        <v>76105.39000000013</v>
      </c>
      <c r="H66" s="523">
        <f t="shared" si="1"/>
        <v>-3025.209999999999</v>
      </c>
    </row>
    <row r="67" spans="1:8" ht="15">
      <c r="A67" s="33">
        <f t="shared" si="0"/>
        <v>62</v>
      </c>
      <c r="B67" s="72" t="s">
        <v>44</v>
      </c>
      <c r="C67" s="51">
        <v>16765.6</v>
      </c>
      <c r="D67" s="51">
        <v>100</v>
      </c>
      <c r="E67" s="51">
        <v>16726.16</v>
      </c>
      <c r="F67" s="51">
        <v>0</v>
      </c>
      <c r="G67" s="522">
        <f t="shared" si="1"/>
        <v>-39.43999999999869</v>
      </c>
      <c r="H67" s="523">
        <f t="shared" si="1"/>
        <v>-100</v>
      </c>
    </row>
    <row r="68" spans="1:8" ht="15">
      <c r="A68" s="33">
        <f t="shared" si="0"/>
        <v>63</v>
      </c>
      <c r="B68" s="72" t="s">
        <v>24</v>
      </c>
      <c r="C68" s="61">
        <f>SUM(C69:C74)</f>
        <v>190982.62000000002</v>
      </c>
      <c r="D68" s="61">
        <f>SUM(D69:D74)</f>
        <v>394.09</v>
      </c>
      <c r="E68" s="61">
        <f>SUM(E69:E74)</f>
        <v>186303.63</v>
      </c>
      <c r="F68" s="61">
        <f>SUM(F69:F74)</f>
        <v>0</v>
      </c>
      <c r="G68" s="61">
        <f t="shared" si="1"/>
        <v>-4678.99000000002</v>
      </c>
      <c r="H68" s="166">
        <f t="shared" si="1"/>
        <v>-394.09</v>
      </c>
    </row>
    <row r="69" spans="1:8" ht="15">
      <c r="A69" s="33">
        <f t="shared" si="0"/>
        <v>64</v>
      </c>
      <c r="B69" s="59" t="s">
        <v>110</v>
      </c>
      <c r="C69" s="51">
        <v>67538.2</v>
      </c>
      <c r="D69" s="51">
        <v>284.09</v>
      </c>
      <c r="E69" s="51">
        <v>71458.86</v>
      </c>
      <c r="F69" s="51">
        <v>0</v>
      </c>
      <c r="G69" s="522">
        <f t="shared" si="1"/>
        <v>3920.6600000000035</v>
      </c>
      <c r="H69" s="523">
        <f t="shared" si="1"/>
        <v>-284.09</v>
      </c>
    </row>
    <row r="70" spans="1:8" ht="15">
      <c r="A70" s="33">
        <f t="shared" si="0"/>
        <v>65</v>
      </c>
      <c r="B70" s="59" t="s">
        <v>177</v>
      </c>
      <c r="C70" s="51">
        <v>90769.96</v>
      </c>
      <c r="D70" s="51">
        <v>0</v>
      </c>
      <c r="E70" s="51">
        <v>96080.45</v>
      </c>
      <c r="F70" s="51">
        <v>0</v>
      </c>
      <c r="G70" s="522">
        <f t="shared" si="1"/>
        <v>5310.489999999991</v>
      </c>
      <c r="H70" s="523">
        <f t="shared" si="1"/>
        <v>0</v>
      </c>
    </row>
    <row r="71" spans="1:8" ht="15">
      <c r="A71" s="33">
        <f t="shared" si="0"/>
        <v>66</v>
      </c>
      <c r="B71" s="59" t="s">
        <v>178</v>
      </c>
      <c r="C71" s="51">
        <v>15266.1</v>
      </c>
      <c r="D71" s="51">
        <v>0</v>
      </c>
      <c r="E71" s="51">
        <v>5784.5</v>
      </c>
      <c r="F71" s="51">
        <v>0</v>
      </c>
      <c r="G71" s="522">
        <f t="shared" si="1"/>
        <v>-9481.6</v>
      </c>
      <c r="H71" s="523">
        <f t="shared" si="1"/>
        <v>0</v>
      </c>
    </row>
    <row r="72" spans="1:8" ht="15">
      <c r="A72" s="33">
        <f aca="true" t="shared" si="2" ref="A72:A101">A71+1</f>
        <v>67</v>
      </c>
      <c r="B72" s="59" t="s">
        <v>179</v>
      </c>
      <c r="C72" s="51">
        <v>14893.76</v>
      </c>
      <c r="D72" s="51">
        <v>0</v>
      </c>
      <c r="E72" s="51">
        <v>11591.13</v>
      </c>
      <c r="F72" s="51">
        <v>0</v>
      </c>
      <c r="G72" s="522">
        <f aca="true" t="shared" si="3" ref="G72:H100">E72-C72</f>
        <v>-3302.630000000001</v>
      </c>
      <c r="H72" s="523">
        <f t="shared" si="3"/>
        <v>0</v>
      </c>
    </row>
    <row r="73" spans="1:8" ht="15">
      <c r="A73" s="33">
        <f t="shared" si="2"/>
        <v>68</v>
      </c>
      <c r="B73" s="59" t="s">
        <v>180</v>
      </c>
      <c r="C73" s="51">
        <v>2206.6</v>
      </c>
      <c r="D73" s="51">
        <v>70</v>
      </c>
      <c r="E73" s="51">
        <v>1235.28</v>
      </c>
      <c r="F73" s="51">
        <v>0</v>
      </c>
      <c r="G73" s="522">
        <f t="shared" si="3"/>
        <v>-971.3199999999999</v>
      </c>
      <c r="H73" s="523">
        <f t="shared" si="3"/>
        <v>-70</v>
      </c>
    </row>
    <row r="74" spans="1:8" ht="15">
      <c r="A74" s="33">
        <f t="shared" si="2"/>
        <v>69</v>
      </c>
      <c r="B74" s="59" t="s">
        <v>181</v>
      </c>
      <c r="C74" s="51">
        <v>308</v>
      </c>
      <c r="D74" s="51">
        <v>40</v>
      </c>
      <c r="E74" s="51">
        <v>153.41</v>
      </c>
      <c r="F74" s="51">
        <v>0</v>
      </c>
      <c r="G74" s="522">
        <f t="shared" si="3"/>
        <v>-154.59</v>
      </c>
      <c r="H74" s="523">
        <f t="shared" si="3"/>
        <v>-40</v>
      </c>
    </row>
    <row r="75" spans="1:8" ht="15">
      <c r="A75" s="33">
        <f t="shared" si="2"/>
        <v>70</v>
      </c>
      <c r="B75" s="72" t="s">
        <v>59</v>
      </c>
      <c r="C75" s="51">
        <v>0</v>
      </c>
      <c r="D75" s="51">
        <v>0</v>
      </c>
      <c r="E75" s="51">
        <v>0</v>
      </c>
      <c r="F75" s="51">
        <v>0</v>
      </c>
      <c r="G75" s="522">
        <f t="shared" si="3"/>
        <v>0</v>
      </c>
      <c r="H75" s="523">
        <f t="shared" si="3"/>
        <v>0</v>
      </c>
    </row>
    <row r="76" spans="1:8" ht="15">
      <c r="A76" s="33">
        <f t="shared" si="2"/>
        <v>71</v>
      </c>
      <c r="B76" s="72" t="s">
        <v>471</v>
      </c>
      <c r="C76" s="51">
        <v>0</v>
      </c>
      <c r="D76" s="51">
        <v>0</v>
      </c>
      <c r="E76" s="51">
        <v>0</v>
      </c>
      <c r="F76" s="51">
        <v>0</v>
      </c>
      <c r="G76" s="522">
        <f t="shared" si="3"/>
        <v>0</v>
      </c>
      <c r="H76" s="523">
        <f t="shared" si="3"/>
        <v>0</v>
      </c>
    </row>
    <row r="77" spans="1:8" ht="15">
      <c r="A77" s="33">
        <f t="shared" si="2"/>
        <v>72</v>
      </c>
      <c r="B77" s="72" t="s">
        <v>242</v>
      </c>
      <c r="C77" s="51">
        <v>1571.96</v>
      </c>
      <c r="D77" s="51">
        <v>0</v>
      </c>
      <c r="E77" s="51">
        <v>2268.24</v>
      </c>
      <c r="F77" s="51">
        <v>0</v>
      </c>
      <c r="G77" s="522">
        <f t="shared" si="3"/>
        <v>696.2799999999997</v>
      </c>
      <c r="H77" s="523">
        <f t="shared" si="3"/>
        <v>0</v>
      </c>
    </row>
    <row r="78" spans="1:8" ht="15">
      <c r="A78" s="33">
        <f t="shared" si="2"/>
        <v>73</v>
      </c>
      <c r="B78" s="72" t="s">
        <v>377</v>
      </c>
      <c r="C78" s="51">
        <v>7873.09</v>
      </c>
      <c r="D78" s="51">
        <v>0</v>
      </c>
      <c r="E78" s="51">
        <v>11561.16</v>
      </c>
      <c r="F78" s="51">
        <v>598.45</v>
      </c>
      <c r="G78" s="522">
        <f t="shared" si="3"/>
        <v>3688.0699999999997</v>
      </c>
      <c r="H78" s="523">
        <f t="shared" si="3"/>
        <v>598.45</v>
      </c>
    </row>
    <row r="79" spans="1:8" ht="15">
      <c r="A79" s="33">
        <f t="shared" si="2"/>
        <v>74</v>
      </c>
      <c r="B79" s="72" t="s">
        <v>25</v>
      </c>
      <c r="C79" s="61">
        <f>C80+C81</f>
        <v>1559493.71</v>
      </c>
      <c r="D79" s="61">
        <f>D80+D81</f>
        <v>56.1</v>
      </c>
      <c r="E79" s="61">
        <f>E80+E81</f>
        <v>1392764.68</v>
      </c>
      <c r="F79" s="61">
        <f>F80+F81</f>
        <v>495.27</v>
      </c>
      <c r="G79" s="61">
        <f t="shared" si="3"/>
        <v>-166729.03000000003</v>
      </c>
      <c r="H79" s="166">
        <f t="shared" si="3"/>
        <v>439.16999999999996</v>
      </c>
    </row>
    <row r="80" spans="1:8" ht="30.75">
      <c r="A80" s="33">
        <f t="shared" si="2"/>
        <v>75</v>
      </c>
      <c r="B80" s="72" t="s">
        <v>317</v>
      </c>
      <c r="C80" s="525">
        <v>8921.87</v>
      </c>
      <c r="D80" s="525">
        <v>0</v>
      </c>
      <c r="E80" s="525">
        <v>2220.03</v>
      </c>
      <c r="F80" s="525">
        <v>428.87</v>
      </c>
      <c r="G80" s="522">
        <f t="shared" si="3"/>
        <v>-6701.84</v>
      </c>
      <c r="H80" s="523">
        <f t="shared" si="3"/>
        <v>428.87</v>
      </c>
    </row>
    <row r="81" spans="1:8" ht="15">
      <c r="A81" s="33">
        <f t="shared" si="2"/>
        <v>76</v>
      </c>
      <c r="B81" s="112" t="s">
        <v>26</v>
      </c>
      <c r="C81" s="61">
        <f>SUM(C82:C88)</f>
        <v>1550571.8399999999</v>
      </c>
      <c r="D81" s="61">
        <f>SUM(D82:D88)</f>
        <v>56.1</v>
      </c>
      <c r="E81" s="61">
        <f>SUM(E82:E88)</f>
        <v>1390544.65</v>
      </c>
      <c r="F81" s="61">
        <f>SUM(F82:F88)</f>
        <v>66.4</v>
      </c>
      <c r="G81" s="61">
        <f t="shared" si="3"/>
        <v>-160027.18999999994</v>
      </c>
      <c r="H81" s="166">
        <f t="shared" si="3"/>
        <v>10.300000000000004</v>
      </c>
    </row>
    <row r="82" spans="1:8" ht="15">
      <c r="A82" s="33">
        <f t="shared" si="2"/>
        <v>77</v>
      </c>
      <c r="B82" s="59" t="s">
        <v>1201</v>
      </c>
      <c r="C82" s="51">
        <v>1058066.61</v>
      </c>
      <c r="D82" s="51">
        <v>0</v>
      </c>
      <c r="E82" s="51">
        <v>897249.63</v>
      </c>
      <c r="F82" s="51">
        <v>0</v>
      </c>
      <c r="G82" s="522">
        <f t="shared" si="3"/>
        <v>-160816.9800000001</v>
      </c>
      <c r="H82" s="523">
        <f t="shared" si="3"/>
        <v>0</v>
      </c>
    </row>
    <row r="83" spans="1:8" ht="15">
      <c r="A83" s="33">
        <f t="shared" si="2"/>
        <v>78</v>
      </c>
      <c r="B83" s="59" t="s">
        <v>182</v>
      </c>
      <c r="C83" s="51">
        <v>1818.13</v>
      </c>
      <c r="D83" s="51">
        <v>56.1</v>
      </c>
      <c r="E83" s="51">
        <v>2618.78</v>
      </c>
      <c r="F83" s="51">
        <v>66.4</v>
      </c>
      <c r="G83" s="522">
        <f t="shared" si="3"/>
        <v>800.6500000000001</v>
      </c>
      <c r="H83" s="523">
        <f t="shared" si="3"/>
        <v>10.300000000000004</v>
      </c>
    </row>
    <row r="84" spans="1:8" ht="15">
      <c r="A84" s="33">
        <f t="shared" si="2"/>
        <v>79</v>
      </c>
      <c r="B84" s="59" t="s">
        <v>183</v>
      </c>
      <c r="C84" s="51">
        <v>0</v>
      </c>
      <c r="D84" s="51">
        <v>0</v>
      </c>
      <c r="E84" s="51">
        <v>0</v>
      </c>
      <c r="F84" s="51">
        <v>0</v>
      </c>
      <c r="G84" s="522">
        <f t="shared" si="3"/>
        <v>0</v>
      </c>
      <c r="H84" s="523">
        <f t="shared" si="3"/>
        <v>0</v>
      </c>
    </row>
    <row r="85" spans="1:8" ht="15">
      <c r="A85" s="33">
        <f t="shared" si="2"/>
        <v>80</v>
      </c>
      <c r="B85" s="59" t="s">
        <v>1035</v>
      </c>
      <c r="C85" s="51">
        <v>22177.47</v>
      </c>
      <c r="D85" s="51">
        <v>0</v>
      </c>
      <c r="E85" s="51">
        <v>16404.61</v>
      </c>
      <c r="F85" s="51">
        <v>0</v>
      </c>
      <c r="G85" s="522">
        <f t="shared" si="3"/>
        <v>-5772.860000000001</v>
      </c>
      <c r="H85" s="523">
        <f t="shared" si="3"/>
        <v>0</v>
      </c>
    </row>
    <row r="86" spans="1:8" ht="15">
      <c r="A86" s="33">
        <f t="shared" si="2"/>
        <v>81</v>
      </c>
      <c r="B86" s="59" t="s">
        <v>184</v>
      </c>
      <c r="C86" s="51">
        <v>400</v>
      </c>
      <c r="D86" s="51">
        <v>0</v>
      </c>
      <c r="E86" s="51">
        <v>1200</v>
      </c>
      <c r="F86" s="51">
        <v>0</v>
      </c>
      <c r="G86" s="522">
        <f t="shared" si="3"/>
        <v>800</v>
      </c>
      <c r="H86" s="523">
        <f t="shared" si="3"/>
        <v>0</v>
      </c>
    </row>
    <row r="87" spans="1:8" ht="15">
      <c r="A87" s="33">
        <f t="shared" si="2"/>
        <v>82</v>
      </c>
      <c r="B87" s="59" t="s">
        <v>185</v>
      </c>
      <c r="C87" s="51">
        <v>6129.41</v>
      </c>
      <c r="D87" s="51">
        <v>0</v>
      </c>
      <c r="E87" s="51">
        <v>5608.74</v>
      </c>
      <c r="F87" s="51">
        <v>0</v>
      </c>
      <c r="G87" s="522">
        <f t="shared" si="3"/>
        <v>-520.6700000000001</v>
      </c>
      <c r="H87" s="523">
        <f t="shared" si="3"/>
        <v>0</v>
      </c>
    </row>
    <row r="88" spans="1:8" ht="15">
      <c r="A88" s="33">
        <f t="shared" si="2"/>
        <v>83</v>
      </c>
      <c r="B88" s="59" t="s">
        <v>223</v>
      </c>
      <c r="C88" s="51">
        <v>461980.22</v>
      </c>
      <c r="D88" s="51">
        <v>0</v>
      </c>
      <c r="E88" s="51">
        <v>467462.89</v>
      </c>
      <c r="F88" s="51">
        <v>0</v>
      </c>
      <c r="G88" s="522">
        <f t="shared" si="3"/>
        <v>5482.670000000042</v>
      </c>
      <c r="H88" s="523">
        <f t="shared" si="3"/>
        <v>0</v>
      </c>
    </row>
    <row r="89" spans="1:8" ht="30.75">
      <c r="A89" s="33">
        <f t="shared" si="2"/>
        <v>84</v>
      </c>
      <c r="B89" s="72" t="s">
        <v>27</v>
      </c>
      <c r="C89" s="61">
        <f>SUM(C90:C97)</f>
        <v>2517175.6</v>
      </c>
      <c r="D89" s="61">
        <f>SUM(D90:D97)</f>
        <v>4413.12</v>
      </c>
      <c r="E89" s="61">
        <f>SUM(E90:E97)</f>
        <v>2974737.85</v>
      </c>
      <c r="F89" s="61">
        <f>SUM(F90:F97)</f>
        <v>-461.31</v>
      </c>
      <c r="G89" s="61">
        <f t="shared" si="3"/>
        <v>457562.25</v>
      </c>
      <c r="H89" s="166">
        <f t="shared" si="3"/>
        <v>-4874.43</v>
      </c>
    </row>
    <row r="90" spans="1:8" ht="31.5" customHeight="1">
      <c r="A90" s="33">
        <f t="shared" si="2"/>
        <v>85</v>
      </c>
      <c r="B90" s="59" t="s">
        <v>1202</v>
      </c>
      <c r="C90" s="51">
        <v>582004.57</v>
      </c>
      <c r="D90" s="51">
        <v>0</v>
      </c>
      <c r="E90" s="51">
        <v>564678.94</v>
      </c>
      <c r="F90" s="51">
        <v>0</v>
      </c>
      <c r="G90" s="522">
        <f t="shared" si="3"/>
        <v>-17325.630000000005</v>
      </c>
      <c r="H90" s="523">
        <f t="shared" si="3"/>
        <v>0</v>
      </c>
    </row>
    <row r="91" spans="1:8" ht="15">
      <c r="A91" s="33">
        <f t="shared" si="2"/>
        <v>86</v>
      </c>
      <c r="B91" s="315" t="s">
        <v>1203</v>
      </c>
      <c r="C91" s="51">
        <v>239390.64</v>
      </c>
      <c r="D91" s="51">
        <v>4100</v>
      </c>
      <c r="E91" s="51">
        <v>257114.19</v>
      </c>
      <c r="F91" s="51">
        <v>0</v>
      </c>
      <c r="G91" s="522">
        <f t="shared" si="3"/>
        <v>17723.54999999999</v>
      </c>
      <c r="H91" s="523">
        <f t="shared" si="3"/>
        <v>-4100</v>
      </c>
    </row>
    <row r="92" spans="1:8" ht="30.75">
      <c r="A92" s="312" t="s">
        <v>951</v>
      </c>
      <c r="B92" s="315" t="s">
        <v>1204</v>
      </c>
      <c r="C92" s="51">
        <v>730305.27</v>
      </c>
      <c r="D92" s="51">
        <v>0</v>
      </c>
      <c r="E92" s="51">
        <v>927848.37</v>
      </c>
      <c r="F92" s="51">
        <v>0</v>
      </c>
      <c r="G92" s="522">
        <f>E92-C92</f>
        <v>197543.09999999998</v>
      </c>
      <c r="H92" s="523">
        <f>F92-D92</f>
        <v>0</v>
      </c>
    </row>
    <row r="93" spans="1:8" ht="15">
      <c r="A93" s="33">
        <f>A91+1</f>
        <v>87</v>
      </c>
      <c r="B93" s="59" t="s">
        <v>216</v>
      </c>
      <c r="C93" s="51">
        <v>-21.75</v>
      </c>
      <c r="D93" s="51">
        <v>313.12</v>
      </c>
      <c r="E93" s="51">
        <v>0</v>
      </c>
      <c r="F93" s="51">
        <v>-461.31</v>
      </c>
      <c r="G93" s="522">
        <f t="shared" si="3"/>
        <v>21.75</v>
      </c>
      <c r="H93" s="523">
        <f t="shared" si="3"/>
        <v>-774.4300000000001</v>
      </c>
    </row>
    <row r="94" spans="1:8" ht="15">
      <c r="A94" s="33">
        <f t="shared" si="2"/>
        <v>88</v>
      </c>
      <c r="B94" s="59" t="s">
        <v>220</v>
      </c>
      <c r="C94" s="51">
        <v>0</v>
      </c>
      <c r="D94" s="51">
        <v>0</v>
      </c>
      <c r="E94" s="51">
        <v>0</v>
      </c>
      <c r="F94" s="51">
        <v>0</v>
      </c>
      <c r="G94" s="522">
        <f t="shared" si="3"/>
        <v>0</v>
      </c>
      <c r="H94" s="523">
        <f t="shared" si="3"/>
        <v>0</v>
      </c>
    </row>
    <row r="95" spans="1:8" ht="15">
      <c r="A95" s="33">
        <f t="shared" si="2"/>
        <v>89</v>
      </c>
      <c r="B95" s="59" t="s">
        <v>221</v>
      </c>
      <c r="C95" s="51">
        <v>965496.87</v>
      </c>
      <c r="D95" s="51">
        <v>0</v>
      </c>
      <c r="E95" s="51">
        <v>1225096.35</v>
      </c>
      <c r="F95" s="51">
        <v>0</v>
      </c>
      <c r="G95" s="522">
        <f t="shared" si="3"/>
        <v>259599.4800000001</v>
      </c>
      <c r="H95" s="523">
        <f t="shared" si="3"/>
        <v>0</v>
      </c>
    </row>
    <row r="96" spans="1:8" ht="15">
      <c r="A96" s="33">
        <f t="shared" si="2"/>
        <v>90</v>
      </c>
      <c r="B96" s="361" t="s">
        <v>1247</v>
      </c>
      <c r="C96" s="51">
        <v>0</v>
      </c>
      <c r="D96" s="51">
        <v>0</v>
      </c>
      <c r="E96" s="51">
        <v>0</v>
      </c>
      <c r="F96" s="51">
        <v>0</v>
      </c>
      <c r="G96" s="522">
        <f t="shared" si="3"/>
        <v>0</v>
      </c>
      <c r="H96" s="523">
        <f t="shared" si="3"/>
        <v>0</v>
      </c>
    </row>
    <row r="97" spans="1:8" ht="15">
      <c r="A97" s="33">
        <f t="shared" si="2"/>
        <v>91</v>
      </c>
      <c r="B97" s="361" t="s">
        <v>1253</v>
      </c>
      <c r="C97" s="51">
        <v>0</v>
      </c>
      <c r="D97" s="51">
        <v>0</v>
      </c>
      <c r="E97" s="51">
        <v>0</v>
      </c>
      <c r="F97" s="51">
        <v>0</v>
      </c>
      <c r="G97" s="522">
        <f t="shared" si="3"/>
        <v>0</v>
      </c>
      <c r="H97" s="523">
        <f t="shared" si="3"/>
        <v>0</v>
      </c>
    </row>
    <row r="98" spans="1:8" ht="15">
      <c r="A98" s="33">
        <f t="shared" si="2"/>
        <v>92</v>
      </c>
      <c r="B98" s="112" t="s">
        <v>333</v>
      </c>
      <c r="C98" s="51">
        <v>0</v>
      </c>
      <c r="D98" s="51">
        <v>0</v>
      </c>
      <c r="E98" s="51">
        <v>0</v>
      </c>
      <c r="F98" s="51">
        <v>0</v>
      </c>
      <c r="G98" s="522">
        <f t="shared" si="3"/>
        <v>0</v>
      </c>
      <c r="H98" s="523">
        <f t="shared" si="3"/>
        <v>0</v>
      </c>
    </row>
    <row r="99" spans="1:8" ht="15">
      <c r="A99" s="33" t="s">
        <v>482</v>
      </c>
      <c r="B99" s="112" t="s">
        <v>952</v>
      </c>
      <c r="C99" s="51">
        <v>0</v>
      </c>
      <c r="D99" s="51">
        <v>7079.64</v>
      </c>
      <c r="E99" s="51">
        <v>0</v>
      </c>
      <c r="F99" s="51">
        <v>7499.35</v>
      </c>
      <c r="G99" s="522">
        <f t="shared" si="3"/>
        <v>0</v>
      </c>
      <c r="H99" s="523">
        <f t="shared" si="3"/>
        <v>419.71000000000004</v>
      </c>
    </row>
    <row r="100" spans="1:8" ht="15">
      <c r="A100" s="33">
        <f>A98+1</f>
        <v>93</v>
      </c>
      <c r="B100" s="72" t="s">
        <v>353</v>
      </c>
      <c r="C100" s="51">
        <v>2.54</v>
      </c>
      <c r="D100" s="51">
        <v>4985.34</v>
      </c>
      <c r="E100" s="51">
        <v>2</v>
      </c>
      <c r="F100" s="51">
        <v>12294.1</v>
      </c>
      <c r="G100" s="522">
        <f t="shared" si="3"/>
        <v>-0.54</v>
      </c>
      <c r="H100" s="523">
        <f t="shared" si="3"/>
        <v>7308.76</v>
      </c>
    </row>
    <row r="101" spans="1:8" ht="31.5" thickBot="1">
      <c r="A101" s="34">
        <f t="shared" si="2"/>
        <v>94</v>
      </c>
      <c r="B101" s="60" t="s">
        <v>28</v>
      </c>
      <c r="C101" s="62">
        <f>C6+C19+C27+C32+C40+C43+C44+C60+C66+C67+C68+SUM(C75:C79)+C89+C98+C100</f>
        <v>14789421.609999998</v>
      </c>
      <c r="D101" s="62">
        <f>D6+D19+D27+D32+D40+D43+D44+D60+D66+D67+D68+SUM(D75:D79)+D89+D98+D100+D99</f>
        <v>151182.15</v>
      </c>
      <c r="E101" s="62">
        <f>E6+E19+E27+E32+E40+E43+E44+E60+E66+E67+E68+SUM(E75:E79)+E89+E98+E100</f>
        <v>15950573.34</v>
      </c>
      <c r="F101" s="62">
        <f>F6+F19+F27+F32+F40+F43+F44+F60+F66+F67+F68+SUM(F75:F79)+F89+F98+F100+F99</f>
        <v>159652.61000000004</v>
      </c>
      <c r="G101" s="62">
        <f>E101-C101</f>
        <v>1161151.7300000023</v>
      </c>
      <c r="H101" s="168">
        <f>F101-D101</f>
        <v>8470.46000000005</v>
      </c>
    </row>
    <row r="102" spans="1:10" ht="15">
      <c r="A102" s="4"/>
      <c r="D102" s="419">
        <f>C101+D101-D100-C100</f>
        <v>14935615.879999999</v>
      </c>
      <c r="F102" s="419">
        <f>E101+F101-F100-E100</f>
        <v>16097929.85</v>
      </c>
      <c r="I102" s="415" t="s">
        <v>1207</v>
      </c>
      <c r="J102" s="415"/>
    </row>
    <row r="103" spans="1:8" s="159" customFormat="1" ht="27" customHeight="1">
      <c r="A103" s="692" t="s">
        <v>222</v>
      </c>
      <c r="B103" s="693"/>
      <c r="C103" s="693"/>
      <c r="D103" s="693"/>
      <c r="E103" s="693"/>
      <c r="F103" s="693"/>
      <c r="G103" s="693"/>
      <c r="H103" s="694"/>
    </row>
    <row r="104" spans="1:8" ht="31.5" customHeight="1">
      <c r="A104" s="691" t="s">
        <v>1359</v>
      </c>
      <c r="B104" s="691"/>
      <c r="C104" s="691"/>
      <c r="D104" s="691"/>
      <c r="E104" s="691"/>
      <c r="F104" s="691"/>
      <c r="G104" s="691"/>
      <c r="H104" s="691"/>
    </row>
    <row r="105" spans="1:8" ht="15">
      <c r="A105" s="691" t="s">
        <v>1360</v>
      </c>
      <c r="B105" s="691"/>
      <c r="C105" s="691"/>
      <c r="D105" s="691"/>
      <c r="E105" s="691"/>
      <c r="F105" s="691"/>
      <c r="G105" s="691"/>
      <c r="H105" s="691"/>
    </row>
    <row r="106" spans="1:8" ht="32.25" customHeight="1">
      <c r="A106" s="691" t="s">
        <v>1361</v>
      </c>
      <c r="B106" s="691"/>
      <c r="C106" s="691"/>
      <c r="D106" s="691"/>
      <c r="E106" s="691"/>
      <c r="F106" s="691"/>
      <c r="G106" s="691"/>
      <c r="H106" s="691"/>
    </row>
    <row r="972" ht="15">
      <c r="F972" s="1" t="s">
        <v>475</v>
      </c>
    </row>
    <row r="991" ht="15">
      <c r="D991" s="1" t="s">
        <v>474</v>
      </c>
    </row>
  </sheetData>
  <sheetProtection/>
  <mergeCells count="11">
    <mergeCell ref="E3:F3"/>
    <mergeCell ref="G3:H3"/>
    <mergeCell ref="A104:H104"/>
    <mergeCell ref="A105:H105"/>
    <mergeCell ref="A106:H106"/>
    <mergeCell ref="A103:H103"/>
    <mergeCell ref="A1:H1"/>
    <mergeCell ref="A2:H2"/>
    <mergeCell ref="A3:A4"/>
    <mergeCell ref="B3:B4"/>
    <mergeCell ref="C3:D3"/>
  </mergeCells>
  <printOptions gridLines="1"/>
  <pageMargins left="0.7480314960629921" right="0.7480314960629921" top="0.4330708661417323" bottom="0.3937007874015748" header="0.3937007874015748" footer="0.2362204724409449"/>
  <pageSetup fitToHeight="3" fitToWidth="3" horizontalDpi="600" verticalDpi="600" orientation="landscape" paperSize="9" scale="70" r:id="rId1"/>
  <rowBreaks count="2" manualBreakCount="2">
    <brk id="39" max="7" man="1"/>
    <brk id="74" max="7" man="1"/>
  </rowBreaks>
  <colBreaks count="1" manualBreakCount="1">
    <brk id="8"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z0000615302</cp:lastModifiedBy>
  <cp:lastPrinted>2013-04-23T06:11:42Z</cp:lastPrinted>
  <dcterms:created xsi:type="dcterms:W3CDTF">2002-06-05T18:53:25Z</dcterms:created>
  <dcterms:modified xsi:type="dcterms:W3CDTF">2013-04-23T06:13:38Z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