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22\"/>
    </mc:Choice>
  </mc:AlternateContent>
  <xr:revisionPtr revIDLastSave="0" documentId="13_ncr:1_{DB3B0717-B05F-4F85-A82F-D973D6B7AFF2}" xr6:coauthVersionLast="36" xr6:coauthVersionMax="36" xr10:uidLastSave="{00000000-0000-0000-0000-000000000000}"/>
  <bookViews>
    <workbookView xWindow="0" yWindow="0" windowWidth="28800" windowHeight="11280" tabRatio="895" activeTab="5"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sheetId="76" r:id="rId11"/>
    <sheet name="T6a-Zamestnanci_a_mzdy (ženy)" sheetId="155" r:id="rId12"/>
    <sheet name="T7_Doktorandi " sheetId="159" r:id="rId13"/>
    <sheet name="T8-Soc_štipendiá" sheetId="109" r:id="rId14"/>
    <sheet name="T8a-Teh_štipendiá" sheetId="164" r:id="rId15"/>
    <sheet name="T9_ŠD " sheetId="116" r:id="rId16"/>
    <sheet name="T10-ŠJ " sheetId="146" r:id="rId17"/>
    <sheet name="T11-Zdroje KV" sheetId="90" r:id="rId18"/>
    <sheet name="T12-KV" sheetId="91" r:id="rId19"/>
    <sheet name="T13-Fondy" sheetId="145" r:id="rId20"/>
    <sheet name="T14-Príjmy VVŠ z POO" sheetId="166" r:id="rId21"/>
    <sheet name="T15-Príjmy VVŠ z RP_11UA" sheetId="168" r:id="rId22"/>
    <sheet name="T16 - Štruktúra hotovosti" sheetId="64" r:id="rId23"/>
    <sheet name="T17-Dotácie zo ŠF EU-nová" sheetId="160" r:id="rId24"/>
    <sheet name="T18-Ostatné dotácie z kap MŠ SR" sheetId="61" r:id="rId25"/>
    <sheet name="T19-Štip_ z vlastných " sheetId="144" r:id="rId26"/>
    <sheet name="T20_motivačné štipendiá" sheetId="157" r:id="rId27"/>
    <sheet name="T20a-štipendiá z POO" sheetId="167" r:id="rId28"/>
    <sheet name="T20b-štipendiá z RP_11UA" sheetId="169" r:id="rId29"/>
    <sheet name="T21-štruktúra_384" sheetId="97" r:id="rId30"/>
    <sheet name="T22_Výnosy_soc_oblasť" sheetId="133" r:id="rId31"/>
    <sheet name="T23_Náklady_soc_oblasť" sheetId="134" r:id="rId32"/>
    <sheet name="T24_čerpanie rozvoj" sheetId="170" r:id="rId33"/>
    <sheet name="T24__Aktíva" sheetId="135" state="hidden" r:id="rId34"/>
  </sheets>
  <externalReferences>
    <externalReference r:id="rId35"/>
  </externalReferences>
  <definedNames>
    <definedName name="_kmp1" localSheetId="20">#REF!</definedName>
    <definedName name="_kmp1" localSheetId="23">#REF!</definedName>
    <definedName name="_kmp1" localSheetId="27">#REF!</definedName>
    <definedName name="_kmp1" localSheetId="7">#REF!</definedName>
    <definedName name="_kmp1" localSheetId="9">#REF!</definedName>
    <definedName name="_kmp1" localSheetId="12">#REF!</definedName>
    <definedName name="_kmp1" localSheetId="14">#REF!</definedName>
    <definedName name="_kmp1">#REF!</definedName>
    <definedName name="_kmp2" localSheetId="20">#REF!</definedName>
    <definedName name="_kmp2" localSheetId="23">#REF!</definedName>
    <definedName name="_kmp2" localSheetId="27">#REF!</definedName>
    <definedName name="_kmp2" localSheetId="9">#REF!</definedName>
    <definedName name="_kmp2" localSheetId="12">#REF!</definedName>
    <definedName name="_kmp2" localSheetId="14">#REF!</definedName>
    <definedName name="_kmp2">#REF!</definedName>
    <definedName name="_kmt1" localSheetId="20">#REF!</definedName>
    <definedName name="_kmt1" localSheetId="23">#REF!</definedName>
    <definedName name="_kmt1" localSheetId="27">#REF!</definedName>
    <definedName name="_kmt1" localSheetId="9">#REF!</definedName>
    <definedName name="_kmt1" localSheetId="12">#REF!</definedName>
    <definedName name="_kmt1" localSheetId="14">#REF!</definedName>
    <definedName name="_kmt1">#REF!</definedName>
    <definedName name="_T1" localSheetId="20">#REF!</definedName>
    <definedName name="_T1" localSheetId="23">#REF!</definedName>
    <definedName name="_T1" localSheetId="27">#REF!</definedName>
    <definedName name="_T1" localSheetId="9">#REF!</definedName>
    <definedName name="_T1" localSheetId="12">#REF!</definedName>
    <definedName name="_T1" localSheetId="14">#REF!</definedName>
    <definedName name="_T1">#REF!</definedName>
    <definedName name="_wd1" localSheetId="20">[1]vahy!$B$1</definedName>
    <definedName name="_wd1" localSheetId="26">[1]vahy!$B$1</definedName>
    <definedName name="_wd1">[1]vahy!$B$1</definedName>
    <definedName name="_wd3" localSheetId="20">[1]vahy!$B$3</definedName>
    <definedName name="_wd3" localSheetId="26">[1]vahy!$B$3</definedName>
    <definedName name="_wd3">[1]vahy!$B$3</definedName>
    <definedName name="_we1" localSheetId="20">[1]vahy!$B$2</definedName>
    <definedName name="_we1" localSheetId="26">[1]vahy!$B$2</definedName>
    <definedName name="_we1">[1]vahy!$B$2</definedName>
    <definedName name="_we3" localSheetId="20">[1]vahy!$B$4</definedName>
    <definedName name="_we3" localSheetId="26">[1]vahy!$B$4</definedName>
    <definedName name="_we3">[1]vahy!$B$4</definedName>
    <definedName name="aaa" hidden="1">3</definedName>
    <definedName name="denní" localSheetId="20">#REF!</definedName>
    <definedName name="denní" localSheetId="23">#REF!</definedName>
    <definedName name="denní" localSheetId="27">#REF!</definedName>
    <definedName name="denní" localSheetId="7">#REF!</definedName>
    <definedName name="denní" localSheetId="9">#REF!</definedName>
    <definedName name="denní" localSheetId="12">#REF!</definedName>
    <definedName name="denní" localSheetId="14">#REF!</definedName>
    <definedName name="denní">#REF!</definedName>
    <definedName name="dokpo" localSheetId="20">#REF!</definedName>
    <definedName name="dokpo" localSheetId="23">#REF!</definedName>
    <definedName name="dokpo" localSheetId="27">#REF!</definedName>
    <definedName name="dokpo" localSheetId="9">#REF!</definedName>
    <definedName name="dokpo" localSheetId="12">#REF!</definedName>
    <definedName name="dokpo" localSheetId="14">#REF!</definedName>
    <definedName name="dokpo">#REF!</definedName>
    <definedName name="dokpred" localSheetId="20">#REF!</definedName>
    <definedName name="dokpred" localSheetId="23">#REF!</definedName>
    <definedName name="dokpred" localSheetId="27">#REF!</definedName>
    <definedName name="dokpred" localSheetId="9">#REF!</definedName>
    <definedName name="dokpred" localSheetId="12">#REF!</definedName>
    <definedName name="dokpred" localSheetId="14">#REF!</definedName>
    <definedName name="dokpred">#REF!</definedName>
    <definedName name="druhý" localSheetId="20">#REF!</definedName>
    <definedName name="druhý" localSheetId="23">#REF!</definedName>
    <definedName name="druhý" localSheetId="27">#REF!</definedName>
    <definedName name="druhý" localSheetId="9">#REF!</definedName>
    <definedName name="druhý" localSheetId="12">#REF!</definedName>
    <definedName name="druhý" localSheetId="14">#REF!</definedName>
    <definedName name="druhý">#REF!</definedName>
    <definedName name="exterdruhý" localSheetId="20">#REF!</definedName>
    <definedName name="exterdruhý" localSheetId="23">#REF!</definedName>
    <definedName name="exterdruhý" localSheetId="27">#REF!</definedName>
    <definedName name="exterdruhý" localSheetId="9">#REF!</definedName>
    <definedName name="exterdruhý" localSheetId="12">#REF!</definedName>
    <definedName name="exterdruhý" localSheetId="14">#REF!</definedName>
    <definedName name="exterdruhý">#REF!</definedName>
    <definedName name="externeplat" localSheetId="20">#REF!</definedName>
    <definedName name="externeplat" localSheetId="23">#REF!</definedName>
    <definedName name="externeplat" localSheetId="27">#REF!</definedName>
    <definedName name="externeplat" localSheetId="9">#REF!</definedName>
    <definedName name="externeplat" localSheetId="12">#REF!</definedName>
    <definedName name="externeplat" localSheetId="14">#REF!</definedName>
    <definedName name="externeplat">#REF!</definedName>
    <definedName name="exterplat" localSheetId="20">#REF!</definedName>
    <definedName name="exterplat" localSheetId="23">#REF!</definedName>
    <definedName name="exterplat" localSheetId="27">#REF!</definedName>
    <definedName name="exterplat" localSheetId="9">#REF!</definedName>
    <definedName name="exterplat" localSheetId="12">#REF!</definedName>
    <definedName name="exterplat" localSheetId="14">#REF!</definedName>
    <definedName name="exterplat">#REF!</definedName>
    <definedName name="KKS_doc" localSheetId="20">#REF!</definedName>
    <definedName name="KKS_doc" localSheetId="23">#REF!</definedName>
    <definedName name="KKS_doc" localSheetId="27">#REF!</definedName>
    <definedName name="KKS_doc" localSheetId="9">#REF!</definedName>
    <definedName name="KKS_doc" localSheetId="12">#REF!</definedName>
    <definedName name="KKS_doc" localSheetId="14">#REF!</definedName>
    <definedName name="KKS_doc">#REF!</definedName>
    <definedName name="KKS_ost" localSheetId="20">#REF!</definedName>
    <definedName name="KKS_ost" localSheetId="23">#REF!</definedName>
    <definedName name="KKS_ost" localSheetId="27">#REF!</definedName>
    <definedName name="KKS_ost" localSheetId="9">#REF!</definedName>
    <definedName name="KKS_ost" localSheetId="12">#REF!</definedName>
    <definedName name="KKS_ost" localSheetId="14">#REF!</definedName>
    <definedName name="KKS_ost">#REF!</definedName>
    <definedName name="KKS_phd" localSheetId="20">#REF!</definedName>
    <definedName name="KKS_phd" localSheetId="23">#REF!</definedName>
    <definedName name="KKS_phd" localSheetId="27">#REF!</definedName>
    <definedName name="KKS_phd" localSheetId="9">#REF!</definedName>
    <definedName name="KKS_phd" localSheetId="12">#REF!</definedName>
    <definedName name="KKS_phd" localSheetId="14">#REF!</definedName>
    <definedName name="KKS_phd">#REF!</definedName>
    <definedName name="KKS_prof" localSheetId="20">#REF!</definedName>
    <definedName name="KKS_prof" localSheetId="23">#REF!</definedName>
    <definedName name="KKS_prof" localSheetId="27">#REF!</definedName>
    <definedName name="KKS_prof" localSheetId="9">#REF!</definedName>
    <definedName name="KKS_prof" localSheetId="12">#REF!</definedName>
    <definedName name="KKS_prof" localSheetId="14">#REF!</definedName>
    <definedName name="KKS_prof">#REF!</definedName>
    <definedName name="koef_gm_mzdy" localSheetId="20">#REF!</definedName>
    <definedName name="koef_gm_mzdy" localSheetId="23">#REF!</definedName>
    <definedName name="koef_gm_mzdy" localSheetId="27">#REF!</definedName>
    <definedName name="koef_gm_mzdy" localSheetId="9">#REF!</definedName>
    <definedName name="koef_gm_mzdy" localSheetId="12">#REF!</definedName>
    <definedName name="koef_gm_mzdy" localSheetId="14">#REF!</definedName>
    <definedName name="koef_gm_mzdy">#REF!</definedName>
    <definedName name="koef_kpn" localSheetId="20">#REF!</definedName>
    <definedName name="koef_kpn" localSheetId="23">#REF!</definedName>
    <definedName name="koef_kpn" localSheetId="27">#REF!</definedName>
    <definedName name="koef_kpn" localSheetId="9">#REF!</definedName>
    <definedName name="koef_kpn" localSheetId="12">#REF!</definedName>
    <definedName name="koef_kpn" localSheetId="14">#REF!</definedName>
    <definedName name="koef_kpn">#REF!</definedName>
    <definedName name="koef_prer_nad_gm_mzdy" localSheetId="20">#REF!</definedName>
    <definedName name="koef_prer_nad_gm_mzdy" localSheetId="23">#REF!</definedName>
    <definedName name="koef_prer_nad_gm_mzdy" localSheetId="27">#REF!</definedName>
    <definedName name="koef_prer_nad_gm_mzdy" localSheetId="9">#REF!</definedName>
    <definedName name="koef_prer_nad_gm_mzdy" localSheetId="12">#REF!</definedName>
    <definedName name="koef_prer_nad_gm_mzdy" localSheetId="14">#REF!</definedName>
    <definedName name="koef_prer_nad_gm_mzdy">#REF!</definedName>
    <definedName name="koef_PV" localSheetId="20">#REF!</definedName>
    <definedName name="koef_PV" localSheetId="23">#REF!</definedName>
    <definedName name="koef_PV" localSheetId="27">#REF!</definedName>
    <definedName name="koef_PV" localSheetId="9">#REF!</definedName>
    <definedName name="koef_PV" localSheetId="12">#REF!</definedName>
    <definedName name="koef_PV" localSheetId="14">#REF!</definedName>
    <definedName name="koef_PV">#REF!</definedName>
    <definedName name="koef_udr_kat1" localSheetId="20">#REF!</definedName>
    <definedName name="koef_udr_kat1" localSheetId="23">#REF!</definedName>
    <definedName name="koef_udr_kat1" localSheetId="27">#REF!</definedName>
    <definedName name="koef_udr_kat1" localSheetId="9">#REF!</definedName>
    <definedName name="koef_udr_kat1" localSheetId="11">#REF!</definedName>
    <definedName name="koef_udr_kat1" localSheetId="12">#REF!</definedName>
    <definedName name="koef_udr_kat1" localSheetId="14">#REF!</definedName>
    <definedName name="koef_udr_kat1">#REF!</definedName>
    <definedName name="koef_udr_kat2" localSheetId="20">#REF!</definedName>
    <definedName name="koef_udr_kat2" localSheetId="23">#REF!</definedName>
    <definedName name="koef_udr_kat2" localSheetId="27">#REF!</definedName>
    <definedName name="koef_udr_kat2" localSheetId="9">#REF!</definedName>
    <definedName name="koef_udr_kat2" localSheetId="11">#REF!</definedName>
    <definedName name="koef_udr_kat2" localSheetId="12">#REF!</definedName>
    <definedName name="koef_udr_kat2" localSheetId="14">#REF!</definedName>
    <definedName name="koef_udr_kat2">#REF!</definedName>
    <definedName name="koef_udr_kat3" localSheetId="20">#REF!</definedName>
    <definedName name="koef_udr_kat3" localSheetId="23">#REF!</definedName>
    <definedName name="koef_udr_kat3" localSheetId="27">#REF!</definedName>
    <definedName name="koef_udr_kat3" localSheetId="9">#REF!</definedName>
    <definedName name="koef_udr_kat3" localSheetId="11">#REF!</definedName>
    <definedName name="koef_udr_kat3" localSheetId="12">#REF!</definedName>
    <definedName name="koef_udr_kat3" localSheetId="14">#REF!</definedName>
    <definedName name="koef_udr_kat3">#REF!</definedName>
    <definedName name="koef_VV" localSheetId="20">#REF!</definedName>
    <definedName name="koef_VV" localSheetId="23">#REF!</definedName>
    <definedName name="koef_VV" localSheetId="27">#REF!</definedName>
    <definedName name="koef_VV" localSheetId="9">#REF!</definedName>
    <definedName name="koef_VV" localSheetId="12">#REF!</definedName>
    <definedName name="koef_VV" localSheetId="14">#REF!</definedName>
    <definedName name="koef_VV">#REF!</definedName>
    <definedName name="kpn_ca_do" localSheetId="20">#REF!</definedName>
    <definedName name="kpn_ca_do" localSheetId="23">#REF!</definedName>
    <definedName name="kpn_ca_do" localSheetId="27">#REF!</definedName>
    <definedName name="kpn_ca_do" localSheetId="9">#REF!</definedName>
    <definedName name="kpn_ca_do" localSheetId="12">#REF!</definedName>
    <definedName name="kpn_ca_do" localSheetId="14">#REF!</definedName>
    <definedName name="kpn_ca_do">#REF!</definedName>
    <definedName name="kpn_ca_nad" localSheetId="20">#REF!</definedName>
    <definedName name="kpn_ca_nad" localSheetId="23">#REF!</definedName>
    <definedName name="kpn_ca_nad" localSheetId="27">#REF!</definedName>
    <definedName name="kpn_ca_nad" localSheetId="9">#REF!</definedName>
    <definedName name="kpn_ca_nad" localSheetId="12">#REF!</definedName>
    <definedName name="kpn_ca_nad" localSheetId="14">#REF!</definedName>
    <definedName name="kpn_ca_nad">#REF!</definedName>
    <definedName name="kzk" localSheetId="20">#REF!</definedName>
    <definedName name="kzk" localSheetId="23">#REF!</definedName>
    <definedName name="kzk" localSheetId="27">#REF!</definedName>
    <definedName name="kzk" localSheetId="9">#REF!</definedName>
    <definedName name="kzk" localSheetId="12">#REF!</definedName>
    <definedName name="kzk" localSheetId="14">#REF!</definedName>
    <definedName name="kzk">#REF!</definedName>
    <definedName name="kzspp" localSheetId="20">#REF!</definedName>
    <definedName name="kzspp" localSheetId="23">#REF!</definedName>
    <definedName name="kzspp" localSheetId="27">#REF!</definedName>
    <definedName name="kzspp" localSheetId="9">#REF!</definedName>
    <definedName name="kzspp" localSheetId="12">#REF!</definedName>
    <definedName name="kzspp" localSheetId="14">#REF!</definedName>
    <definedName name="kzspp">#REF!</definedName>
    <definedName name="nefinanc">1</definedName>
    <definedName name="_xlnm.Print_Area" localSheetId="0">Obsah!$A$1:$Q$32</definedName>
    <definedName name="_xlnm.Print_Area" localSheetId="3">Súvzťažnosti!$A$1:$D$48</definedName>
    <definedName name="_xlnm.Print_Area" localSheetId="16">'T10-ŠJ '!$A$1:$D$29</definedName>
    <definedName name="_xlnm.Print_Area" localSheetId="17">'T11-Zdroje KV'!$A$1:$D$23</definedName>
    <definedName name="_xlnm.Print_Area" localSheetId="18">'T12-KV'!$A$1:$I$24</definedName>
    <definedName name="_xlnm.Print_Area" localSheetId="19">'T13-Fondy'!$A$1:$N$23</definedName>
    <definedName name="_xlnm.Print_Area" localSheetId="20">'T14-Príjmy VVŠ z POO'!$A$1:$E$24</definedName>
    <definedName name="_xlnm.Print_Area" localSheetId="22">'T16 - Štruktúra hotovosti'!$A$1:$D$26</definedName>
    <definedName name="_xlnm.Print_Area" localSheetId="23">'T17-Dotácie zo ŠF EU-nová'!$A$1:$H$35</definedName>
    <definedName name="_xlnm.Print_Area" localSheetId="24">'T18-Ostatné dotácie z kap MŠ SR'!$A$1:$E$18</definedName>
    <definedName name="_xlnm.Print_Area" localSheetId="25">'T19-Štip_ z vlastných '!$A$1:$F$30</definedName>
    <definedName name="_xlnm.Print_Area" localSheetId="5">'T1-Dotácie podľa DZ'!$A$1:$E$19</definedName>
    <definedName name="_xlnm.Print_Area" localSheetId="26">'T20_motivačné štipendiá'!$A$1:$F$14</definedName>
    <definedName name="_xlnm.Print_Area" localSheetId="27">'T20a-štipendiá z POO'!$A$1:$F$14</definedName>
    <definedName name="_xlnm.Print_Area" localSheetId="29">'T21-štruktúra_384'!$A$1:$M$15</definedName>
    <definedName name="_xlnm.Print_Area" localSheetId="30">T22_Výnosy_soc_oblasť!$A$1:$F$45</definedName>
    <definedName name="_xlnm.Print_Area" localSheetId="31">T23_Náklady_soc_oblasť!$A$1:$F$42</definedName>
    <definedName name="_xlnm.Print_Area" localSheetId="7">'T3-Výnosy'!$A$1:$H$74</definedName>
    <definedName name="_xlnm.Print_Area" localSheetId="8">'T4-Výnosy zo školného'!$A$1:$D$22</definedName>
    <definedName name="_xlnm.Print_Area" localSheetId="9">'T5 - Analýza nákladov'!$A$1:$H$108</definedName>
    <definedName name="_xlnm.Print_Area" localSheetId="11">'T6a-Zamestnanci_a_mzdy (ženy)'!$A$1:$O$37</definedName>
    <definedName name="_xlnm.Print_Area" localSheetId="10">'T6-Zamestnanci_a_mzdy'!$A$1:$N$38</definedName>
    <definedName name="_xlnm.Print_Area" localSheetId="12">'T7_Doktorandi '!$A$1:$E$11</definedName>
    <definedName name="_xlnm.Print_Area" localSheetId="14">'T8a-Teh_štipendiá'!$A$1:$F$15</definedName>
    <definedName name="_xlnm.Print_Area" localSheetId="13">'T8-Soc_štipendiá'!$A$1:$F$16</definedName>
    <definedName name="_xlnm.Print_Area" localSheetId="15">'T9_ŠD '!$A$1:$F$22</definedName>
    <definedName name="_xlnm.Print_Area" localSheetId="2">Vysvetlivky!$A$1:$B$100</definedName>
    <definedName name="pocet_jedal" localSheetId="20">#REF!</definedName>
    <definedName name="pocet_jedal" localSheetId="23">#REF!</definedName>
    <definedName name="pocet_jedal" localSheetId="27">#REF!</definedName>
    <definedName name="pocet_jedal" localSheetId="9">#REF!</definedName>
    <definedName name="pocet_jedal" localSheetId="11">#REF!</definedName>
    <definedName name="pocet_jedal" localSheetId="12">#REF!</definedName>
    <definedName name="pocet_jedal" localSheetId="14">#REF!</definedName>
    <definedName name="pocet_jedal">#REF!</definedName>
    <definedName name="podiel" localSheetId="20">#REF!</definedName>
    <definedName name="podiel" localSheetId="23">#REF!</definedName>
    <definedName name="podiel" localSheetId="27">#REF!</definedName>
    <definedName name="podiel" localSheetId="9">#REF!</definedName>
    <definedName name="podiel" localSheetId="12">#REF!</definedName>
    <definedName name="podiel" localSheetId="14">#REF!</definedName>
    <definedName name="podiel">#REF!</definedName>
    <definedName name="poistné" localSheetId="20">#REF!</definedName>
    <definedName name="poistné" localSheetId="23">#REF!</definedName>
    <definedName name="poistné" localSheetId="27">#REF!</definedName>
    <definedName name="poistné" localSheetId="9">#REF!</definedName>
    <definedName name="poistné" localSheetId="12">#REF!</definedName>
    <definedName name="poistné" localSheetId="14">#REF!</definedName>
    <definedName name="poistné">#REF!</definedName>
    <definedName name="Pp_DrŠ_exist" localSheetId="20">#REF!</definedName>
    <definedName name="Pp_DrŠ_exist" localSheetId="23">#REF!</definedName>
    <definedName name="Pp_DrŠ_exist" localSheetId="27">#REF!</definedName>
    <definedName name="Pp_DrŠ_exist" localSheetId="9">#REF!</definedName>
    <definedName name="Pp_DrŠ_exist" localSheetId="11">#REF!</definedName>
    <definedName name="Pp_DrŠ_exist" localSheetId="12">#REF!</definedName>
    <definedName name="Pp_DrŠ_exist" localSheetId="14">#REF!</definedName>
    <definedName name="Pp_DrŠ_exist">#REF!</definedName>
    <definedName name="Pp_DrŠ_noví" localSheetId="20">#REF!</definedName>
    <definedName name="Pp_DrŠ_noví" localSheetId="23">#REF!</definedName>
    <definedName name="Pp_DrŠ_noví" localSheetId="27">#REF!</definedName>
    <definedName name="Pp_DrŠ_noví" localSheetId="9">#REF!</definedName>
    <definedName name="Pp_DrŠ_noví" localSheetId="11">#REF!</definedName>
    <definedName name="Pp_DrŠ_noví" localSheetId="12">#REF!</definedName>
    <definedName name="Pp_DrŠ_noví" localSheetId="14">#REF!</definedName>
    <definedName name="Pp_DrŠ_noví">#REF!</definedName>
    <definedName name="Pp_DrŠ_spolu" localSheetId="20">#REF!</definedName>
    <definedName name="Pp_DrŠ_spolu" localSheetId="23">#REF!</definedName>
    <definedName name="Pp_DrŠ_spolu" localSheetId="27">#REF!</definedName>
    <definedName name="Pp_DrŠ_spolu" localSheetId="9">#REF!</definedName>
    <definedName name="Pp_DrŠ_spolu" localSheetId="11">#REF!</definedName>
    <definedName name="Pp_DrŠ_spolu" localSheetId="12">#REF!</definedName>
    <definedName name="Pp_DrŠ_spolu" localSheetId="14">#REF!</definedName>
    <definedName name="Pp_DrŠ_spolu">#REF!</definedName>
    <definedName name="Pp_klinické_TaS" localSheetId="20">#REF!</definedName>
    <definedName name="Pp_klinické_TaS" localSheetId="23">#REF!</definedName>
    <definedName name="Pp_klinické_TaS" localSheetId="27">#REF!</definedName>
    <definedName name="Pp_klinické_TaS" localSheetId="9">#REF!</definedName>
    <definedName name="Pp_klinické_TaS" localSheetId="11">#REF!</definedName>
    <definedName name="Pp_klinické_TaS" localSheetId="12">#REF!</definedName>
    <definedName name="Pp_klinické_TaS" localSheetId="14">#REF!</definedName>
    <definedName name="Pp_klinické_TaS">#REF!</definedName>
    <definedName name="Pp_klinické_TaS_rozpísaný" localSheetId="20">#REF!</definedName>
    <definedName name="Pp_klinické_TaS_rozpísaný" localSheetId="23">#REF!</definedName>
    <definedName name="Pp_klinické_TaS_rozpísaný" localSheetId="27">#REF!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 localSheetId="14">#REF!</definedName>
    <definedName name="Pp_klinické_TaS_rozpísaný">#REF!</definedName>
    <definedName name="Pp_Rozvoj_BD" localSheetId="20">#REF!</definedName>
    <definedName name="Pp_Rozvoj_BD" localSheetId="23">#REF!</definedName>
    <definedName name="Pp_Rozvoj_BD" localSheetId="27">#REF!</definedName>
    <definedName name="Pp_Rozvoj_BD" localSheetId="9">#REF!</definedName>
    <definedName name="Pp_Rozvoj_BD" localSheetId="12">#REF!</definedName>
    <definedName name="Pp_Rozvoj_BD" localSheetId="14">#REF!</definedName>
    <definedName name="Pp_Rozvoj_BD">#REF!</definedName>
    <definedName name="Pp_Soc_BD" localSheetId="20">#REF!</definedName>
    <definedName name="Pp_Soc_BD" localSheetId="23">#REF!</definedName>
    <definedName name="Pp_Soc_BD" localSheetId="27">#REF!</definedName>
    <definedName name="Pp_Soc_BD" localSheetId="9">#REF!</definedName>
    <definedName name="Pp_Soc_BD" localSheetId="12">#REF!</definedName>
    <definedName name="Pp_Soc_BD" localSheetId="14">#REF!</definedName>
    <definedName name="Pp_Soc_BD">#REF!</definedName>
    <definedName name="Pp_VaT_BD" localSheetId="20">#REF!</definedName>
    <definedName name="Pp_VaT_BD" localSheetId="23">#REF!</definedName>
    <definedName name="Pp_VaT_BD" localSheetId="27">#REF!</definedName>
    <definedName name="Pp_VaT_BD" localSheetId="9">#REF!</definedName>
    <definedName name="Pp_VaT_BD" localSheetId="12">#REF!</definedName>
    <definedName name="Pp_VaT_BD" localSheetId="14">#REF!</definedName>
    <definedName name="Pp_VaT_BD">#REF!</definedName>
    <definedName name="Pp_VaT_mzdy" localSheetId="20">#REF!</definedName>
    <definedName name="Pp_VaT_mzdy" localSheetId="23">#REF!</definedName>
    <definedName name="Pp_VaT_mzdy" localSheetId="27">#REF!</definedName>
    <definedName name="Pp_VaT_mzdy" localSheetId="9">#REF!</definedName>
    <definedName name="Pp_VaT_mzdy" localSheetId="12">#REF!</definedName>
    <definedName name="Pp_VaT_mzdy" localSheetId="14">#REF!</definedName>
    <definedName name="Pp_VaT_mzdy">#REF!</definedName>
    <definedName name="Pp_VaT_mzdy_rezerva" localSheetId="20">#REF!</definedName>
    <definedName name="Pp_VaT_mzdy_rezerva" localSheetId="23">#REF!</definedName>
    <definedName name="Pp_VaT_mzdy_rezerva" localSheetId="27">#REF!</definedName>
    <definedName name="Pp_VaT_mzdy_rezerva" localSheetId="9">#REF!</definedName>
    <definedName name="Pp_VaT_mzdy_rezerva" localSheetId="12">#REF!</definedName>
    <definedName name="Pp_VaT_mzdy_rezerva" localSheetId="14">#REF!</definedName>
    <definedName name="Pp_VaT_mzdy_rezerva">#REF!</definedName>
    <definedName name="Pp_VaT_mzdy_zac_roka" localSheetId="20">#REF!</definedName>
    <definedName name="Pp_VaT_mzdy_zac_roka" localSheetId="23">#REF!</definedName>
    <definedName name="Pp_VaT_mzdy_zac_roka" localSheetId="27">#REF!</definedName>
    <definedName name="Pp_VaT_mzdy_zac_roka" localSheetId="9">#REF!</definedName>
    <definedName name="Pp_VaT_mzdy_zac_roka" localSheetId="12">#REF!</definedName>
    <definedName name="Pp_VaT_mzdy_zac_roka" localSheetId="14">#REF!</definedName>
    <definedName name="Pp_VaT_mzdy_zac_roka">#REF!</definedName>
    <definedName name="Pp_Vzdel_BD" localSheetId="20">#REF!</definedName>
    <definedName name="Pp_Vzdel_BD" localSheetId="23">#REF!</definedName>
    <definedName name="Pp_Vzdel_BD" localSheetId="27">#REF!</definedName>
    <definedName name="Pp_Vzdel_BD" localSheetId="9">#REF!</definedName>
    <definedName name="Pp_Vzdel_BD" localSheetId="12">#REF!</definedName>
    <definedName name="Pp_Vzdel_BD" localSheetId="14">#REF!</definedName>
    <definedName name="Pp_Vzdel_BD">#REF!</definedName>
    <definedName name="Pp_Vzdel_mzdy" localSheetId="20">#REF!</definedName>
    <definedName name="Pp_Vzdel_mzdy" localSheetId="23">#REF!</definedName>
    <definedName name="Pp_Vzdel_mzdy" localSheetId="27">#REF!</definedName>
    <definedName name="Pp_Vzdel_mzdy" localSheetId="9">#REF!</definedName>
    <definedName name="Pp_Vzdel_mzdy" localSheetId="12">#REF!</definedName>
    <definedName name="Pp_Vzdel_mzdy" localSheetId="14">#REF!</definedName>
    <definedName name="Pp_Vzdel_mzdy">#REF!</definedName>
    <definedName name="Pp_Vzdel_mzdy_kontr" localSheetId="20">#REF!</definedName>
    <definedName name="Pp_Vzdel_mzdy_kontr" localSheetId="23">#REF!</definedName>
    <definedName name="Pp_Vzdel_mzdy_kontr" localSheetId="27">#REF!</definedName>
    <definedName name="Pp_Vzdel_mzdy_kontr" localSheetId="9">#REF!</definedName>
    <definedName name="Pp_Vzdel_mzdy_kontr" localSheetId="12">#REF!</definedName>
    <definedName name="Pp_Vzdel_mzdy_kontr" localSheetId="14">#REF!</definedName>
    <definedName name="Pp_Vzdel_mzdy_kontr">#REF!</definedName>
    <definedName name="Pp_Vzdel_mzdy_na_prer_modif" localSheetId="20">#REF!</definedName>
    <definedName name="Pp_Vzdel_mzdy_na_prer_modif" localSheetId="23">#REF!</definedName>
    <definedName name="Pp_Vzdel_mzdy_na_prer_modif" localSheetId="27">#REF!</definedName>
    <definedName name="Pp_Vzdel_mzdy_na_prer_modif" localSheetId="9">#REF!</definedName>
    <definedName name="Pp_Vzdel_mzdy_na_prer_modif" localSheetId="11">#REF!</definedName>
    <definedName name="Pp_Vzdel_mzdy_na_prer_modif" localSheetId="12">#REF!</definedName>
    <definedName name="Pp_Vzdel_mzdy_na_prer_modif" localSheetId="14">#REF!</definedName>
    <definedName name="Pp_Vzdel_mzdy_na_prer_modif">#REF!</definedName>
    <definedName name="Pp_Vzdel_mzdy_na_prer_nemodif" localSheetId="20">#REF!</definedName>
    <definedName name="Pp_Vzdel_mzdy_na_prer_nemodif" localSheetId="23">#REF!</definedName>
    <definedName name="Pp_Vzdel_mzdy_na_prer_nemodif" localSheetId="27">#REF!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 localSheetId="14">#REF!</definedName>
    <definedName name="Pp_Vzdel_mzdy_na_prer_nemodif">#REF!</definedName>
    <definedName name="Pp_Vzdel_mzdy_prevádz" localSheetId="20">#REF!</definedName>
    <definedName name="Pp_Vzdel_mzdy_prevádz" localSheetId="23">#REF!</definedName>
    <definedName name="Pp_Vzdel_mzdy_prevádz" localSheetId="27">#REF!</definedName>
    <definedName name="Pp_Vzdel_mzdy_prevádz" localSheetId="9">#REF!</definedName>
    <definedName name="Pp_Vzdel_mzdy_prevádz" localSheetId="12">#REF!</definedName>
    <definedName name="Pp_Vzdel_mzdy_prevádz" localSheetId="14">#REF!</definedName>
    <definedName name="Pp_Vzdel_mzdy_prevádz">#REF!</definedName>
    <definedName name="Pp_Vzdel_mzdy_rezerva" localSheetId="20">#REF!</definedName>
    <definedName name="Pp_Vzdel_mzdy_rezerva" localSheetId="23">#REF!</definedName>
    <definedName name="Pp_Vzdel_mzdy_rezerva" localSheetId="27">#REF!</definedName>
    <definedName name="Pp_Vzdel_mzdy_rezerva" localSheetId="9">#REF!</definedName>
    <definedName name="Pp_Vzdel_mzdy_rezerva" localSheetId="12">#REF!</definedName>
    <definedName name="Pp_Vzdel_mzdy_rezerva" localSheetId="14">#REF!</definedName>
    <definedName name="Pp_Vzdel_mzdy_rezerva">#REF!</definedName>
    <definedName name="Pp_Vzdel_mzdy_spec" localSheetId="20">#REF!</definedName>
    <definedName name="Pp_Vzdel_mzdy_spec" localSheetId="23">#REF!</definedName>
    <definedName name="Pp_Vzdel_mzdy_spec" localSheetId="27">#REF!</definedName>
    <definedName name="Pp_Vzdel_mzdy_spec" localSheetId="9">#REF!</definedName>
    <definedName name="Pp_Vzdel_mzdy_spec" localSheetId="12">#REF!</definedName>
    <definedName name="Pp_Vzdel_mzdy_spec" localSheetId="14">#REF!</definedName>
    <definedName name="Pp_Vzdel_mzdy_spec">#REF!</definedName>
    <definedName name="Pp_Vzdel_mzdy_výkon" localSheetId="20">#REF!</definedName>
    <definedName name="Pp_Vzdel_mzdy_výkon" localSheetId="23">#REF!</definedName>
    <definedName name="Pp_Vzdel_mzdy_výkon" localSheetId="27">#REF!</definedName>
    <definedName name="Pp_Vzdel_mzdy_výkon" localSheetId="9">#REF!</definedName>
    <definedName name="Pp_Vzdel_mzdy_výkon" localSheetId="12">#REF!</definedName>
    <definedName name="Pp_Vzdel_mzdy_výkon" localSheetId="14">#REF!</definedName>
    <definedName name="Pp_Vzdel_mzdy_výkon">#REF!</definedName>
    <definedName name="Pp_Vzdel_mzdy_výkon_PV" localSheetId="20">#REF!</definedName>
    <definedName name="Pp_Vzdel_mzdy_výkon_PV" localSheetId="23">#REF!</definedName>
    <definedName name="Pp_Vzdel_mzdy_výkon_PV" localSheetId="27">#REF!</definedName>
    <definedName name="Pp_Vzdel_mzdy_výkon_PV" localSheetId="9">#REF!</definedName>
    <definedName name="Pp_Vzdel_mzdy_výkon_PV" localSheetId="12">#REF!</definedName>
    <definedName name="Pp_Vzdel_mzdy_výkon_PV" localSheetId="14">#REF!</definedName>
    <definedName name="Pp_Vzdel_mzdy_výkon_PV">#REF!</definedName>
    <definedName name="Pp_Vzdel_mzdy_výkon_PV_bez" localSheetId="20">#REF!</definedName>
    <definedName name="Pp_Vzdel_mzdy_výkon_PV_bez" localSheetId="23">#REF!</definedName>
    <definedName name="Pp_Vzdel_mzdy_výkon_PV_bez" localSheetId="27">#REF!</definedName>
    <definedName name="Pp_Vzdel_mzdy_výkon_PV_bez" localSheetId="9">#REF!</definedName>
    <definedName name="Pp_Vzdel_mzdy_výkon_PV_bez" localSheetId="12">#REF!</definedName>
    <definedName name="Pp_Vzdel_mzdy_výkon_PV_bez" localSheetId="14">#REF!</definedName>
    <definedName name="Pp_Vzdel_mzdy_výkon_PV_bez">#REF!</definedName>
    <definedName name="Pp_Vzdel_mzdy_výkon_PV_um" localSheetId="20">#REF!</definedName>
    <definedName name="Pp_Vzdel_mzdy_výkon_PV_um" localSheetId="23">#REF!</definedName>
    <definedName name="Pp_Vzdel_mzdy_výkon_PV_um" localSheetId="27">#REF!</definedName>
    <definedName name="Pp_Vzdel_mzdy_výkon_PV_um" localSheetId="9">#REF!</definedName>
    <definedName name="Pp_Vzdel_mzdy_výkon_PV_um" localSheetId="12">#REF!</definedName>
    <definedName name="Pp_Vzdel_mzdy_výkon_PV_um" localSheetId="14">#REF!</definedName>
    <definedName name="Pp_Vzdel_mzdy_výkon_PV_um">#REF!</definedName>
    <definedName name="Pp_Vzdel_mzdy_výkon_VV" localSheetId="20">#REF!</definedName>
    <definedName name="Pp_Vzdel_mzdy_výkon_VV" localSheetId="23">#REF!</definedName>
    <definedName name="Pp_Vzdel_mzdy_výkon_VV" localSheetId="27">#REF!</definedName>
    <definedName name="Pp_Vzdel_mzdy_výkon_VV" localSheetId="9">#REF!</definedName>
    <definedName name="Pp_Vzdel_mzdy_výkon_VV" localSheetId="12">#REF!</definedName>
    <definedName name="Pp_Vzdel_mzdy_výkon_VV" localSheetId="14">#REF!</definedName>
    <definedName name="Pp_Vzdel_mzdy_výkon_VV">#REF!</definedName>
    <definedName name="Pp_Vzdel_mzdy_výkon_VV_bez" localSheetId="20">#REF!</definedName>
    <definedName name="Pp_Vzdel_mzdy_výkon_VV_bez" localSheetId="23">#REF!</definedName>
    <definedName name="Pp_Vzdel_mzdy_výkon_VV_bez" localSheetId="27">#REF!</definedName>
    <definedName name="Pp_Vzdel_mzdy_výkon_VV_bez" localSheetId="9">#REF!</definedName>
    <definedName name="Pp_Vzdel_mzdy_výkon_VV_bez" localSheetId="12">#REF!</definedName>
    <definedName name="Pp_Vzdel_mzdy_výkon_VV_bez" localSheetId="14">#REF!</definedName>
    <definedName name="Pp_Vzdel_mzdy_výkon_VV_bez">#REF!</definedName>
    <definedName name="Pp_Vzdel_mzdy_výkon_VV_um" localSheetId="20">#REF!</definedName>
    <definedName name="Pp_Vzdel_mzdy_výkon_VV_um" localSheetId="23">#REF!</definedName>
    <definedName name="Pp_Vzdel_mzdy_výkon_VV_um" localSheetId="27">#REF!</definedName>
    <definedName name="Pp_Vzdel_mzdy_výkon_VV_um" localSheetId="9">#REF!</definedName>
    <definedName name="Pp_Vzdel_mzdy_výkon_VV_um" localSheetId="12">#REF!</definedName>
    <definedName name="Pp_Vzdel_mzdy_výkon_VV_um" localSheetId="14">#REF!</definedName>
    <definedName name="Pp_Vzdel_mzdy_výkon_VV_um">#REF!</definedName>
    <definedName name="Pp_Vzdel_spec_prax" localSheetId="20">#REF!</definedName>
    <definedName name="Pp_Vzdel_spec_prax" localSheetId="23">#REF!</definedName>
    <definedName name="Pp_Vzdel_spec_prax" localSheetId="27">#REF!</definedName>
    <definedName name="Pp_Vzdel_spec_prax" localSheetId="9">#REF!</definedName>
    <definedName name="Pp_Vzdel_spec_prax" localSheetId="11">#REF!</definedName>
    <definedName name="Pp_Vzdel_spec_prax" localSheetId="12">#REF!</definedName>
    <definedName name="Pp_Vzdel_spec_prax" localSheetId="14">#REF!</definedName>
    <definedName name="Pp_Vzdel_spec_prax">#REF!</definedName>
    <definedName name="Pp_Vzdel_TaS" localSheetId="20">#REF!</definedName>
    <definedName name="Pp_Vzdel_TaS" localSheetId="23">#REF!</definedName>
    <definedName name="Pp_Vzdel_TaS" localSheetId="27">#REF!</definedName>
    <definedName name="Pp_Vzdel_TaS" localSheetId="9">#REF!</definedName>
    <definedName name="Pp_Vzdel_TaS" localSheetId="12">#REF!</definedName>
    <definedName name="Pp_Vzdel_TaS" localSheetId="14">#REF!</definedName>
    <definedName name="Pp_Vzdel_TaS">#REF!</definedName>
    <definedName name="Pp_Vzdel_TaS_rezerva" localSheetId="20">#REF!</definedName>
    <definedName name="Pp_Vzdel_TaS_rezerva" localSheetId="23">#REF!</definedName>
    <definedName name="Pp_Vzdel_TaS_rezerva" localSheetId="27">#REF!</definedName>
    <definedName name="Pp_Vzdel_TaS_rezerva" localSheetId="9">#REF!</definedName>
    <definedName name="Pp_Vzdel_TaS_rezerva" localSheetId="12">#REF!</definedName>
    <definedName name="Pp_Vzdel_TaS_rezerva" localSheetId="14">#REF!</definedName>
    <definedName name="Pp_Vzdel_TaS_rezerva">#REF!</definedName>
    <definedName name="Pp_Vzdel_TaS_spec" localSheetId="20">#REF!</definedName>
    <definedName name="Pp_Vzdel_TaS_spec" localSheetId="23">#REF!</definedName>
    <definedName name="Pp_Vzdel_TaS_spec" localSheetId="27">#REF!</definedName>
    <definedName name="Pp_Vzdel_TaS_spec" localSheetId="9">#REF!</definedName>
    <definedName name="Pp_Vzdel_TaS_spec" localSheetId="11">#REF!</definedName>
    <definedName name="Pp_Vzdel_TaS_spec" localSheetId="12">#REF!</definedName>
    <definedName name="Pp_Vzdel_TaS_spec" localSheetId="14">#REF!</definedName>
    <definedName name="Pp_Vzdel_TaS_spec">#REF!</definedName>
    <definedName name="Pp_Vzdel_TaS_stav" localSheetId="20">#REF!</definedName>
    <definedName name="Pp_Vzdel_TaS_stav" localSheetId="23">#REF!</definedName>
    <definedName name="Pp_Vzdel_TaS_stav" localSheetId="27">#REF!</definedName>
    <definedName name="Pp_Vzdel_TaS_stav" localSheetId="9">#REF!</definedName>
    <definedName name="Pp_Vzdel_TaS_stav" localSheetId="12">#REF!</definedName>
    <definedName name="Pp_Vzdel_TaS_stav" localSheetId="14">#REF!</definedName>
    <definedName name="Pp_Vzdel_TaS_stav">#REF!</definedName>
    <definedName name="Pp_Vzdel_TaS_výkon" localSheetId="20">#REF!</definedName>
    <definedName name="Pp_Vzdel_TaS_výkon" localSheetId="23">#REF!</definedName>
    <definedName name="Pp_Vzdel_TaS_výkon" localSheetId="27">#REF!</definedName>
    <definedName name="Pp_Vzdel_TaS_výkon" localSheetId="9">#REF!</definedName>
    <definedName name="Pp_Vzdel_TaS_výkon" localSheetId="11">#REF!</definedName>
    <definedName name="Pp_Vzdel_TaS_výkon" localSheetId="12">#REF!</definedName>
    <definedName name="Pp_Vzdel_TaS_výkon" localSheetId="14">#REF!</definedName>
    <definedName name="Pp_Vzdel_TaS_výkon">#REF!</definedName>
    <definedName name="Pp_Vzdel_TaS_výkon_PPŠ" localSheetId="20">#REF!</definedName>
    <definedName name="Pp_Vzdel_TaS_výkon_PPŠ" localSheetId="23">#REF!</definedName>
    <definedName name="Pp_Vzdel_TaS_výkon_PPŠ" localSheetId="27">#REF!</definedName>
    <definedName name="Pp_Vzdel_TaS_výkon_PPŠ" localSheetId="9">#REF!</definedName>
    <definedName name="Pp_Vzdel_TaS_výkon_PPŠ" localSheetId="11">#REF!</definedName>
    <definedName name="Pp_Vzdel_TaS_výkon_PPŠ" localSheetId="12">#REF!</definedName>
    <definedName name="Pp_Vzdel_TaS_výkon_PPŠ" localSheetId="14">#REF!</definedName>
    <definedName name="Pp_Vzdel_TaS_výkon_PPŠ">#REF!</definedName>
    <definedName name="Pp_Vzdel_TaS_výkon_PPŠ_a_zákl" localSheetId="20">#REF!</definedName>
    <definedName name="Pp_Vzdel_TaS_výkon_PPŠ_a_zákl" localSheetId="23">#REF!</definedName>
    <definedName name="Pp_Vzdel_TaS_výkon_PPŠ_a_zákl" localSheetId="27">#REF!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 localSheetId="14">#REF!</definedName>
    <definedName name="Pp_Vzdel_TaS_výkon_PPŠ_a_zákl">#REF!</definedName>
    <definedName name="Pp_Vzdel_TaS_výkon_PPŠ_KEN" localSheetId="20">#REF!</definedName>
    <definedName name="Pp_Vzdel_TaS_výkon_PPŠ_KEN" localSheetId="23">#REF!</definedName>
    <definedName name="Pp_Vzdel_TaS_výkon_PPŠ_KEN" localSheetId="27">#REF!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 localSheetId="14">#REF!</definedName>
    <definedName name="Pp_Vzdel_TaS_výkon_PPŠ_KEN">#REF!</definedName>
    <definedName name="Pp_Vzdel_TaS_zahr_granty" localSheetId="20">#REF!</definedName>
    <definedName name="Pp_Vzdel_TaS_zahr_granty" localSheetId="23">#REF!</definedName>
    <definedName name="Pp_Vzdel_TaS_zahr_granty" localSheetId="27">#REF!</definedName>
    <definedName name="Pp_Vzdel_TaS_zahr_granty" localSheetId="9">#REF!</definedName>
    <definedName name="Pp_Vzdel_TaS_zahr_granty" localSheetId="12">#REF!</definedName>
    <definedName name="Pp_Vzdel_TaS_zahr_granty" localSheetId="14">#REF!</definedName>
    <definedName name="Pp_Vzdel_TaS_zahr_granty">#REF!</definedName>
    <definedName name="Pp_Vzdel_TaS_zákl" localSheetId="20">#REF!</definedName>
    <definedName name="Pp_Vzdel_TaS_zákl" localSheetId="23">#REF!</definedName>
    <definedName name="Pp_Vzdel_TaS_zákl" localSheetId="27">#REF!</definedName>
    <definedName name="Pp_Vzdel_TaS_zákl" localSheetId="9">#REF!</definedName>
    <definedName name="Pp_Vzdel_TaS_zákl" localSheetId="11">#REF!</definedName>
    <definedName name="Pp_Vzdel_TaS_zákl" localSheetId="12">#REF!</definedName>
    <definedName name="Pp_Vzdel_TaS_zákl" localSheetId="14">#REF!</definedName>
    <definedName name="Pp_Vzdel_TaS_zákl">#REF!</definedName>
    <definedName name="Pr_AV_BD" localSheetId="20">#REF!</definedName>
    <definedName name="Pr_AV_BD" localSheetId="23">#REF!</definedName>
    <definedName name="Pr_AV_BD" localSheetId="27">#REF!</definedName>
    <definedName name="Pr_AV_BD" localSheetId="9">#REF!</definedName>
    <definedName name="Pr_AV_BD" localSheetId="12">#REF!</definedName>
    <definedName name="Pr_AV_BD" localSheetId="14">#REF!</definedName>
    <definedName name="Pr_AV_BD">#REF!</definedName>
    <definedName name="Pr_IV_BD" localSheetId="20">#REF!</definedName>
    <definedName name="Pr_IV_BD" localSheetId="23">#REF!</definedName>
    <definedName name="Pr_IV_BD" localSheetId="27">#REF!</definedName>
    <definedName name="Pr_IV_BD" localSheetId="9">#REF!</definedName>
    <definedName name="Pr_IV_BD" localSheetId="12">#REF!</definedName>
    <definedName name="Pr_IV_BD" localSheetId="14">#REF!</definedName>
    <definedName name="Pr_IV_BD">#REF!</definedName>
    <definedName name="Pr_IV_KV" localSheetId="20">#REF!</definedName>
    <definedName name="Pr_IV_KV" localSheetId="23">#REF!</definedName>
    <definedName name="Pr_IV_KV" localSheetId="27">#REF!</definedName>
    <definedName name="Pr_IV_KV" localSheetId="9">#REF!</definedName>
    <definedName name="Pr_IV_KV" localSheetId="12">#REF!</definedName>
    <definedName name="Pr_IV_KV" localSheetId="14">#REF!</definedName>
    <definedName name="Pr_IV_KV">#REF!</definedName>
    <definedName name="Pr_IV_KV_rezerva" localSheetId="20">#REF!</definedName>
    <definedName name="Pr_IV_KV_rezerva" localSheetId="23">#REF!</definedName>
    <definedName name="Pr_IV_KV_rezerva" localSheetId="27">#REF!</definedName>
    <definedName name="Pr_IV_KV_rezerva" localSheetId="9">#REF!</definedName>
    <definedName name="Pr_IV_KV_rezerva" localSheetId="12">#REF!</definedName>
    <definedName name="Pr_IV_KV_rezerva" localSheetId="14">#REF!</definedName>
    <definedName name="Pr_IV_KV_rezerva">#REF!</definedName>
    <definedName name="Pr_KEGA_BD" localSheetId="20">#REF!</definedName>
    <definedName name="Pr_KEGA_BD" localSheetId="23">#REF!</definedName>
    <definedName name="Pr_KEGA_BD" localSheetId="27">#REF!</definedName>
    <definedName name="Pr_KEGA_BD" localSheetId="9">#REF!</definedName>
    <definedName name="Pr_KEGA_BD" localSheetId="12">#REF!</definedName>
    <definedName name="Pr_KEGA_BD" localSheetId="14">#REF!</definedName>
    <definedName name="Pr_KEGA_BD">#REF!</definedName>
    <definedName name="Pr_klinické" localSheetId="20">#REF!</definedName>
    <definedName name="Pr_klinické" localSheetId="23">#REF!</definedName>
    <definedName name="Pr_klinické" localSheetId="27">#REF!</definedName>
    <definedName name="Pr_klinické" localSheetId="9">#REF!</definedName>
    <definedName name="Pr_klinické" localSheetId="12">#REF!</definedName>
    <definedName name="Pr_klinické" localSheetId="14">#REF!</definedName>
    <definedName name="Pr_klinické">#REF!</definedName>
    <definedName name="Pr_KŠ" localSheetId="20">#REF!</definedName>
    <definedName name="Pr_KŠ" localSheetId="23">#REF!</definedName>
    <definedName name="Pr_KŠ" localSheetId="27">#REF!</definedName>
    <definedName name="Pr_KŠ" localSheetId="9">#REF!</definedName>
    <definedName name="Pr_KŠ" localSheetId="11">#REF!</definedName>
    <definedName name="Pr_KŠ" localSheetId="12">#REF!</definedName>
    <definedName name="Pr_KŠ" localSheetId="14">#REF!</definedName>
    <definedName name="Pr_KŠ">#REF!</definedName>
    <definedName name="Pr_motštip_BD" localSheetId="20">#REF!</definedName>
    <definedName name="Pr_motštip_BD" localSheetId="23">#REF!</definedName>
    <definedName name="Pr_motštip_BD" localSheetId="27">#REF!</definedName>
    <definedName name="Pr_motštip_BD" localSheetId="9">#REF!</definedName>
    <definedName name="Pr_motštip_BD" localSheetId="12">#REF!</definedName>
    <definedName name="Pr_motštip_BD" localSheetId="14">#REF!</definedName>
    <definedName name="Pr_motštip_BD">#REF!</definedName>
    <definedName name="Pr_MVTS_BD" localSheetId="20">#REF!</definedName>
    <definedName name="Pr_MVTS_BD" localSheetId="23">#REF!</definedName>
    <definedName name="Pr_MVTS_BD" localSheetId="27">#REF!</definedName>
    <definedName name="Pr_MVTS_BD" localSheetId="9">#REF!</definedName>
    <definedName name="Pr_MVTS_BD" localSheetId="12">#REF!</definedName>
    <definedName name="Pr_MVTS_BD" localSheetId="14">#REF!</definedName>
    <definedName name="Pr_MVTS_BD">#REF!</definedName>
    <definedName name="Pr_socštip_BD" localSheetId="20">#REF!</definedName>
    <definedName name="Pr_socštip_BD" localSheetId="23">#REF!</definedName>
    <definedName name="Pr_socštip_BD" localSheetId="27">#REF!</definedName>
    <definedName name="Pr_socštip_BD" localSheetId="9">#REF!</definedName>
    <definedName name="Pr_socštip_BD" localSheetId="12">#REF!</definedName>
    <definedName name="Pr_socštip_BD" localSheetId="14">#REF!</definedName>
    <definedName name="Pr_socštip_BD">#REF!</definedName>
    <definedName name="Pr_ŠD" localSheetId="20">#REF!</definedName>
    <definedName name="Pr_ŠD" localSheetId="23">#REF!</definedName>
    <definedName name="Pr_ŠD" localSheetId="27">#REF!</definedName>
    <definedName name="Pr_ŠD" localSheetId="9">#REF!</definedName>
    <definedName name="Pr_ŠD" localSheetId="11">#REF!</definedName>
    <definedName name="Pr_ŠD" localSheetId="12">#REF!</definedName>
    <definedName name="Pr_ŠD" localSheetId="14">#REF!</definedName>
    <definedName name="Pr_ŠD">#REF!</definedName>
    <definedName name="Pr_ŠDaJKŠPC_BD" localSheetId="20">#REF!</definedName>
    <definedName name="Pr_ŠDaJKŠPC_BD" localSheetId="23">#REF!</definedName>
    <definedName name="Pr_ŠDaJKŠPC_BD" localSheetId="27">#REF!</definedName>
    <definedName name="Pr_ŠDaJKŠPC_BD" localSheetId="9">#REF!</definedName>
    <definedName name="Pr_ŠDaJKŠPC_BD" localSheetId="12">#REF!</definedName>
    <definedName name="Pr_ŠDaJKŠPC_BD" localSheetId="14">#REF!</definedName>
    <definedName name="Pr_ŠDaJKŠPC_BD">#REF!</definedName>
    <definedName name="Pr_VaT_KV_zac_roka" localSheetId="20">#REF!</definedName>
    <definedName name="Pr_VaT_KV_zac_roka" localSheetId="23">#REF!</definedName>
    <definedName name="Pr_VaT_KV_zac_roka" localSheetId="27">#REF!</definedName>
    <definedName name="Pr_VaT_KV_zac_roka" localSheetId="9">#REF!</definedName>
    <definedName name="Pr_VaT_KV_zac_roka" localSheetId="12">#REF!</definedName>
    <definedName name="Pr_VaT_KV_zac_roka" localSheetId="14">#REF!</definedName>
    <definedName name="Pr_VaT_KV_zac_roka">#REF!</definedName>
    <definedName name="Pr_VaT_TaS" localSheetId="20">#REF!</definedName>
    <definedName name="Pr_VaT_TaS" localSheetId="23">#REF!</definedName>
    <definedName name="Pr_VaT_TaS" localSheetId="27">#REF!</definedName>
    <definedName name="Pr_VaT_TaS" localSheetId="9">#REF!</definedName>
    <definedName name="Pr_VaT_TaS" localSheetId="12">#REF!</definedName>
    <definedName name="Pr_VaT_TaS" localSheetId="14">#REF!</definedName>
    <definedName name="Pr_VaT_TaS">#REF!</definedName>
    <definedName name="Pr_VaT_TaS_rezerva" localSheetId="20">#REF!</definedName>
    <definedName name="Pr_VaT_TaS_rezerva" localSheetId="23">#REF!</definedName>
    <definedName name="Pr_VaT_TaS_rezerva" localSheetId="27">#REF!</definedName>
    <definedName name="Pr_VaT_TaS_rezerva" localSheetId="9">#REF!</definedName>
    <definedName name="Pr_VaT_TaS_rezerva" localSheetId="12">#REF!</definedName>
    <definedName name="Pr_VaT_TaS_rezerva" localSheetId="14">#REF!</definedName>
    <definedName name="Pr_VaT_TaS_rezerva">#REF!</definedName>
    <definedName name="Pr_VaT_TaS_zac_roka" localSheetId="20">#REF!</definedName>
    <definedName name="Pr_VaT_TaS_zac_roka" localSheetId="23">#REF!</definedName>
    <definedName name="Pr_VaT_TaS_zac_roka" localSheetId="27">#REF!</definedName>
    <definedName name="Pr_VaT_TaS_zac_roka" localSheetId="9">#REF!</definedName>
    <definedName name="Pr_VaT_TaS_zac_roka" localSheetId="12">#REF!</definedName>
    <definedName name="Pr_VaT_TaS_zac_roka" localSheetId="14">#REF!</definedName>
    <definedName name="Pr_VaT_TaS_zac_roka">#REF!</definedName>
    <definedName name="Pr_VEGA_BD" localSheetId="20">#REF!</definedName>
    <definedName name="Pr_VEGA_BD" localSheetId="23">#REF!</definedName>
    <definedName name="Pr_VEGA_BD" localSheetId="27">#REF!</definedName>
    <definedName name="Pr_VEGA_BD" localSheetId="9">#REF!</definedName>
    <definedName name="Pr_VEGA_BD" localSheetId="12">#REF!</definedName>
    <definedName name="Pr_VEGA_BD" localSheetId="14">#REF!</definedName>
    <definedName name="Pr_VEGA_BD">#REF!</definedName>
    <definedName name="predmety" localSheetId="20">#REF!</definedName>
    <definedName name="predmety" localSheetId="23">#REF!</definedName>
    <definedName name="predmety" localSheetId="27">#REF!</definedName>
    <definedName name="predmety" localSheetId="9">#REF!</definedName>
    <definedName name="predmety" localSheetId="12">#REF!</definedName>
    <definedName name="predmety" localSheetId="14">#REF!</definedName>
    <definedName name="predmety">#REF!</definedName>
    <definedName name="prisp_na_1_jedlo" localSheetId="20">#REF!</definedName>
    <definedName name="prisp_na_1_jedlo" localSheetId="23">#REF!</definedName>
    <definedName name="prisp_na_1_jedlo" localSheetId="27">#REF!</definedName>
    <definedName name="prisp_na_1_jedlo" localSheetId="9">#REF!</definedName>
    <definedName name="prisp_na_1_jedlo" localSheetId="11">#REF!</definedName>
    <definedName name="prisp_na_1_jedlo" localSheetId="12">#REF!</definedName>
    <definedName name="prisp_na_1_jedlo" localSheetId="14">#REF!</definedName>
    <definedName name="prisp_na_1_jedlo">#REF!</definedName>
    <definedName name="prisp_na_ubyt_stud_SD" localSheetId="20">#REF!</definedName>
    <definedName name="prisp_na_ubyt_stud_SD" localSheetId="23">#REF!</definedName>
    <definedName name="prisp_na_ubyt_stud_SD" localSheetId="27">#REF!</definedName>
    <definedName name="prisp_na_ubyt_stud_SD" localSheetId="9">#REF!</definedName>
    <definedName name="prisp_na_ubyt_stud_SD" localSheetId="11">#REF!</definedName>
    <definedName name="prisp_na_ubyt_stud_SD" localSheetId="12">#REF!</definedName>
    <definedName name="prisp_na_ubyt_stud_SD" localSheetId="14">#REF!</definedName>
    <definedName name="prisp_na_ubyt_stud_SD">#REF!</definedName>
    <definedName name="prisp_na_ubyt_stud_ZZ" localSheetId="20">#REF!</definedName>
    <definedName name="prisp_na_ubyt_stud_ZZ" localSheetId="23">#REF!</definedName>
    <definedName name="prisp_na_ubyt_stud_ZZ" localSheetId="27">#REF!</definedName>
    <definedName name="prisp_na_ubyt_stud_ZZ" localSheetId="9">#REF!</definedName>
    <definedName name="prisp_na_ubyt_stud_ZZ" localSheetId="11">#REF!</definedName>
    <definedName name="prisp_na_ubyt_stud_ZZ" localSheetId="12">#REF!</definedName>
    <definedName name="prisp_na_ubyt_stud_ZZ" localSheetId="14">#REF!</definedName>
    <definedName name="prisp_na_ubyt_stud_ZZ">#REF!</definedName>
    <definedName name="prísp_zákl_prev" localSheetId="20">#REF!</definedName>
    <definedName name="prísp_zákl_prev" localSheetId="23">#REF!</definedName>
    <definedName name="prísp_zákl_prev" localSheetId="27">#REF!</definedName>
    <definedName name="prísp_zákl_prev" localSheetId="9">#REF!</definedName>
    <definedName name="prísp_zákl_prev" localSheetId="12">#REF!</definedName>
    <definedName name="prísp_zákl_prev" localSheetId="14">#REF!</definedName>
    <definedName name="prísp_zákl_prev">#REF!</definedName>
    <definedName name="R_vvs" localSheetId="20">#REF!</definedName>
    <definedName name="R_vvs" localSheetId="23">#REF!</definedName>
    <definedName name="R_vvs" localSheetId="27">#REF!</definedName>
    <definedName name="R_vvs" localSheetId="9">#REF!</definedName>
    <definedName name="R_vvs" localSheetId="12">#REF!</definedName>
    <definedName name="R_vvs" localSheetId="14">#REF!</definedName>
    <definedName name="R_vvs">#REF!</definedName>
    <definedName name="R_vvs_BD" localSheetId="20">#REF!</definedName>
    <definedName name="R_vvs_BD" localSheetId="23">#REF!</definedName>
    <definedName name="R_vvs_BD" localSheetId="27">#REF!</definedName>
    <definedName name="R_vvs_BD" localSheetId="9">#REF!</definedName>
    <definedName name="R_vvs_BD" localSheetId="12">#REF!</definedName>
    <definedName name="R_vvs_BD" localSheetId="14">#REF!</definedName>
    <definedName name="R_vvs_BD">#REF!</definedName>
    <definedName name="R_vvs_VaT_BD" localSheetId="20">#REF!</definedName>
    <definedName name="R_vvs_VaT_BD" localSheetId="23">#REF!</definedName>
    <definedName name="R_vvs_VaT_BD" localSheetId="27">#REF!</definedName>
    <definedName name="R_vvs_VaT_BD" localSheetId="9">#REF!</definedName>
    <definedName name="R_vvs_VaT_BD" localSheetId="12">#REF!</definedName>
    <definedName name="R_vvs_VaT_BD" localSheetId="14">#REF!</definedName>
    <definedName name="R_vvs_VaT_BD">#REF!</definedName>
    <definedName name="Sanet" localSheetId="20">#REF!</definedName>
    <definedName name="Sanet" localSheetId="23">#REF!</definedName>
    <definedName name="Sanet" localSheetId="27">#REF!</definedName>
    <definedName name="Sanet" localSheetId="9">#REF!</definedName>
    <definedName name="Sanet" localSheetId="12">#REF!</definedName>
    <definedName name="Sanet" localSheetId="14">#REF!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23">#REF!</definedName>
    <definedName name="stavba_ucelova" localSheetId="27">#REF!</definedName>
    <definedName name="stavba_ucelova" localSheetId="7">#REF!</definedName>
    <definedName name="stavba_ucelova" localSheetId="9">#REF!</definedName>
    <definedName name="stavba_ucelova" localSheetId="12">#REF!</definedName>
    <definedName name="stavba_ucelova" localSheetId="14">#REF!</definedName>
    <definedName name="stavba_ucelova">#REF!</definedName>
    <definedName name="studenti_vstup" localSheetId="20">#REF!</definedName>
    <definedName name="studenti_vstup" localSheetId="23">#REF!</definedName>
    <definedName name="studenti_vstup" localSheetId="27">#REF!</definedName>
    <definedName name="studenti_vstup" localSheetId="9">#REF!</definedName>
    <definedName name="studenti_vstup" localSheetId="12">#REF!</definedName>
    <definedName name="studenti_vstup" localSheetId="14">#REF!</definedName>
    <definedName name="studenti_vstup">#REF!</definedName>
    <definedName name="sustava" localSheetId="20">#REF!</definedName>
    <definedName name="sustava" localSheetId="23">#REF!</definedName>
    <definedName name="sustava" localSheetId="27">#REF!</definedName>
    <definedName name="sustava" localSheetId="9">#REF!</definedName>
    <definedName name="sustava" localSheetId="12">#REF!</definedName>
    <definedName name="sustava" localSheetId="14">#REF!</definedName>
    <definedName name="sustava">#REF!</definedName>
    <definedName name="T_1" localSheetId="20">#REF!</definedName>
    <definedName name="T_1" localSheetId="23">#REF!</definedName>
    <definedName name="T_1" localSheetId="27">#REF!</definedName>
    <definedName name="T_1" localSheetId="9">#REF!</definedName>
    <definedName name="T_1" localSheetId="12">#REF!</definedName>
    <definedName name="T_1" localSheetId="14">#REF!</definedName>
    <definedName name="T_1">#REF!</definedName>
    <definedName name="T_25_so_štip_2007" localSheetId="20">#REF!</definedName>
    <definedName name="T_25_so_štip_2007" localSheetId="23">#REF!</definedName>
    <definedName name="T_25_so_štip_2007" localSheetId="27">#REF!</definedName>
    <definedName name="T_25_so_štip_2007" localSheetId="9">#REF!</definedName>
    <definedName name="T_25_so_štip_2007" localSheetId="12">#REF!</definedName>
    <definedName name="T_25_so_štip_2007" localSheetId="14">#REF!</definedName>
    <definedName name="T_25_so_štip_2007">#REF!</definedName>
    <definedName name="T_M" localSheetId="20">#REF!</definedName>
    <definedName name="T_M" localSheetId="23">#REF!</definedName>
    <definedName name="T_M" localSheetId="27">#REF!</definedName>
    <definedName name="T_M" localSheetId="9">#REF!</definedName>
    <definedName name="T_M" localSheetId="12">#REF!</definedName>
    <definedName name="T_M" localSheetId="14">#REF!</definedName>
    <definedName name="T_M">#REF!</definedName>
    <definedName name="váha_absDrš" localSheetId="20">#REF!</definedName>
    <definedName name="váha_absDrš" localSheetId="23">#REF!</definedName>
    <definedName name="váha_absDrš" localSheetId="27">#REF!</definedName>
    <definedName name="váha_absDrš" localSheetId="9">#REF!</definedName>
    <definedName name="váha_absDrš" localSheetId="12">#REF!</definedName>
    <definedName name="váha_absDrš" localSheetId="14">#REF!</definedName>
    <definedName name="váha_absDrš">#REF!</definedName>
    <definedName name="váha_DG" localSheetId="20">#REF!</definedName>
    <definedName name="váha_DG" localSheetId="23">#REF!</definedName>
    <definedName name="váha_DG" localSheetId="27">#REF!</definedName>
    <definedName name="váha_DG" localSheetId="9">#REF!</definedName>
    <definedName name="váha_DG" localSheetId="12">#REF!</definedName>
    <definedName name="váha_DG" localSheetId="14">#REF!</definedName>
    <definedName name="váha_DG">#REF!</definedName>
    <definedName name="váha_poDs" localSheetId="20">#REF!</definedName>
    <definedName name="váha_poDs" localSheetId="23">#REF!</definedName>
    <definedName name="váha_poDs" localSheetId="27">#REF!</definedName>
    <definedName name="váha_poDs" localSheetId="9">#REF!</definedName>
    <definedName name="váha_poDs" localSheetId="12">#REF!</definedName>
    <definedName name="váha_poDs" localSheetId="14">#REF!</definedName>
    <definedName name="váha_poDs">#REF!</definedName>
    <definedName name="váha_Pub" localSheetId="20">#REF!</definedName>
    <definedName name="váha_Pub" localSheetId="23">#REF!</definedName>
    <definedName name="váha_Pub" localSheetId="27">#REF!</definedName>
    <definedName name="váha_Pub" localSheetId="9">#REF!</definedName>
    <definedName name="váha_Pub" localSheetId="12">#REF!</definedName>
    <definedName name="váha_Pub" localSheetId="14">#REF!</definedName>
    <definedName name="váha_Pub">#REF!</definedName>
    <definedName name="váha_ZG" localSheetId="20">#REF!</definedName>
    <definedName name="váha_ZG" localSheetId="23">#REF!</definedName>
    <definedName name="váha_ZG" localSheetId="27">#REF!</definedName>
    <definedName name="váha_ZG" localSheetId="9">#REF!</definedName>
    <definedName name="váha_ZG" localSheetId="12">#REF!</definedName>
    <definedName name="váha_ZG" localSheetId="14">#REF!</definedName>
    <definedName name="váha_ZG">#REF!</definedName>
    <definedName name="výkon_um" localSheetId="20">#REF!</definedName>
    <definedName name="výkon_um" localSheetId="23">#REF!</definedName>
    <definedName name="výkon_um" localSheetId="27">#REF!</definedName>
    <definedName name="výkon_um" localSheetId="9">#REF!</definedName>
    <definedName name="výkon_um" localSheetId="12">#REF!</definedName>
    <definedName name="výkon_um" localSheetId="14">#REF!</definedName>
    <definedName name="výkon_um">#REF!</definedName>
    <definedName name="x" localSheetId="20">#REF!</definedName>
    <definedName name="x" localSheetId="23">#REF!</definedName>
    <definedName name="x" localSheetId="27">#REF!</definedName>
    <definedName name="x" localSheetId="9">#REF!</definedName>
    <definedName name="x" localSheetId="12">#REF!</definedName>
    <definedName name="x" localSheetId="14">#REF!</definedName>
    <definedName name="x">#REF!</definedName>
    <definedName name="xxx" hidden="1">"3TGMUFSSIAIMK2KTNC9DELQD0"</definedName>
    <definedName name="zakl_prisp_na_prev_SD" localSheetId="20">#REF!</definedName>
    <definedName name="zakl_prisp_na_prev_SD" localSheetId="23">#REF!</definedName>
    <definedName name="zakl_prisp_na_prev_SD" localSheetId="27">#REF!</definedName>
    <definedName name="zakl_prisp_na_prev_SD" localSheetId="9">#REF!</definedName>
    <definedName name="zakl_prisp_na_prev_SD" localSheetId="11">#REF!</definedName>
    <definedName name="zakl_prisp_na_prev_SD" localSheetId="12">#REF!</definedName>
    <definedName name="zakl_prisp_na_prev_SD" localSheetId="14">#REF!</definedName>
    <definedName name="zakl_prisp_na_prev_SD">#REF!</definedName>
    <definedName name="záloha" localSheetId="20">#REF!</definedName>
    <definedName name="záloha" localSheetId="23">#REF!</definedName>
    <definedName name="záloha" localSheetId="27">#REF!</definedName>
    <definedName name="záloha" localSheetId="9">#REF!</definedName>
    <definedName name="záloha" localSheetId="11">#REF!</definedName>
    <definedName name="záloha" localSheetId="12">#REF!</definedName>
    <definedName name="záloha" localSheetId="14">#REF!</definedName>
    <definedName name="záloha">#REF!</definedName>
  </definedNames>
  <calcPr calcId="191029"/>
</workbook>
</file>

<file path=xl/calcChain.xml><?xml version="1.0" encoding="utf-8"?>
<calcChain xmlns="http://schemas.openxmlformats.org/spreadsheetml/2006/main">
  <c r="I8" i="97" l="1"/>
  <c r="H19" i="145" l="1"/>
  <c r="D105" i="162" l="1"/>
  <c r="D23" i="146" l="1"/>
  <c r="C23" i="146"/>
  <c r="D22" i="146"/>
  <c r="C22" i="146"/>
  <c r="C12" i="146" s="1"/>
  <c r="D17" i="146"/>
  <c r="C17" i="146"/>
  <c r="A7" i="146"/>
  <c r="A8" i="146" s="1"/>
  <c r="A9" i="146" s="1"/>
  <c r="A10" i="146" s="1"/>
  <c r="A11" i="146" s="1"/>
  <c r="A12" i="146" s="1"/>
  <c r="A13" i="146" s="1"/>
  <c r="A15" i="146" s="1"/>
  <c r="A16" i="146" s="1"/>
  <c r="A17" i="146" s="1"/>
  <c r="A18" i="146" s="1"/>
  <c r="A19" i="146" s="1"/>
  <c r="A20" i="146" s="1"/>
  <c r="A21" i="146" s="1"/>
  <c r="A22" i="146" s="1"/>
  <c r="A23" i="146" s="1"/>
  <c r="D6" i="146"/>
  <c r="C6" i="146"/>
  <c r="A6" i="146"/>
  <c r="C9" i="146" l="1"/>
  <c r="C5" i="146" s="1"/>
  <c r="C16" i="146" s="1"/>
  <c r="D10" i="146"/>
  <c r="C34" i="3"/>
  <c r="C32" i="3"/>
  <c r="C28" i="3"/>
  <c r="D12" i="146" l="1"/>
  <c r="D9" i="146" s="1"/>
  <c r="D5" i="146" s="1"/>
  <c r="D16" i="146" s="1"/>
  <c r="C11" i="164"/>
  <c r="C21" i="3" l="1"/>
  <c r="E35" i="3" l="1"/>
  <c r="E34" i="3"/>
  <c r="E33" i="3"/>
  <c r="E32" i="3"/>
  <c r="E31" i="3"/>
  <c r="E30" i="3"/>
  <c r="E12" i="3"/>
  <c r="E11" i="3"/>
  <c r="E10" i="3"/>
  <c r="E9" i="3"/>
  <c r="C26" i="3"/>
  <c r="C17" i="3"/>
  <c r="C5" i="3"/>
  <c r="E8" i="3" l="1"/>
  <c r="E13" i="3"/>
  <c r="E14" i="3"/>
  <c r="E15" i="3"/>
  <c r="E16" i="3"/>
  <c r="E18" i="3"/>
  <c r="E19" i="3"/>
  <c r="E20" i="3"/>
  <c r="E23" i="3"/>
  <c r="E24" i="3"/>
  <c r="E25" i="3"/>
  <c r="E27" i="3"/>
  <c r="E28" i="3"/>
  <c r="E29" i="3"/>
  <c r="E36" i="3"/>
  <c r="E37" i="3"/>
  <c r="E38" i="3"/>
  <c r="E39" i="3"/>
  <c r="E40" i="3"/>
  <c r="E41" i="3"/>
  <c r="C7" i="155" l="1"/>
  <c r="K7" i="170"/>
  <c r="K6" i="170"/>
  <c r="H7" i="170"/>
  <c r="H6" i="170"/>
  <c r="E7" i="170"/>
  <c r="E6" i="170"/>
  <c r="D16" i="144" l="1"/>
  <c r="E9" i="61"/>
  <c r="C5" i="64"/>
  <c r="C25" i="64"/>
  <c r="E10" i="91"/>
  <c r="F12" i="170" l="1"/>
  <c r="G12" i="170"/>
  <c r="H12" i="170"/>
  <c r="I12" i="170"/>
  <c r="J12" i="170"/>
  <c r="K12" i="170"/>
  <c r="E12" i="170"/>
  <c r="D12" i="170"/>
  <c r="E11" i="169" l="1"/>
  <c r="E10" i="169"/>
  <c r="H94" i="162" l="1"/>
  <c r="G94" i="162"/>
  <c r="C12" i="170" l="1"/>
  <c r="A7" i="170"/>
  <c r="A8" i="170" s="1"/>
  <c r="C17" i="154" l="1"/>
  <c r="I22" i="155"/>
  <c r="F55" i="161"/>
  <c r="E55" i="161"/>
  <c r="D55" i="161"/>
  <c r="C55" i="161"/>
  <c r="E18" i="166" l="1"/>
  <c r="E17" i="166"/>
  <c r="C31" i="161" l="1"/>
  <c r="C11" i="169" l="1"/>
  <c r="C11" i="167"/>
  <c r="C10" i="169"/>
  <c r="A7" i="169"/>
  <c r="A8" i="169" s="1"/>
  <c r="E5" i="168" l="1"/>
  <c r="D16" i="166" l="1"/>
  <c r="D13" i="166"/>
  <c r="C13" i="166"/>
  <c r="E14" i="166"/>
  <c r="E15" i="166"/>
  <c r="D10" i="166" l="1"/>
  <c r="C10" i="166"/>
  <c r="E9" i="166"/>
  <c r="E6" i="166"/>
  <c r="D7" i="166"/>
  <c r="C7" i="166"/>
  <c r="E10" i="167"/>
  <c r="C10" i="167"/>
  <c r="E11" i="167"/>
  <c r="A7" i="167"/>
  <c r="A8" i="167" s="1"/>
  <c r="D11" i="166" l="1"/>
  <c r="C11" i="166"/>
  <c r="C16" i="166"/>
  <c r="E8" i="166"/>
  <c r="E7" i="166"/>
  <c r="A6" i="166"/>
  <c r="A7" i="166" s="1"/>
  <c r="A8" i="166" s="1"/>
  <c r="A9" i="166" s="1"/>
  <c r="E5" i="166"/>
  <c r="E16" i="166" l="1"/>
  <c r="E13" i="166"/>
  <c r="D12" i="166"/>
  <c r="E10" i="166"/>
  <c r="C12" i="166" l="1"/>
  <c r="E12" i="166" s="1"/>
  <c r="D22" i="166"/>
  <c r="E11" i="166"/>
  <c r="E11" i="164"/>
  <c r="C22" i="166" l="1"/>
  <c r="E22" i="166" s="1"/>
  <c r="E9" i="164"/>
  <c r="A7" i="164"/>
  <c r="A8" i="164" s="1"/>
  <c r="A9" i="164" s="1"/>
  <c r="A10" i="164" s="1"/>
  <c r="F19" i="145" l="1"/>
  <c r="D31" i="161" l="1"/>
  <c r="F31" i="161" l="1"/>
  <c r="E31" i="161"/>
  <c r="I7" i="97" l="1"/>
  <c r="H7" i="97"/>
  <c r="H8" i="97" s="1"/>
  <c r="H103" i="162" l="1"/>
  <c r="G103" i="162"/>
  <c r="H102" i="162"/>
  <c r="G102" i="162"/>
  <c r="H101" i="162"/>
  <c r="G101" i="162"/>
  <c r="H100" i="162"/>
  <c r="G100" i="162"/>
  <c r="H99" i="162"/>
  <c r="G99" i="162"/>
  <c r="H98" i="162"/>
  <c r="G98" i="162"/>
  <c r="H97" i="162"/>
  <c r="G97" i="162"/>
  <c r="H96" i="162"/>
  <c r="G96" i="162"/>
  <c r="H95" i="162"/>
  <c r="G95" i="162"/>
  <c r="H93" i="162"/>
  <c r="G93" i="162"/>
  <c r="H92" i="162"/>
  <c r="G92" i="162"/>
  <c r="H91" i="162"/>
  <c r="G91" i="162"/>
  <c r="F90" i="162"/>
  <c r="E90" i="162"/>
  <c r="D90" i="162"/>
  <c r="C90" i="162"/>
  <c r="H89" i="162"/>
  <c r="G89" i="162"/>
  <c r="H88" i="162"/>
  <c r="G88" i="162"/>
  <c r="H87" i="162"/>
  <c r="G87" i="162"/>
  <c r="H86" i="162"/>
  <c r="G86" i="162"/>
  <c r="H85" i="162"/>
  <c r="G85" i="162"/>
  <c r="H84" i="162"/>
  <c r="G84" i="162"/>
  <c r="H83" i="162"/>
  <c r="G83" i="162"/>
  <c r="H82" i="162"/>
  <c r="G82" i="162"/>
  <c r="F81" i="162"/>
  <c r="E81" i="162"/>
  <c r="E79" i="162" s="1"/>
  <c r="D81" i="162"/>
  <c r="D79" i="162" s="1"/>
  <c r="C81" i="162"/>
  <c r="C79" i="162" s="1"/>
  <c r="H80" i="162"/>
  <c r="G80" i="162"/>
  <c r="H78" i="162"/>
  <c r="G78" i="162"/>
  <c r="H77" i="162"/>
  <c r="G77" i="162"/>
  <c r="H76" i="162"/>
  <c r="G76" i="162"/>
  <c r="H75" i="162"/>
  <c r="G75" i="162"/>
  <c r="H74" i="162"/>
  <c r="G74" i="162"/>
  <c r="H73" i="162"/>
  <c r="G73" i="162"/>
  <c r="H72" i="162"/>
  <c r="G72" i="162"/>
  <c r="H71" i="162"/>
  <c r="G71" i="162"/>
  <c r="H70" i="162"/>
  <c r="G70" i="162"/>
  <c r="H69" i="162"/>
  <c r="G69" i="162"/>
  <c r="F68" i="162"/>
  <c r="E68" i="162"/>
  <c r="D68" i="162"/>
  <c r="C68" i="162"/>
  <c r="H67" i="162"/>
  <c r="G67" i="162"/>
  <c r="H66" i="162"/>
  <c r="G66" i="162"/>
  <c r="H65" i="162"/>
  <c r="G65" i="162"/>
  <c r="H64" i="162"/>
  <c r="G64" i="162"/>
  <c r="H63" i="162"/>
  <c r="G63" i="162"/>
  <c r="F62" i="162"/>
  <c r="F60" i="162" s="1"/>
  <c r="H60" i="162" s="1"/>
  <c r="E62" i="162"/>
  <c r="D62" i="162"/>
  <c r="D60" i="162" s="1"/>
  <c r="C62" i="162"/>
  <c r="C60" i="162" s="1"/>
  <c r="H61" i="162"/>
  <c r="G61"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E44" i="162"/>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E32" i="162"/>
  <c r="D32" i="162"/>
  <c r="C32" i="162"/>
  <c r="H31" i="162"/>
  <c r="G31" i="162"/>
  <c r="H30" i="162"/>
  <c r="G30" i="162"/>
  <c r="H29" i="162"/>
  <c r="G29" i="162"/>
  <c r="H28" i="162"/>
  <c r="G28" i="162"/>
  <c r="F27" i="162"/>
  <c r="E27" i="162"/>
  <c r="D27" i="162"/>
  <c r="C27" i="162"/>
  <c r="H25" i="162"/>
  <c r="G25" i="162"/>
  <c r="H24" i="162"/>
  <c r="G24" i="162"/>
  <c r="H23" i="162"/>
  <c r="G23" i="162"/>
  <c r="H22" i="162"/>
  <c r="G22" i="162"/>
  <c r="H21" i="162"/>
  <c r="G21" i="162"/>
  <c r="H20" i="162"/>
  <c r="G20" i="162"/>
  <c r="F19" i="162"/>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5" i="162" s="1"/>
  <c r="A96" i="162" s="1"/>
  <c r="A97" i="162" s="1"/>
  <c r="A98" i="162" s="1"/>
  <c r="A99" i="162" s="1"/>
  <c r="A100" i="162" s="1"/>
  <c r="A101" i="162" s="1"/>
  <c r="A102" i="162" s="1"/>
  <c r="A103" i="162" s="1"/>
  <c r="A104" i="162" s="1"/>
  <c r="F6" i="162"/>
  <c r="E6" i="162"/>
  <c r="D6" i="162"/>
  <c r="C6" i="162"/>
  <c r="G19" i="162" l="1"/>
  <c r="H40" i="162"/>
  <c r="H62" i="162"/>
  <c r="G62" i="162"/>
  <c r="G32" i="162"/>
  <c r="H6" i="162"/>
  <c r="G6" i="162"/>
  <c r="H32" i="162"/>
  <c r="H81" i="162"/>
  <c r="G40" i="162"/>
  <c r="G68" i="162"/>
  <c r="F79" i="162"/>
  <c r="H79" i="162" s="1"/>
  <c r="G27" i="162"/>
  <c r="G44" i="162"/>
  <c r="H68" i="162"/>
  <c r="C104" i="162"/>
  <c r="D104" i="162"/>
  <c r="H27" i="162"/>
  <c r="H44" i="162"/>
  <c r="E60" i="162"/>
  <c r="G60" i="162" s="1"/>
  <c r="H90" i="162"/>
  <c r="G90" i="162"/>
  <c r="G79" i="162"/>
  <c r="G81" i="162"/>
  <c r="H19" i="162"/>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G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D39" i="161"/>
  <c r="C39" i="161"/>
  <c r="H38" i="161"/>
  <c r="G38" i="161"/>
  <c r="H37" i="161"/>
  <c r="G37" i="161"/>
  <c r="H36" i="161"/>
  <c r="G36" i="161"/>
  <c r="H35" i="161"/>
  <c r="G35" i="161"/>
  <c r="H34" i="161"/>
  <c r="G34" i="161"/>
  <c r="H33" i="161"/>
  <c r="G33" i="161"/>
  <c r="H32" i="161"/>
  <c r="G32" i="161"/>
  <c r="G31" i="161"/>
  <c r="H31" i="161"/>
  <c r="H30" i="161"/>
  <c r="G30" i="161"/>
  <c r="H29" i="161"/>
  <c r="G29" i="161"/>
  <c r="H28" i="161"/>
  <c r="G28" i="161"/>
  <c r="H27" i="161"/>
  <c r="G27" i="161"/>
  <c r="H26" i="161"/>
  <c r="G26" i="161"/>
  <c r="F25" i="161"/>
  <c r="E25" i="161"/>
  <c r="D25" i="161"/>
  <c r="H25" i="161" s="1"/>
  <c r="C25" i="161"/>
  <c r="H24" i="161"/>
  <c r="G24" i="161"/>
  <c r="H23" i="161"/>
  <c r="G23" i="161"/>
  <c r="H22" i="161"/>
  <c r="G22" i="161"/>
  <c r="F21" i="161"/>
  <c r="E21" i="161"/>
  <c r="D21" i="161"/>
  <c r="H21" i="161" s="1"/>
  <c r="C21" i="161"/>
  <c r="H20" i="161"/>
  <c r="G20" i="161"/>
  <c r="H19" i="161"/>
  <c r="G19" i="161"/>
  <c r="H18" i="161"/>
  <c r="G18" i="161"/>
  <c r="H17" i="161"/>
  <c r="G17" i="161"/>
  <c r="H16" i="161"/>
  <c r="G16" i="161"/>
  <c r="H15" i="161"/>
  <c r="G15" i="161"/>
  <c r="H14" i="161"/>
  <c r="G14" i="161"/>
  <c r="H13" i="161"/>
  <c r="G13" i="161"/>
  <c r="H12" i="161"/>
  <c r="G12" i="161"/>
  <c r="F11" i="161"/>
  <c r="E11" i="16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F6" i="161"/>
  <c r="E6" i="161"/>
  <c r="D6" i="161"/>
  <c r="C6" i="161"/>
  <c r="E104" i="162" l="1"/>
  <c r="A31" i="16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G21" i="161"/>
  <c r="F104" i="162"/>
  <c r="F105" i="162" s="1"/>
  <c r="G25" i="161"/>
  <c r="G11" i="161"/>
  <c r="G39" i="161"/>
  <c r="C71" i="161"/>
  <c r="H39" i="161"/>
  <c r="D71" i="161"/>
  <c r="H11" i="161"/>
  <c r="E71" i="161"/>
  <c r="F71" i="161"/>
  <c r="H55" i="161"/>
  <c r="G104" i="162"/>
  <c r="G6" i="161"/>
  <c r="H6" i="161"/>
  <c r="F72" i="161" l="1"/>
  <c r="H71" i="161"/>
  <c r="G71" i="161"/>
  <c r="H104" i="162"/>
  <c r="D72" i="161"/>
  <c r="C8" i="64" l="1"/>
  <c r="H28" i="160" l="1"/>
  <c r="H26" i="160" s="1"/>
  <c r="G27" i="160"/>
  <c r="G26" i="160"/>
  <c r="F26" i="160"/>
  <c r="E26" i="160"/>
  <c r="D26" i="160"/>
  <c r="C26" i="160"/>
  <c r="H25" i="160"/>
  <c r="H23" i="160" s="1"/>
  <c r="G23" i="160"/>
  <c r="F23" i="160"/>
  <c r="E23" i="160"/>
  <c r="D23" i="160"/>
  <c r="C23" i="160"/>
  <c r="H22" i="160"/>
  <c r="H20" i="160" s="1"/>
  <c r="G21" i="160"/>
  <c r="G20" i="160" s="1"/>
  <c r="F20" i="160"/>
  <c r="E20" i="160"/>
  <c r="D20" i="160"/>
  <c r="C20" i="160"/>
  <c r="H17" i="160"/>
  <c r="G16" i="160"/>
  <c r="F15" i="160"/>
  <c r="E15" i="160"/>
  <c r="D15" i="160"/>
  <c r="C15" i="160"/>
  <c r="H14" i="160"/>
  <c r="G13" i="160"/>
  <c r="F12" i="160"/>
  <c r="E12" i="160"/>
  <c r="D12" i="160"/>
  <c r="C12" i="160"/>
  <c r="H11" i="160"/>
  <c r="G10" i="160"/>
  <c r="F9" i="160"/>
  <c r="E9" i="160"/>
  <c r="D9" i="160"/>
  <c r="C9" i="160"/>
  <c r="H8" i="160"/>
  <c r="A8" i="160"/>
  <c r="A9" i="160" s="1"/>
  <c r="A10" i="160" s="1"/>
  <c r="A11" i="160" s="1"/>
  <c r="G7" i="160"/>
  <c r="F6" i="160"/>
  <c r="E6" i="160"/>
  <c r="D6" i="160"/>
  <c r="C6" i="160"/>
  <c r="F19" i="160" l="1"/>
  <c r="G9" i="160"/>
  <c r="D18" i="160"/>
  <c r="D19" i="160"/>
  <c r="D35" i="160" s="1"/>
  <c r="F18" i="160"/>
  <c r="F35" i="160" s="1"/>
  <c r="E19" i="160"/>
  <c r="E18" i="160"/>
  <c r="C19" i="160"/>
  <c r="H12" i="160"/>
  <c r="H19" i="160"/>
  <c r="C18" i="160"/>
  <c r="H9" i="160"/>
  <c r="G12" i="160"/>
  <c r="G6" i="160"/>
  <c r="H6" i="160"/>
  <c r="G15" i="160"/>
  <c r="H15" i="160"/>
  <c r="E35" i="160" l="1"/>
  <c r="G19" i="160"/>
  <c r="H18" i="160"/>
  <c r="H35" i="160" s="1"/>
  <c r="G18" i="160"/>
  <c r="C35" i="160"/>
  <c r="G35" i="160"/>
  <c r="C14" i="116" l="1"/>
  <c r="I16" i="91"/>
  <c r="D10" i="91"/>
  <c r="D23" i="91" s="1"/>
  <c r="E23" i="91"/>
  <c r="F10" i="91"/>
  <c r="F23" i="91" s="1"/>
  <c r="G10" i="91"/>
  <c r="G23" i="91" s="1"/>
  <c r="H10" i="91"/>
  <c r="H23" i="91" s="1"/>
  <c r="I11" i="91"/>
  <c r="I12" i="91"/>
  <c r="I13" i="91"/>
  <c r="I14" i="91"/>
  <c r="I15" i="91"/>
  <c r="C10" i="91"/>
  <c r="C23" i="91" s="1"/>
  <c r="D22" i="144"/>
  <c r="E22" i="144"/>
  <c r="F22" i="144"/>
  <c r="C22" i="144"/>
  <c r="I22" i="91"/>
  <c r="D5" i="154"/>
  <c r="C5" i="154"/>
  <c r="E6" i="159"/>
  <c r="E7" i="159" s="1"/>
  <c r="D7" i="159"/>
  <c r="C7" i="159"/>
  <c r="E5" i="159"/>
  <c r="D9" i="157"/>
  <c r="F6" i="157" s="1"/>
  <c r="F9" i="157" s="1"/>
  <c r="D19" i="144"/>
  <c r="E19" i="144"/>
  <c r="F19" i="144"/>
  <c r="E16" i="144"/>
  <c r="F16" i="144"/>
  <c r="D13" i="144"/>
  <c r="E13" i="144"/>
  <c r="F13" i="144"/>
  <c r="D10" i="144"/>
  <c r="E10" i="144"/>
  <c r="E7" i="144"/>
  <c r="F10" i="144"/>
  <c r="D7" i="144"/>
  <c r="F7" i="144"/>
  <c r="M6" i="97"/>
  <c r="E6" i="23"/>
  <c r="E14" i="23"/>
  <c r="E16" i="23"/>
  <c r="E17" i="23"/>
  <c r="E18" i="23"/>
  <c r="E8" i="23"/>
  <c r="E9" i="23"/>
  <c r="E10" i="23"/>
  <c r="E11" i="23"/>
  <c r="E12" i="23"/>
  <c r="D7" i="23"/>
  <c r="C7" i="23"/>
  <c r="C7" i="144"/>
  <c r="C10" i="144"/>
  <c r="C16" i="144"/>
  <c r="C19" i="144"/>
  <c r="C13" i="144"/>
  <c r="C9" i="157"/>
  <c r="E6" i="157" s="1"/>
  <c r="E9" i="157" s="1"/>
  <c r="D17" i="154"/>
  <c r="J29" i="155"/>
  <c r="F29" i="155"/>
  <c r="J28" i="155"/>
  <c r="F28" i="155"/>
  <c r="F27" i="155"/>
  <c r="F22" i="155" s="1"/>
  <c r="K22" i="155" s="1"/>
  <c r="J26" i="155"/>
  <c r="F26" i="155"/>
  <c r="K26" i="155" s="1"/>
  <c r="J25" i="155"/>
  <c r="F25" i="155"/>
  <c r="K25" i="155" s="1"/>
  <c r="J24" i="155"/>
  <c r="F24" i="155"/>
  <c r="K24" i="155" s="1"/>
  <c r="J23" i="155"/>
  <c r="F23" i="155"/>
  <c r="K23" i="155" s="1"/>
  <c r="H22" i="155"/>
  <c r="G22" i="155"/>
  <c r="E22" i="155"/>
  <c r="D22" i="155"/>
  <c r="C22" i="155"/>
  <c r="J21" i="155"/>
  <c r="F21" i="155"/>
  <c r="J20" i="155"/>
  <c r="F20" i="155"/>
  <c r="J19" i="155"/>
  <c r="F19" i="155"/>
  <c r="K19" i="155" s="1"/>
  <c r="J18" i="155"/>
  <c r="F18" i="155"/>
  <c r="J17" i="155"/>
  <c r="F17" i="155"/>
  <c r="I16" i="155"/>
  <c r="H16" i="155"/>
  <c r="G16" i="155"/>
  <c r="E16" i="155"/>
  <c r="D16" i="155"/>
  <c r="C16" i="155"/>
  <c r="J15" i="155"/>
  <c r="K15" i="155" s="1"/>
  <c r="F15" i="155"/>
  <c r="J13" i="155"/>
  <c r="F13" i="155"/>
  <c r="J12" i="155"/>
  <c r="F12" i="155"/>
  <c r="K12" i="155" s="1"/>
  <c r="J11" i="155"/>
  <c r="F11" i="155"/>
  <c r="K11" i="155" s="1"/>
  <c r="J10" i="155"/>
  <c r="F10" i="155"/>
  <c r="J9" i="155"/>
  <c r="F9" i="155"/>
  <c r="J8" i="155"/>
  <c r="F8" i="155"/>
  <c r="K8" i="155" s="1"/>
  <c r="I7" i="155"/>
  <c r="H7" i="155"/>
  <c r="G7" i="155"/>
  <c r="E7" i="155"/>
  <c r="D7" i="155"/>
  <c r="F23" i="76"/>
  <c r="K23" i="76" s="1"/>
  <c r="D10" i="154"/>
  <c r="C10" i="154"/>
  <c r="D21" i="3"/>
  <c r="D26" i="3"/>
  <c r="E26" i="3" s="1"/>
  <c r="F43" i="133"/>
  <c r="F42" i="133"/>
  <c r="N15" i="145"/>
  <c r="M15" i="145"/>
  <c r="M18" i="145"/>
  <c r="N18" i="145"/>
  <c r="N16" i="145"/>
  <c r="M16" i="145"/>
  <c r="N12" i="145"/>
  <c r="M12" i="145"/>
  <c r="N11" i="145"/>
  <c r="M11" i="145"/>
  <c r="M8" i="145"/>
  <c r="N8" i="145"/>
  <c r="M6" i="145"/>
  <c r="H7" i="145"/>
  <c r="G7" i="145"/>
  <c r="G17" i="145" s="1"/>
  <c r="H6" i="145" s="1"/>
  <c r="H17" i="145" s="1"/>
  <c r="N14" i="145"/>
  <c r="M14" i="145"/>
  <c r="N13" i="145"/>
  <c r="M13" i="145"/>
  <c r="N10" i="145"/>
  <c r="M10" i="145"/>
  <c r="N9" i="145"/>
  <c r="M9" i="145"/>
  <c r="L7" i="145"/>
  <c r="K7" i="145"/>
  <c r="K17" i="145" s="1"/>
  <c r="L6" i="145" s="1"/>
  <c r="J7" i="145"/>
  <c r="I7" i="145"/>
  <c r="F7" i="145"/>
  <c r="E7" i="145"/>
  <c r="E17" i="145" s="1"/>
  <c r="F6" i="145" s="1"/>
  <c r="D7" i="145"/>
  <c r="C7" i="145"/>
  <c r="C17" i="145" s="1"/>
  <c r="D6" i="145" s="1"/>
  <c r="F40" i="134"/>
  <c r="I21" i="91"/>
  <c r="I20" i="91"/>
  <c r="I19" i="91"/>
  <c r="I18" i="91"/>
  <c r="I17" i="91"/>
  <c r="I9" i="91"/>
  <c r="I8" i="91"/>
  <c r="I6" i="91"/>
  <c r="G6" i="97"/>
  <c r="J23" i="76"/>
  <c r="J24" i="76"/>
  <c r="J25" i="76"/>
  <c r="J26" i="76"/>
  <c r="F24" i="76"/>
  <c r="F25" i="76"/>
  <c r="L25" i="155" s="1"/>
  <c r="F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A8" i="61" s="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C7" i="90"/>
  <c r="D7" i="90"/>
  <c r="D14" i="90" s="1"/>
  <c r="D20" i="90" s="1"/>
  <c r="A7" i="116"/>
  <c r="E8" i="116"/>
  <c r="C18" i="116" s="1"/>
  <c r="F8" i="116"/>
  <c r="D18" i="116" s="1"/>
  <c r="A9" i="116"/>
  <c r="A10" i="116" s="1"/>
  <c r="A11" i="116" s="1"/>
  <c r="A12" i="116" s="1"/>
  <c r="A13" i="116" s="1"/>
  <c r="A14" i="116" s="1"/>
  <c r="A15" i="116" s="1"/>
  <c r="A16" i="116" s="1"/>
  <c r="A17" i="116" s="1"/>
  <c r="A18" i="116" s="1"/>
  <c r="C13" i="116"/>
  <c r="C17" i="116" s="1"/>
  <c r="D13" i="116"/>
  <c r="D14" i="116"/>
  <c r="A7" i="109"/>
  <c r="A8" i="109" s="1"/>
  <c r="A9" i="109" s="1"/>
  <c r="A10" i="109" s="1"/>
  <c r="C11" i="109"/>
  <c r="E9" i="109" s="1"/>
  <c r="E11" i="109" s="1"/>
  <c r="C12" i="109"/>
  <c r="E12" i="109"/>
  <c r="C7" i="76"/>
  <c r="D7" i="76"/>
  <c r="E7" i="76"/>
  <c r="G7" i="76"/>
  <c r="G16" i="76"/>
  <c r="J16" i="76" s="1"/>
  <c r="H7" i="76"/>
  <c r="I7" i="76"/>
  <c r="F8" i="76"/>
  <c r="J8" i="76"/>
  <c r="F9" i="76"/>
  <c r="J9" i="76"/>
  <c r="F10" i="76"/>
  <c r="J10" i="76"/>
  <c r="F11" i="76"/>
  <c r="J11" i="76"/>
  <c r="F12" i="76"/>
  <c r="J12" i="76"/>
  <c r="F13" i="76"/>
  <c r="J13" i="76"/>
  <c r="F15" i="76"/>
  <c r="J15" i="76"/>
  <c r="C16" i="76"/>
  <c r="E16" i="76"/>
  <c r="E30" i="76" s="1"/>
  <c r="D16" i="76"/>
  <c r="H16" i="76"/>
  <c r="I16" i="76"/>
  <c r="F17" i="76"/>
  <c r="J17" i="76"/>
  <c r="F18" i="76"/>
  <c r="L18" i="155" s="1"/>
  <c r="J18" i="76"/>
  <c r="F19" i="76"/>
  <c r="J19" i="76"/>
  <c r="F20" i="76"/>
  <c r="J20" i="76"/>
  <c r="F21" i="76"/>
  <c r="K21" i="76" s="1"/>
  <c r="J21" i="76"/>
  <c r="C22" i="76"/>
  <c r="D22" i="76"/>
  <c r="E22" i="76"/>
  <c r="G22" i="76"/>
  <c r="H22" i="76"/>
  <c r="I22" i="76"/>
  <c r="F27" i="76"/>
  <c r="F22" i="76" s="1"/>
  <c r="K22" i="76" s="1"/>
  <c r="F28" i="76"/>
  <c r="J28" i="76"/>
  <c r="F29" i="76"/>
  <c r="J29" i="76"/>
  <c r="D5" i="3"/>
  <c r="E6" i="3"/>
  <c r="E7" i="3"/>
  <c r="D17" i="3"/>
  <c r="E21" i="3"/>
  <c r="E42" i="3"/>
  <c r="C5" i="23"/>
  <c r="D5" i="23"/>
  <c r="A6" i="23"/>
  <c r="A7" i="23" s="1"/>
  <c r="A8" i="23" s="1"/>
  <c r="A9" i="23" s="1"/>
  <c r="A10" i="23" s="1"/>
  <c r="A11" i="23" s="1"/>
  <c r="A12" i="23" s="1"/>
  <c r="A13" i="23" s="1"/>
  <c r="A14" i="23" s="1"/>
  <c r="A15" i="23" s="1"/>
  <c r="A16" i="23" s="1"/>
  <c r="A17" i="23" s="1"/>
  <c r="A18" i="23" s="1"/>
  <c r="A19" i="23" s="1"/>
  <c r="C13" i="23"/>
  <c r="D13" i="23"/>
  <c r="C15" i="23"/>
  <c r="E15" i="23" s="1"/>
  <c r="D15" i="23"/>
  <c r="K26" i="76"/>
  <c r="E17" i="3" l="1"/>
  <c r="D43" i="3"/>
  <c r="I30" i="76"/>
  <c r="J7" i="76"/>
  <c r="K29" i="76"/>
  <c r="L28" i="155"/>
  <c r="L20" i="155"/>
  <c r="K13" i="76"/>
  <c r="K12" i="76"/>
  <c r="K10" i="76"/>
  <c r="K9" i="76"/>
  <c r="K8" i="76"/>
  <c r="L17" i="155"/>
  <c r="F7" i="76"/>
  <c r="K18" i="76"/>
  <c r="F16" i="76"/>
  <c r="F30" i="76" s="1"/>
  <c r="L15" i="155"/>
  <c r="K28" i="76"/>
  <c r="J22" i="76"/>
  <c r="K20" i="76"/>
  <c r="L12" i="155"/>
  <c r="K13" i="155"/>
  <c r="K29" i="155"/>
  <c r="K28" i="155"/>
  <c r="K21" i="155"/>
  <c r="K20" i="155"/>
  <c r="K18" i="155"/>
  <c r="G30" i="155"/>
  <c r="I30" i="155"/>
  <c r="H30" i="155"/>
  <c r="K17" i="155"/>
  <c r="L11" i="155"/>
  <c r="K10" i="155"/>
  <c r="K9" i="155"/>
  <c r="D30" i="155"/>
  <c r="E30" i="155"/>
  <c r="E6" i="61"/>
  <c r="C14" i="90"/>
  <c r="C20" i="90" s="1"/>
  <c r="D17" i="116"/>
  <c r="E13" i="23"/>
  <c r="D19" i="23"/>
  <c r="D41" i="133"/>
  <c r="D44" i="133" s="1"/>
  <c r="E7" i="23"/>
  <c r="D18" i="61"/>
  <c r="E15" i="61"/>
  <c r="L8" i="155"/>
  <c r="H30" i="76"/>
  <c r="I10" i="91"/>
  <c r="D17" i="145"/>
  <c r="L13" i="155"/>
  <c r="D30" i="76"/>
  <c r="E41" i="133"/>
  <c r="E44" i="133" s="1"/>
  <c r="L21" i="155"/>
  <c r="J22" i="155"/>
  <c r="J16" i="155"/>
  <c r="L29" i="155"/>
  <c r="L19" i="155"/>
  <c r="F40" i="133"/>
  <c r="L17" i="145"/>
  <c r="K11" i="76"/>
  <c r="F16" i="155"/>
  <c r="J30" i="76"/>
  <c r="F42" i="134"/>
  <c r="G30" i="76"/>
  <c r="C30" i="76"/>
  <c r="L26" i="155"/>
  <c r="E5" i="23"/>
  <c r="L24" i="155"/>
  <c r="C30" i="155"/>
  <c r="C19" i="23"/>
  <c r="E19" i="23" s="1"/>
  <c r="L9" i="155"/>
  <c r="C43" i="3"/>
  <c r="E43" i="3" s="1"/>
  <c r="F17" i="145"/>
  <c r="I23" i="91"/>
  <c r="F7" i="155"/>
  <c r="K17" i="76"/>
  <c r="L10" i="155"/>
  <c r="K7" i="76"/>
  <c r="K25" i="76"/>
  <c r="L23" i="155"/>
  <c r="K19" i="76"/>
  <c r="E5" i="3"/>
  <c r="K24" i="76"/>
  <c r="F6" i="144"/>
  <c r="N7" i="145"/>
  <c r="D6" i="144"/>
  <c r="M7" i="145"/>
  <c r="K15" i="76"/>
  <c r="L22" i="155"/>
  <c r="J7" i="155"/>
  <c r="C6" i="144"/>
  <c r="C18" i="61"/>
  <c r="E6" i="144"/>
  <c r="I17" i="145"/>
  <c r="M17" i="145" s="1"/>
  <c r="E18" i="61" l="1"/>
  <c r="K30" i="76"/>
  <c r="K16" i="76"/>
  <c r="K16" i="155"/>
  <c r="F41" i="133"/>
  <c r="F44" i="133"/>
  <c r="J30" i="155"/>
  <c r="L16" i="155"/>
  <c r="F30" i="155"/>
  <c r="K7" i="155"/>
  <c r="L7" i="155"/>
  <c r="J6" i="145"/>
  <c r="J17" i="145" s="1"/>
  <c r="N17" i="145" s="1"/>
  <c r="N6" i="145" l="1"/>
  <c r="L30" i="155"/>
  <c r="K30" i="155"/>
</calcChain>
</file>

<file path=xl/sharedStrings.xml><?xml version="1.0" encoding="utf-8"?>
<sst xmlns="http://schemas.openxmlformats.org/spreadsheetml/2006/main" count="2070" uniqueCount="1423">
  <si>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</si>
  <si>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</si>
  <si>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</si>
  <si>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</si>
  <si>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</si>
  <si>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</si>
  <si>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</si>
  <si>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</si>
  <si>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</si>
  <si>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</si>
  <si>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</si>
  <si>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Vysvetlivky</t>
  </si>
  <si>
    <t xml:space="preserve">      - dohody o vykonaní práce - externí účitelia (účet 521 009)</t>
  </si>
  <si>
    <t>- Iné ostatné  náklady (účet 549) [SUM(R77:R83)]</t>
  </si>
  <si>
    <t xml:space="preserve"> - Prvok 021 02 03  </t>
  </si>
  <si>
    <t xml:space="preserve"> - Podprogram 05T 08 </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</si>
  <si>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</si>
  <si>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</si>
  <si>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</si>
  <si>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</si>
  <si>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</si>
  <si>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</si>
  <si>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</si>
  <si>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</si>
  <si>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</si>
  <si>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</si>
  <si>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</si>
  <si>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</si>
  <si>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</si>
  <si>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</si>
  <si>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</si>
  <si>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</si>
  <si>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</si>
  <si>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</si>
  <si>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</si>
  <si>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</si>
  <si>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</si>
  <si>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</si>
  <si>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</si>
  <si>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</si>
  <si>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</si>
  <si>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</si>
  <si>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</si>
  <si>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</si>
  <si>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</si>
  <si>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</si>
  <si>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</si>
  <si>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</si>
  <si>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</si>
  <si>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</si>
  <si>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</si>
  <si>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</si>
  <si>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</si>
  <si>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</si>
  <si>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</si>
  <si>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</si>
  <si>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</si>
  <si>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</si>
  <si>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</si>
  <si>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</si>
  <si>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</si>
  <si>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</si>
  <si>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</si>
  <si>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</si>
  <si>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</si>
  <si>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</si>
  <si>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</si>
  <si>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finančné fondy</t>
  </si>
  <si>
    <t>stav bankových účtov</t>
  </si>
  <si>
    <t>štrukturálne fondy EÚ</t>
  </si>
  <si>
    <t>dotácie mimo dotačnej zmluvy a mimo dotácií zo štrukturálnych fondov EÚ</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</si>
  <si>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</si>
  <si>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</si>
  <si>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</si>
  <si>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</si>
  <si>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 z ubytovania študentov (účet 602 001)</t>
  </si>
  <si>
    <t>- zo stravných lístkov študentov a doktorandov (účet 602 009)</t>
  </si>
  <si>
    <t>T1_R12 a T1_R13</t>
  </si>
  <si>
    <t>- používanie plavárne (účet 518 019)</t>
  </si>
  <si>
    <t>- výnosy z duševného vlastníctva (účet 649 011)</t>
  </si>
  <si>
    <t>- oprava výnosov minulých účtovných období (účet 649 013)</t>
  </si>
  <si>
    <t>- použitie prostriedkov fondov (účet 649 014)</t>
  </si>
  <si>
    <t>- dobropisy minulých období (účet 649 017)</t>
  </si>
  <si>
    <t>- štipendijného fondu (účet 656 200)</t>
  </si>
  <si>
    <t>- DHM - nábytok (účet 501 012)</t>
  </si>
  <si>
    <t>- ostatná údržba a opravy (účet 511 099)</t>
  </si>
  <si>
    <t>- prenájom zariadení (účet 518 002)</t>
  </si>
  <si>
    <t>- revízie zariadení (účet 518 010)</t>
  </si>
  <si>
    <t>- čistenie verejných priestranstiev (účet 518 011)</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</si>
  <si>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</si>
  <si>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</si>
  <si>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</si>
  <si>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</si>
  <si>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</si>
  <si>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</si>
  <si>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</si>
  <si>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</si>
  <si>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</si>
  <si>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</si>
  <si>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</si>
  <si>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</si>
  <si>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</si>
  <si>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</si>
  <si>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</si>
  <si>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</si>
  <si>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</si>
  <si>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</si>
  <si>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</si>
  <si>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</si>
  <si>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</si>
  <si>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</si>
  <si>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</si>
  <si>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</si>
  <si>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</si>
  <si>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</si>
  <si>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</si>
  <si>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</si>
  <si>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</si>
  <si>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</si>
  <si>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</si>
  <si>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</si>
  <si>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</si>
  <si>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</si>
  <si>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</si>
  <si>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</si>
  <si>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</si>
  <si>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</si>
  <si>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</si>
  <si>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</si>
  <si>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</si>
  <si>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</si>
  <si>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</si>
  <si>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</si>
  <si>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</si>
  <si>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</si>
  <si>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</si>
  <si>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</si>
  <si>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</si>
  <si>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</si>
  <si>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</si>
  <si>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</si>
  <si>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</si>
  <si>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</si>
  <si>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</si>
  <si>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</si>
  <si>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</si>
  <si>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</si>
  <si>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</si>
  <si>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</si>
  <si>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</si>
  <si>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</si>
  <si>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</si>
  <si>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</si>
  <si>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</si>
  <si>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</si>
  <si>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</si>
  <si>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</si>
  <si>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</si>
  <si>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</si>
  <si>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</si>
  <si>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</si>
  <si>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</si>
  <si>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</si>
  <si>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</si>
  <si>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</si>
  <si>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</si>
  <si>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</si>
  <si>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</si>
  <si>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</si>
  <si>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</si>
  <si>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</si>
  <si>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</si>
  <si>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</si>
  <si>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</si>
  <si>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</si>
  <si>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</si>
  <si>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</si>
  <si>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</si>
  <si>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</si>
  <si>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</si>
  <si>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</si>
  <si>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</si>
  <si>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</si>
  <si>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</si>
  <si>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</si>
  <si>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</si>
  <si>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</si>
  <si>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</si>
  <si>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</si>
  <si>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</si>
  <si>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</si>
  <si>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</si>
  <si>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</si>
  <si>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</si>
  <si>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</si>
  <si>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</si>
  <si>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</si>
  <si>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</si>
  <si>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</si>
  <si>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</si>
  <si>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</si>
  <si>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</si>
  <si>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</si>
  <si>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</si>
  <si>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</si>
  <si>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</si>
  <si>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</si>
  <si>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</si>
  <si>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</si>
  <si>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</si>
  <si>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</si>
  <si>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</si>
  <si>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</si>
  <si>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</si>
  <si>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</si>
  <si>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</si>
  <si>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</si>
  <si>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</si>
  <si>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</si>
  <si>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</si>
  <si>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</si>
  <si>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</si>
  <si>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</si>
  <si>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</si>
  <si>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</si>
  <si>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</si>
  <si>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</si>
  <si>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</si>
  <si>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</si>
  <si>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</si>
  <si>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</si>
  <si>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</si>
  <si>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</si>
  <si>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</si>
  <si>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</si>
  <si>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</si>
  <si>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</si>
  <si>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</si>
  <si>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</si>
  <si>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</si>
  <si>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</si>
  <si>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</si>
  <si>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</si>
  <si>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</si>
  <si>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</si>
  <si>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</si>
  <si>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</si>
  <si>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</si>
  <si>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</si>
  <si>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</si>
  <si>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</si>
  <si>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</si>
  <si>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</si>
  <si>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</si>
  <si>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</si>
  <si>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</si>
  <si>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</si>
  <si>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</si>
  <si>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</si>
  <si>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</si>
  <si>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</si>
  <si>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</si>
  <si>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</si>
  <si>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</si>
  <si>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</si>
  <si>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</si>
  <si>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</si>
  <si>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</si>
  <si>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</si>
  <si>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</si>
  <si>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</si>
  <si>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</si>
  <si>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</si>
  <si>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</si>
  <si>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Počty ubytovaných</t>
  </si>
  <si>
    <t>Ostatné výnosy zo študentských domovov</t>
  </si>
  <si>
    <t>Výnosy z poplatkov za ubytovanie od študentov počas výučbového obdobia (10 mesiacov)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</si>
  <si>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</si>
  <si>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</si>
  <si>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</si>
  <si>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</si>
  <si>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</si>
  <si>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</si>
  <si>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</si>
  <si>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</si>
  <si>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</si>
  <si>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</si>
  <si>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</si>
  <si>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</si>
  <si>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</si>
  <si>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</si>
  <si>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</si>
  <si>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</si>
  <si>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</si>
  <si>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</si>
  <si>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</si>
  <si>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</si>
  <si>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</si>
  <si>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</si>
  <si>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</si>
  <si>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t>- tvorba fondu prevodom z rezervného fondu (účet  413 114)</t>
  </si>
  <si>
    <t>- tvorba fondu z darov a z dedičstva (účet 413 112)</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</si>
  <si>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</si>
  <si>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</si>
  <si>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</si>
  <si>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</si>
  <si>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</si>
  <si>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</si>
  <si>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</si>
  <si>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</si>
  <si>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</si>
  <si>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</si>
  <si>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</si>
  <si>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</si>
  <si>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</si>
  <si>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</si>
  <si>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</si>
  <si>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</si>
  <si>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</si>
  <si>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</si>
  <si>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</si>
  <si>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</si>
  <si>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</si>
  <si>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</si>
  <si>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</si>
  <si>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</si>
  <si>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</si>
  <si>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</si>
  <si>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</si>
  <si>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</si>
  <si>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</si>
  <si>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</si>
  <si>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</si>
  <si>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</si>
  <si>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</si>
  <si>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</si>
  <si>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</si>
  <si>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</si>
  <si>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</si>
  <si>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</si>
  <si>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</si>
  <si>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</si>
  <si>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</si>
  <si>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</si>
  <si>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</si>
  <si>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</si>
  <si>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</si>
  <si>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</si>
  <si>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</si>
  <si>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</si>
  <si>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</si>
  <si>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</si>
  <si>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</si>
  <si>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</si>
  <si>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</si>
  <si>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</si>
  <si>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</si>
  <si>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</si>
  <si>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</si>
  <si>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</si>
  <si>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</si>
  <si>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</si>
  <si>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</si>
  <si>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</si>
  <si>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</si>
  <si>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</si>
  <si>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</si>
  <si>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</si>
  <si>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</si>
  <si>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</si>
  <si>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</si>
  <si>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</si>
  <si>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</si>
  <si>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</si>
  <si>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</si>
  <si>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</si>
  <si>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</si>
  <si>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</si>
  <si>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</si>
  <si>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</si>
  <si>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</si>
  <si>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</si>
  <si>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</si>
  <si>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</si>
  <si>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</si>
  <si>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</si>
  <si>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</si>
  <si>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</si>
  <si>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</si>
  <si>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</si>
  <si>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</si>
  <si>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</si>
  <si>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</si>
  <si>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</si>
  <si>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</si>
  <si>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</si>
  <si>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</si>
  <si>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</si>
  <si>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</si>
  <si>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</si>
  <si>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</si>
  <si>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</si>
  <si>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</si>
  <si>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</si>
  <si>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</si>
  <si>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</si>
  <si>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</si>
  <si>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</si>
  <si>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</si>
  <si>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</si>
  <si>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</si>
  <si>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</si>
  <si>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</si>
  <si>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</si>
  <si>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</si>
  <si>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</si>
  <si>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</si>
  <si>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</si>
  <si>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</si>
  <si>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</si>
  <si>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</si>
  <si>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</si>
  <si>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</si>
  <si>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</si>
  <si>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</si>
  <si>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</si>
  <si>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</si>
  <si>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</si>
  <si>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</si>
  <si>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</si>
  <si>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</si>
  <si>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</si>
  <si>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</si>
  <si>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</si>
  <si>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</si>
  <si>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</si>
  <si>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</si>
  <si>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</si>
  <si>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</si>
  <si>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</si>
  <si>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</si>
  <si>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</si>
  <si>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</si>
  <si>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</si>
  <si>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</si>
  <si>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</si>
  <si>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</si>
  <si>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</si>
  <si>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</si>
  <si>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</si>
  <si>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</si>
  <si>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</si>
  <si>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</si>
  <si>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</si>
  <si>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</si>
  <si>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</si>
  <si>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</si>
  <si>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</si>
  <si>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</si>
  <si>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</si>
  <si>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</si>
  <si>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</si>
  <si>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</si>
  <si>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</si>
  <si>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</si>
  <si>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</si>
  <si>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</si>
  <si>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</si>
  <si>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</si>
  <si>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</si>
  <si>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</si>
  <si>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</si>
  <si>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</si>
  <si>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</si>
  <si>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</si>
  <si>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</si>
  <si>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</si>
  <si>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</si>
  <si>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</si>
  <si>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</si>
  <si>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</si>
  <si>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</si>
  <si>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</si>
  <si>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</si>
  <si>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</si>
  <si>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</si>
  <si>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</si>
  <si>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</si>
  <si>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</si>
  <si>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</si>
  <si>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</si>
  <si>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</si>
  <si>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</si>
  <si>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</si>
  <si>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</si>
  <si>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</si>
  <si>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</si>
  <si>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</si>
  <si>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</si>
  <si>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</si>
  <si>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</si>
  <si>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</si>
  <si>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</si>
  <si>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</si>
  <si>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</si>
  <si>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29</t>
  </si>
  <si>
    <t>Tvorba fondov</t>
  </si>
  <si>
    <t>30</t>
  </si>
  <si>
    <t xml:space="preserve">Náklady na precenenie cen.pap. </t>
  </si>
  <si>
    <t>31</t>
  </si>
  <si>
    <t>32</t>
  </si>
  <si>
    <t>33</t>
  </si>
  <si>
    <t>34</t>
  </si>
  <si>
    <t>35</t>
  </si>
  <si>
    <t>36</t>
  </si>
  <si>
    <t>Poskyt. príspevky z verejnej zbierky</t>
  </si>
  <si>
    <t>37</t>
  </si>
  <si>
    <t>38</t>
  </si>
  <si>
    <t>Tržby za vlastné výrobky</t>
  </si>
  <si>
    <t>39</t>
  </si>
  <si>
    <t>Tržby z predaja služieb</t>
  </si>
  <si>
    <t>40</t>
  </si>
  <si>
    <t>Tržby za predaný tovar</t>
  </si>
  <si>
    <t>41</t>
  </si>
  <si>
    <t>42</t>
  </si>
  <si>
    <t>Zmena stavu zásob polotovarov</t>
  </si>
  <si>
    <t>43</t>
  </si>
  <si>
    <t>Zmena stavu zásob výrobkov</t>
  </si>
  <si>
    <t>44</t>
  </si>
  <si>
    <t>Zmena stavu zásob zvierat</t>
  </si>
  <si>
    <t>45</t>
  </si>
  <si>
    <t>Aktivácia materiálu a tovaru</t>
  </si>
  <si>
    <t>46</t>
  </si>
  <si>
    <t>Aktivácia vnútroorganizačných služieb</t>
  </si>
  <si>
    <t>47</t>
  </si>
  <si>
    <t>48</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</si>
  <si>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</si>
  <si>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</si>
  <si>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</si>
  <si>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</si>
  <si>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</si>
  <si>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</si>
  <si>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</si>
  <si>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</si>
  <si>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</si>
  <si>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</si>
  <si>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</si>
  <si>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</si>
  <si>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</si>
  <si>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</si>
  <si>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</si>
  <si>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</si>
  <si>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</si>
  <si>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60</t>
  </si>
  <si>
    <t>Tržby z predaja cenných papierov a pod.</t>
  </si>
  <si>
    <t>61</t>
  </si>
  <si>
    <t>Tržby z predaja materiálu</t>
  </si>
  <si>
    <t>62</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</si>
  <si>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</si>
  <si>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</si>
  <si>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</si>
  <si>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</si>
  <si>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</si>
  <si>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</si>
  <si>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</si>
  <si>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</si>
  <si>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</si>
  <si>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</si>
  <si>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</si>
  <si>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</si>
  <si>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</si>
  <si>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</si>
  <si>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</si>
  <si>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</si>
  <si>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</si>
  <si>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</si>
  <si>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</si>
  <si>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</si>
  <si>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</si>
  <si>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</si>
  <si>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</si>
  <si>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</si>
  <si>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</si>
  <si>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</si>
  <si>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</si>
  <si>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</si>
  <si>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</si>
  <si>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</si>
  <si>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</si>
  <si>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</si>
  <si>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</si>
  <si>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</si>
  <si>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</si>
  <si>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</si>
  <si>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</si>
  <si>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</si>
  <si>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</si>
  <si>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</si>
  <si>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T13_R11_SE(SF)</t>
  </si>
  <si>
    <t xml:space="preserve">Nevyčerpaná dotácia (+) / nedoplatok dotácie (-) k 31. 12. predchádzajúceho roka  
[R4_SC = R6_SA]                         </t>
  </si>
  <si>
    <t>T1_R1:R15</t>
  </si>
  <si>
    <t>Všeobecná poznámka č. 1</t>
  </si>
  <si>
    <t>doktorandi a doktorandské štipendiá</t>
  </si>
  <si>
    <t>86a</t>
  </si>
  <si>
    <t>Projektovaná lôžková kapacita študentského domova k 31. 12. kalendárneho roka (v počte miest)</t>
  </si>
  <si>
    <t>T9_R6_SA_AB</t>
  </si>
  <si>
    <t>F = A+B+C+D+E</t>
  </si>
  <si>
    <t>J</t>
  </si>
  <si>
    <t>K</t>
  </si>
  <si>
    <t>10a</t>
  </si>
  <si>
    <t>G=A+B+C+D+E+F</t>
  </si>
  <si>
    <t>Poskytnuté príspevky z podielu zaplatenej dane</t>
  </si>
  <si>
    <t>Zost. cena predaného DNM a DHM</t>
  </si>
  <si>
    <t>T4_R4</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</si>
  <si>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</si>
  <si>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</si>
  <si>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</si>
  <si>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</si>
  <si>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</si>
  <si>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</si>
  <si>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</si>
  <si>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</si>
  <si>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</si>
  <si>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</si>
  <si>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</si>
  <si>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</si>
  <si>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</si>
  <si>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</si>
  <si>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</si>
  <si>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</si>
  <si>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</si>
  <si>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</si>
  <si>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</si>
  <si>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</si>
  <si>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</si>
  <si>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</si>
  <si>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</si>
  <si>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</si>
  <si>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</si>
  <si>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</si>
  <si>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</si>
  <si>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</si>
  <si>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</si>
  <si>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</si>
  <si>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</si>
  <si>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</si>
  <si>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</si>
  <si>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</si>
  <si>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</si>
  <si>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</si>
  <si>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</si>
  <si>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</si>
  <si>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</si>
  <si>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</si>
  <si>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</si>
  <si>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</si>
  <si>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</si>
  <si>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Fond na podporu štúdia študentov so špecifickými potrebami</t>
  </si>
  <si>
    <t>Účtová trieda 5 spolu r.01 až r.37</t>
  </si>
  <si>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</si>
  <si>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</si>
  <si>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</si>
  <si>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</si>
  <si>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</si>
  <si>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</si>
  <si>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</si>
  <si>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</si>
  <si>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</si>
  <si>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</si>
  <si>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</si>
  <si>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</si>
  <si>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</si>
  <si>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</si>
  <si>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uvádzajú sa štipendiá vyplatené zo štátneho rozpočtu, kód v CRŠ: 1</t>
  </si>
  <si>
    <t>T8_R1</t>
  </si>
  <si>
    <t>T19_V2</t>
  </si>
  <si>
    <t>Kód</t>
  </si>
  <si>
    <t>Názov</t>
  </si>
  <si>
    <t>Platné od</t>
  </si>
  <si>
    <t>motivačné štipendium - vybrané odbory (§ 96a ods.1 písm. a))</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</si>
  <si>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</si>
  <si>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</si>
  <si>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</si>
  <si>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</si>
  <si>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</si>
  <si>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</si>
  <si>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</si>
  <si>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</si>
  <si>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</si>
  <si>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</si>
  <si>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</si>
  <si>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</si>
  <si>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</si>
  <si>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Priemerné platy</t>
  </si>
  <si>
    <t>I=H/D/12</t>
  </si>
  <si>
    <t>*) medzi profesorov sa započítava aj funkčné zaradenie "hosťujúci profesor"</t>
  </si>
  <si>
    <t>Tabuľka 6a</t>
  </si>
  <si>
    <t>náklady na mzdy žien</t>
  </si>
  <si>
    <t>T4_R2</t>
  </si>
  <si>
    <t>Tabuľka č. 6a poskytuje informácie o počte a štruktúre žien a objeme nákladov na mzdy verejnej vysokej školy (bez odvodov).</t>
  </si>
  <si>
    <t>T6a_V1</t>
  </si>
  <si>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</si>
  <si>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</si>
  <si>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</si>
  <si>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</si>
  <si>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T11_R2_SA (SB) = T13_R2_SC (SD)</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</si>
  <si>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</si>
  <si>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</si>
  <si>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</si>
  <si>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</si>
  <si>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</si>
  <si>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</si>
  <si>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</si>
  <si>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</si>
  <si>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</si>
  <si>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</si>
  <si>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</si>
  <si>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</si>
  <si>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</si>
  <si>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</si>
  <si>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</si>
  <si>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</si>
  <si>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Zmeny stavu zásob vlastnej výroby (účtová skupina 611-614)</t>
  </si>
  <si>
    <t>Príspevky z podielu zaplatenej dane (účet 665)</t>
  </si>
  <si>
    <t>- ostatné náklady z účtovej skupiny 55 (účty 552, 553, 554, 557, 558, 559)</t>
  </si>
  <si>
    <t>81a</t>
  </si>
  <si>
    <t>- náklady na tvorbu fondu reprodukcie (účet 556 400) (z predaja a likvidácie majetku)</t>
  </si>
  <si>
    <t>- tvorba fondu z výnosov z predaja (a likvidácie) majetku (účet 413 117)</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</si>
  <si>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</si>
  <si>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</si>
  <si>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</si>
  <si>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</si>
  <si>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t>T11_SB_R10 ≥ T1_SB_R15</t>
  </si>
  <si>
    <t>Údaje sa kontrolujú na štatistické údaje MŠVVaŠ SR zasielané CVTI SR.</t>
  </si>
  <si>
    <t>T13_V7</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</si>
  <si>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</si>
  <si>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</si>
  <si>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</si>
  <si>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</si>
  <si>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</si>
  <si>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</si>
  <si>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t>K=A+C+E+G+I</t>
  </si>
  <si>
    <t>L=B+D+F+H+J</t>
  </si>
  <si>
    <t>Výnos z dotácie zo štátneho rozpočtu na študentské domovy (vrátane zmluvných zariadení a valorizácie miezd ŠJ)</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</si>
  <si>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</si>
  <si>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</si>
  <si>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</si>
  <si>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</si>
  <si>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</si>
  <si>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xml:space="preserve">- za prijímacie konanie (§ 92 ods. 12 zákona) (účet 648 003) </t>
  </si>
  <si>
    <t xml:space="preserve">- za rigorózne konanie (§ 92 ods. 13 zákona) (účet 648 004) </t>
  </si>
  <si>
    <t>- za vydanie dokladov o štúdiu a ich kópií (§ 92 ods. 15 zákona) (účet 648 006)</t>
  </si>
  <si>
    <t>- za vydanie dokladov o absolvovaní štúdia v štátnom jazyku a v jazyku požadovanom študentom a ich kópií  (§ 92 ods. 15 zákona) (účet 648 024)</t>
  </si>
  <si>
    <t xml:space="preserve">T5_V3
</t>
  </si>
  <si>
    <t>kvartil q1 25%</t>
  </si>
  <si>
    <t>kvartil q3 75%</t>
  </si>
  <si>
    <t>medián *) = stredná hodnota</t>
  </si>
  <si>
    <t>zdroj 1AA + 3AA spolu</t>
  </si>
  <si>
    <t>zdroj 1AC + 3AC spolu</t>
  </si>
  <si>
    <t>zdroj 1AA1; 3AA1</t>
  </si>
  <si>
    <t>zdroj 1AA2; 3AA2</t>
  </si>
  <si>
    <t>Iné nezaradené</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</si>
  <si>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</si>
  <si>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</si>
  <si>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</si>
  <si>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</si>
  <si>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</si>
  <si>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</si>
  <si>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</si>
  <si>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</si>
  <si>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</si>
  <si>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</si>
  <si>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</si>
  <si>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</si>
  <si>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</si>
  <si>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</si>
  <si>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</si>
  <si>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</si>
  <si>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</si>
  <si>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</si>
  <si>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</si>
  <si>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Iné ostatné výnosy (účet 646, 649)</t>
    </r>
    <r>
      <rPr>
        <b/>
        <sz val="14"/>
        <rFont val="Times New Roman"/>
        <family val="1"/>
        <charset val="238"/>
      </rPr>
      <t xml:space="preserve"> </t>
    </r>
    <r>
      <rPr>
        <b/>
        <sz val="12"/>
        <rFont val="Times New Roman"/>
        <family val="1"/>
        <charset val="238"/>
      </rPr>
      <t>[SUM(R35:R44)]</t>
    </r>
  </si>
  <si>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</si>
  <si>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</si>
  <si>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</si>
  <si>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</si>
  <si>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</si>
  <si>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</si>
  <si>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</si>
  <si>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</si>
  <si>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</si>
  <si>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</si>
  <si>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</si>
  <si>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</si>
  <si>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</si>
  <si>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t>Zákonné poplatky-školné</t>
  </si>
  <si>
    <t>T12_R5:R10</t>
  </si>
  <si>
    <t>T12_R16</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</si>
  <si>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</si>
  <si>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</si>
  <si>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</si>
  <si>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</si>
  <si>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</si>
  <si>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</si>
  <si>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</si>
  <si>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</si>
  <si>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</si>
  <si>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</si>
  <si>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</si>
  <si>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</si>
  <si>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</si>
  <si>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</si>
  <si>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</si>
  <si>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</si>
  <si>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</si>
  <si>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</si>
  <si>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</si>
  <si>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</si>
  <si>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</si>
  <si>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</si>
  <si>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</si>
  <si>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</si>
  <si>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</si>
  <si>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</si>
  <si>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</si>
  <si>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</si>
  <si>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</si>
  <si>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</si>
  <si>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</si>
  <si>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</si>
  <si>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</si>
  <si>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</si>
  <si>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</si>
  <si>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t>T16_R2</t>
  </si>
  <si>
    <t>zdroj 1AB + 3AB spolu</t>
  </si>
  <si>
    <t>zdroj 11S1; 13S1</t>
  </si>
  <si>
    <t>zdroj 11S2; 13S2</t>
  </si>
  <si>
    <t>zdroj 11T1; 13T1</t>
  </si>
  <si>
    <t>zdroj 11T2; 13T2</t>
  </si>
  <si>
    <t>zdroj 1AC1; 3AC1</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</si>
  <si>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</si>
  <si>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</si>
  <si>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</si>
  <si>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</si>
  <si>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</si>
  <si>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</si>
  <si>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</si>
  <si>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</si>
  <si>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</si>
  <si>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</si>
  <si>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</si>
  <si>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</si>
  <si>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</si>
  <si>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t>23a</t>
  </si>
  <si>
    <t>23b</t>
  </si>
  <si>
    <t>Náklady na štipendiá doktorandov v dennej forme štúdia spolu</t>
  </si>
  <si>
    <t>T16_R2:R16</t>
  </si>
  <si>
    <t>T16_R3</t>
  </si>
  <si>
    <t>Verejná vysoká škola tu uvedie stavy na bežných účtoch neuvedených v riadkoch R4:R6.</t>
  </si>
  <si>
    <t>T16_R16</t>
  </si>
  <si>
    <t>T16_ R17</t>
  </si>
  <si>
    <t>T16_R18</t>
  </si>
  <si>
    <t>T16_R19</t>
  </si>
  <si>
    <t>T17_R15</t>
  </si>
  <si>
    <t>T3_R20_SA (SC) = T4_R1_SA (SB),
T3_R26_SA (SC) = T4_R6_SA (SB)</t>
  </si>
  <si>
    <t>T13_R9_SF = T4_R14_SB</t>
  </si>
  <si>
    <t>T16_R20_SB = výkazníctvo, súvaha, časť Aktíva, riadok 053,</t>
  </si>
  <si>
    <t xml:space="preserve">Vysoká škola uvedie v samostatnom riadku objem výnosov zo školného za súbežné štúdium v dennej forme. </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</si>
  <si>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</si>
  <si>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</si>
  <si>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Údaje v T5 sú rozšírené o tvorbu fondov.</t>
  </si>
  <si>
    <t>- iné analyticky sledované výnosy (účty 602 002-007, 602 011-018, 602 099, 602 199)</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</si>
  <si>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</si>
  <si>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</si>
  <si>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</si>
  <si>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xml:space="preserve"> - MZDY (účty 521 001-008, 521 012, 521 013)</t>
  </si>
  <si>
    <t xml:space="preserve">- Ostatné náklady účty 541 až 548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</si>
  <si>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</si>
  <si>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</si>
  <si>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t>T4_R13</t>
  </si>
  <si>
    <t>T4_R14</t>
  </si>
  <si>
    <t>Návrh na prídel do štipendijného fondu na základe rozhodnutia VVŠ, ktorý sa musí rovnať minimálne objemu z riadku R13.</t>
  </si>
  <si>
    <t>Príjem z dotácie poskytnutej na tehotenské štipendiá v rámci dotačnej zmluvy z kapitoly     MŠVVaŠ k 31.12.</t>
  </si>
  <si>
    <t>tehotenské štipendiá</t>
  </si>
  <si>
    <t>uvádzajú sa štipendiá vyplatené zo štátneho rozpočtu, kód v CRŠ: 21</t>
  </si>
  <si>
    <t>Počet študentov poberajúcich tehotenské štipendium</t>
  </si>
  <si>
    <t xml:space="preserve">Počet študentov poberajúcichtehotenské štipendium </t>
  </si>
  <si>
    <t xml:space="preserve">2) V stĺpcoch B a D sa uvádza celkový (fyzický) počet študentiek, ktorým bolo v príslušnom kalendárnom roku poskytnuté motivačné štipendium bez ohľadu na počet mesiacov. </t>
  </si>
  <si>
    <t>T8a_V1</t>
  </si>
  <si>
    <t>T8a_R1</t>
  </si>
  <si>
    <t>T8a_R5</t>
  </si>
  <si>
    <t>V stĺpci SA, resp. SC sa uvedú výdavky z dotácie na tehotenské štipendiá poskytnuté študentom v danom kalendárnom roku, uvedené v Centrálnom registri študentov pod kódom 21.</t>
  </si>
  <si>
    <t>nové</t>
  </si>
  <si>
    <t>)*</t>
  </si>
  <si>
    <t>T5_R56_SC+SD &gt;=&lt; T6_R18_SH
T5_R77_(SC+SD) = T7_R1_SC
T5_R81_SD = T19_R1_SC</t>
  </si>
  <si>
    <t>Stav k 31. 12. 2021</t>
  </si>
  <si>
    <t>Náklady
hlavnej činnosti
2021</t>
  </si>
  <si>
    <t>Tabuľka 8a</t>
  </si>
  <si>
    <t>vložená celá nová tabuľka</t>
  </si>
  <si>
    <t>vložená nová tabuľka</t>
  </si>
  <si>
    <t>Tabuľka 15</t>
  </si>
  <si>
    <t>Príjmy verejnej vysokej školy z prostriedkov Plánu obnovy a odolnosti v roku 2022</t>
  </si>
  <si>
    <t>Obsah tabuľkovej prílohy výročnej správy o hospodárení verejnej vysokej školy za rok 2022</t>
  </si>
  <si>
    <t>Vysvetlivky k tabuľkám výročnej správy o hospodárení verejných vysokých škôl za rok 2022</t>
  </si>
  <si>
    <t>Súvzťažnosti tabuliek výročnej správy o hospodárení verejných vysokých škôl za rok 2022</t>
  </si>
  <si>
    <t>Výnosy verejnej vysokej školy v rokoch 2021 a 2022</t>
  </si>
  <si>
    <r>
      <t>Výnosy verejnej vysokej školy zo školného a z poplatkov spojených so štúdiom v rokoch 2021</t>
    </r>
    <r>
      <rPr>
        <sz val="12"/>
        <color indexed="10"/>
        <rFont val="Times New Roman"/>
        <family val="1"/>
        <charset val="238"/>
      </rPr>
      <t xml:space="preserve"> </t>
    </r>
    <r>
      <rPr>
        <sz val="12"/>
        <rFont val="Times New Roman"/>
        <family val="1"/>
        <charset val="238"/>
      </rPr>
      <t>a 2022</t>
    </r>
  </si>
  <si>
    <t>Náklady verejnej vysokej školy v rokoch 2021 a 2022</t>
  </si>
  <si>
    <t>Zamestnanci a náklady na mzdy verejnej vysokej školy v roku 2022</t>
  </si>
  <si>
    <r>
      <t>Zamestnanci a náklady na mzdy verejnej vysokej školy v roku 2022</t>
    </r>
    <r>
      <rPr>
        <sz val="12"/>
        <color theme="1"/>
        <rFont val="Times New Roman"/>
        <family val="1"/>
        <charset val="238"/>
      </rPr>
      <t xml:space="preserve"> - len ženy</t>
    </r>
  </si>
  <si>
    <t>Výdavky verejnej vysokej školy na obstaranie a technické zhodnotenie dlhodobého majetku v roku 2022</t>
  </si>
  <si>
    <t>Stav a vývoj finančných fondov verejnej vysokej školy v rokoch 2021 a 2022</t>
  </si>
  <si>
    <t>Príjmy verejnej vysokej školy z prostriedkov EÚ a z prostriedkov na ich spolufinancovanie zo štátneho rozpočtu z kapitoly MŠVVaŠ SR a z iných kapitol štátneho rozpočtu v roku 2022</t>
  </si>
  <si>
    <t>Príjmy z dotácií verejnej vysokej škole zo štátneho rozpočtu z kapitoly MŠVVaŠ SR poskytnuté mimo programu 077 a mimo príjmov z prostriedkov EÚ (zo štrukturálnych fondov) v roku 2022</t>
  </si>
  <si>
    <t>Štipendiá z vlastných zdrojov podľa § 97 zákona v rokoch 2021 a 2022</t>
  </si>
  <si>
    <t>Štruktúra účtu 384 - výnosy budúcich období v rokoch 2021 a 2022</t>
  </si>
  <si>
    <t>Výnosy verejnej vysokej školy v roku 2022 v oblasti sociálnej podpory študentov</t>
  </si>
  <si>
    <r>
      <t>Zmeny tabuliek výročnej správy o hospodárení za rok 2022</t>
    </r>
    <r>
      <rPr>
        <b/>
        <sz val="14"/>
        <color indexed="10"/>
        <rFont val="Times New Roman"/>
        <family val="1"/>
        <charset val="238"/>
      </rPr>
      <t xml:space="preserve"> </t>
    </r>
    <r>
      <rPr>
        <b/>
        <sz val="14"/>
        <rFont val="Times New Roman"/>
        <family val="1"/>
        <charset val="238"/>
      </rPr>
      <t>v porovnaní s rokom 2021</t>
    </r>
  </si>
  <si>
    <t>Vysvetlivky k tabuľkám výročnej správy o hospodárení verejnej vysokej školy za rok 2022</t>
  </si>
  <si>
    <t>Údaje vychádzajú z platného analytického členenia účtov na rok 2022.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</si>
  <si>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2021 a 2022</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</si>
  <si>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2021</t>
    </r>
    <r>
      <rPr>
        <b/>
        <sz val="12"/>
        <color indexed="10"/>
        <rFont val="Times New Roman"/>
        <family val="1"/>
        <charset val="238"/>
      </rPr>
      <t xml:space="preserve"> </t>
    </r>
    <r>
      <rPr>
        <b/>
        <sz val="12"/>
        <rFont val="Times New Roman"/>
        <family val="1"/>
        <charset val="238"/>
      </rPr>
      <t xml:space="preserve">a 2022.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</si>
  <si>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Tabuľka č. 13 poskytuje informácie o stave a vývoji finančných fondov verejnej vysokej školy v rokoch 2021 a 2022.</t>
  </si>
  <si>
    <t>T15_V1</t>
  </si>
  <si>
    <t xml:space="preserve">Tabuľka č. 16 poskytuje informácie o objeme a štruktúre finančných prostriedkov na bankových účtoch verejnej vysokej školy  k 31. 12. 2022 v členení podľa jednotlivých skupín účtov. Celkový objem finančných prostriedkov za všetky účty v Štátnej pokladnici musí byť v súlade s údajmi, ktoré vykazuje Štátna pokladnica za každého klienta ŠP osobitne. V stĺpci C vysoká škola uvedie čísla všetkých účtov v tvare IBAN. </t>
  </si>
  <si>
    <r>
      <t>Uvedú sa sumárne stavy ostatných  fondov, ktoré vysoká škola vytvorila za roky 2021</t>
    </r>
    <r>
      <rPr>
        <sz val="12"/>
        <color indexed="10"/>
        <rFont val="Times New Roman"/>
        <family val="1"/>
        <charset val="238"/>
      </rPr>
      <t xml:space="preserve"> </t>
    </r>
    <r>
      <rPr>
        <sz val="12"/>
        <rFont val="Times New Roman"/>
        <family val="1"/>
        <charset val="238"/>
      </rPr>
      <t>a 2022 v zmysle §16a ods. 1 zákona č. 131/2002 Z. z. o vysokých školách v znení neskorších predpisov.</t>
    </r>
  </si>
  <si>
    <r>
      <t xml:space="preserve">Ak nie je uvedené inak, všetky údaje o výške finančných prostriedkov z roku 2021 a 2022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</si>
  <si>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2022</t>
    </r>
    <r>
      <rPr>
        <b/>
        <sz val="14"/>
        <color rgb="FFFF0000"/>
        <rFont val="Times New Roman"/>
        <family val="1"/>
        <charset val="238"/>
      </rPr>
      <t xml:space="preserve"> </t>
    </r>
    <r>
      <rPr>
        <b/>
        <sz val="14"/>
        <rFont val="Times New Roman"/>
        <family val="1"/>
      </rPr>
      <t xml:space="preserve">na programe 077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</si>
  <si>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2022.</t>
    </r>
  </si>
  <si>
    <t>Tabuľka č. 3: Výnosy verejnej vysokej školy v rokoch 2021 a 2022</t>
  </si>
  <si>
    <t>Rozdiel 2022-2021</t>
  </si>
  <si>
    <t>Vysoká škola uvedie v samostatnom riadku objem výnosov za štúdium v cudzom jazyku.</t>
  </si>
  <si>
    <t>Vysoká škola uvedie v samostatnom riadku objem výnosov zo školného za prekročenie štandardnej dĺžky štúdia v dennej forme.</t>
  </si>
  <si>
    <t>Vysoká škola uvedie v samostatnom riadku objem výnosov zo školného za štúdium v externej forme štúdia.</t>
  </si>
  <si>
    <t>Tabuľka č. 5: Náklady verejnej vysokej školy v rokoch 2021 a 2022</t>
  </si>
  <si>
    <t>Tabuľka č. 6: Zamestnanci a náklady na mzdy verejnej vysokej školy v roku 2022</t>
  </si>
  <si>
    <r>
      <t>V stĺpcoch A, B, C uvedie vysoká škola priemerný evidenčný prepočítaný počet zamestnancov za rok 2022</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</si>
  <si>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2022</t>
    </r>
    <r>
      <rPr>
        <sz val="12"/>
        <color indexed="10"/>
        <rFont val="Times New Roman"/>
        <family val="1"/>
        <charset val="238"/>
      </rPr>
      <t xml:space="preserve"> </t>
    </r>
    <r>
      <rPr>
        <sz val="12"/>
        <rFont val="Times New Roman"/>
        <family val="1"/>
        <charset val="238"/>
      </rPr>
      <t>platených z dotácie MŠVVaŠ SR, t.j. z prostriedkov uvedených v stĺpci F.</t>
    </r>
  </si>
  <si>
    <t>Priemerný evidenčný prepočítaný počet zamestnancov za rok 2022</t>
  </si>
  <si>
    <r>
      <t>V stĺpci C uvedie vysoká škola priemerný evidenčný prepočítaný počet zamestnancov za rok 2022</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</si>
  <si>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Tabuľka č. 11: Zdroje verejnej vysokej školy na obstaranie a technické zhodnotenie dlhodobého majetku v rokoch 2021 a 2022</t>
  </si>
  <si>
    <t>Tabuľka č. 12: Výdavky verejnej vysokej školy na obstaranie a technické zhodnotenie dlhodobého majetku v roku 2022</t>
  </si>
  <si>
    <r>
      <t>Čerpanie kapitálovej dotácie v roku 2022</t>
    </r>
    <r>
      <rPr>
        <b/>
        <sz val="11"/>
        <color theme="1"/>
        <rFont val="Times New Roman"/>
        <family val="1"/>
      </rPr>
      <t xml:space="preserve">
zo štátneho rozpočtu (111)</t>
    </r>
  </si>
  <si>
    <r>
      <t xml:space="preserve">Čerpanie kapitálovej dotácie v roku 2022
</t>
    </r>
    <r>
      <rPr>
        <b/>
        <sz val="11"/>
        <color theme="1"/>
        <rFont val="Times New Roman"/>
        <family val="1"/>
      </rPr>
      <t>z prostriedkov EÚ (štrukturálnych fondov)</t>
    </r>
  </si>
  <si>
    <t xml:space="preserve">Čerpanie bežnej dotácie v roku 2022 prostredníctvom fondu reprodukcie </t>
  </si>
  <si>
    <t>Tabuľka č. 12 poskytuje informácie o štruktúre a objeme výdavkov, ktoré verejná vysoká škola  použila na obstaranie a technické zhodnotenie dlhodobého majetku v roku 2022.</t>
  </si>
  <si>
    <r>
      <t>Výdavky na obstaranie majetku kryté v priebehu roku 2022</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</si>
  <si>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r>
      <t>Ak má VVŠ finančné prostriedky zaúčtované na účte 261 - peniaze na ceste, uvedie ich v tomto riadku: z dôvodu kontroly stavu na bankových účtoch k 31.12.2022</t>
    </r>
    <r>
      <rPr>
        <sz val="12"/>
        <color rgb="FFFF0000"/>
        <rFont val="Times New Roman"/>
        <family val="1"/>
        <charset val="238"/>
      </rPr>
      <t xml:space="preserve"> </t>
    </r>
    <r>
      <rPr>
        <sz val="12"/>
        <rFont val="Times New Roman"/>
        <family val="1"/>
        <charset val="238"/>
      </rPr>
      <t xml:space="preserve">na údaje zo súvahy. </t>
    </r>
  </si>
  <si>
    <t>Tabuľka č. 16: Štruktúra a stav finančných prostriedkov na bankových účtoch verejnej vysokej školy
   k 31. decembru 2022</t>
  </si>
  <si>
    <t>Stav účtu k 31.12.2022</t>
  </si>
  <si>
    <r>
      <t>Tabuľka č. 17 obsahuje informácie o celkovom objeme príjmov z dotácií, poskytnutých verejnej vysokej škole v roku 2022</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</si>
  <si>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Ak VVŠ obdržala finančné prostriedky aj z inej kapitoly štátneho rozpočtu, uvádzajú sa osobitne. Tieto dotácie sa evidujú na zdrojoch podľa platnej rozpočtovej klasifikácie na rok 2022 a nie sú súčasťou dotácií, vykazovaných v T2_R1.  Pri dotáciách z MŠVVaŠ SR nevymenované, ale používané zdroje uveďte do riadkov R23a .....</t>
  </si>
  <si>
    <t>Súvzťažnosti medzi tabuľkami výročnej správy o hospodárení verejnej vysokej školy za rok 2022</t>
  </si>
  <si>
    <r>
      <t xml:space="preserve">T1 = </t>
    </r>
    <r>
      <rPr>
        <b/>
        <sz val="12"/>
        <rFont val="Times New Roman"/>
        <family val="1"/>
        <charset val="238"/>
      </rPr>
      <t>dotačná zmluva na 2022</t>
    </r>
  </si>
  <si>
    <t>T9_R1 = štatistické výkazy MŠVVaŠ SR 2021 (2022)</t>
  </si>
  <si>
    <t xml:space="preserve">T9_R6_SA (SB) = dotačná zmluva 2021 (2022) - účelové prostriedky na študentské domovy (vrátane dotácie na valorizáciu miezd ŠJ) </t>
  </si>
  <si>
    <t>T10_R7_SA (SB) = dotačná zmluva 2021 (2022)_účelová dotácia na študentské jedálne</t>
  </si>
  <si>
    <t xml:space="preserve">Údaje v T11_R2 - tvorba fondu reprodukcie za roky 2021 a 2022 sa musia rovnať údajom v T13_R2_SC (SD). 
</t>
  </si>
  <si>
    <t>Tvorba fondu reprodukcie z odpisov v roku 2022 sa rovná odpisom ostatného DN a HM za rok 2021 (T5_R86_SC+SD).</t>
  </si>
  <si>
    <t xml:space="preserve">T20_R2 = dotačná zmluva 2021 (2022)_účelová dotácia na motivačné štipendiá
</t>
  </si>
  <si>
    <t xml:space="preserve">V stĺpci SG sa zvyšok prijatej kapitálovej dotácie, používanej na kompenzáciu odpisov za rok 2022  rovná súčtu zvyšku prijatej kapitálovej dotácie na kompenzáciu odpisov z roku 2021 (stĺpec SA) a výšky kapitálovej dotácie (2022) z T11_R10_SB, zníženému o odpisy, vykazované v T5_R85_SC.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</si>
  <si>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2022  rovná súčtu zvyšku prijatej kapitálovej dotácie na kompenzáciu odpisov z roku 2021</t>
    </r>
    <r>
      <rPr>
        <sz val="12"/>
        <color indexed="10"/>
        <rFont val="Times New Roman"/>
        <family val="1"/>
        <charset val="238"/>
      </rPr>
      <t xml:space="preserve"> </t>
    </r>
    <r>
      <rPr>
        <sz val="12"/>
        <rFont val="Times New Roman"/>
        <family val="1"/>
        <charset val="238"/>
      </rPr>
      <t xml:space="preserve">(stĺpec SB) a výšky kapitálovej dotácie (2022) z </t>
    </r>
    <r>
      <rPr>
        <sz val="12"/>
        <color indexed="8"/>
        <rFont val="Times New Roman"/>
        <family val="1"/>
        <charset val="238"/>
      </rPr>
      <t xml:space="preserve">T11_R10a_SB, zníženému o odpisy, vykazované v T5_R86a_SC. </t>
    </r>
  </si>
  <si>
    <t xml:space="preserve">   - Prvok 077 15 01)*</t>
  </si>
  <si>
    <r>
      <t>Tabuľka č. 4: Výnosy verejnej vysokej školy zo školného a z poplatkov spojených so štúdiom  
v rokoch 2021</t>
    </r>
    <r>
      <rPr>
        <b/>
        <sz val="14"/>
        <color rgb="FFFF0000"/>
        <rFont val="Times New Roman"/>
        <family val="1"/>
        <charset val="238"/>
      </rPr>
      <t xml:space="preserve"> </t>
    </r>
    <r>
      <rPr>
        <b/>
        <sz val="14"/>
        <rFont val="Times New Roman"/>
        <family val="1"/>
        <charset val="238"/>
      </rPr>
      <t>a 2022</t>
    </r>
    <r>
      <rPr>
        <b/>
        <sz val="14"/>
        <color rgb="FFFF0000"/>
        <rFont val="Times New Roman"/>
        <family val="1"/>
        <charset val="238"/>
      </rPr>
      <t xml:space="preserve"> </t>
    </r>
  </si>
  <si>
    <t>Tabuľka č. 6a: Zamestnanci a náklady na mzdy verejnej vysokej školy v roku 2022 -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</si>
  <si>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2022</t>
    </r>
  </si>
  <si>
    <t>Počet osobomesiacov interných doktorandov spolu za 2022</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</si>
  <si>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2021 a 2022</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</si>
  <si>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2021 a 2022</t>
    </r>
  </si>
  <si>
    <t>Tabuľka č. 13: Stav a vývoj finančných fondov verejnej vysokej školy v rokoch 2021 a 2022</t>
  </si>
  <si>
    <t>Tabuľka č. 17: Príjmy verejnej vysokej školy z prostriedkov EÚ a z prostriedkov na ich spolufinancovanie 
zo štátneho rozpočtu z kapitoly MŠVVaŠ SR a z iných kapitol štátneho rozpočtu v roku 2022</t>
  </si>
  <si>
    <r>
      <t>Tabuľka č. 18: Príjmy z dotácií verejnej vysokej škole zo štátneho rozpočtu z kapitoly MŠVVaŠ SR 
poskytnuté mimo programu 077 a mimo príjmov z prostriedkov EÚ (zo štrukturálnych fondov) v roku 2022</t>
    </r>
    <r>
      <rPr>
        <sz val="14"/>
        <rFont val="Times New Roman"/>
        <family val="1"/>
      </rPr>
      <t xml:space="preserve">
</t>
    </r>
  </si>
  <si>
    <t xml:space="preserve">Tabuľka č. 19: Štipendiá z vlastných zdrojov podľa § 97 zákona v rokoch 2021 a 2022 </t>
  </si>
  <si>
    <t xml:space="preserve">Tabuľka č. 20: Motivačné štipendiá  v rokoch 2021 a 2022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</si>
  <si>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2021 a 2022</t>
    </r>
  </si>
  <si>
    <t>Stav k 31. 12. 2022</t>
  </si>
  <si>
    <t xml:space="preserve">Tabuľka č. 22: Výnosy verejnej vysokej školy v roku 2022 v oblasti sociálnej podpory študentov </t>
  </si>
  <si>
    <t>Výnosy
v hlavnej činnosti
2021</t>
  </si>
  <si>
    <r>
      <t>Výnosy
hlavnej činnosti
2022</t>
    </r>
    <r>
      <rPr>
        <sz val="12"/>
        <color indexed="10"/>
        <rFont val="Times New Roman"/>
        <family val="1"/>
        <charset val="238"/>
      </rPr>
      <t xml:space="preserve"> </t>
    </r>
  </si>
  <si>
    <t>Náklady
hlavnej činnosti
2022</t>
  </si>
  <si>
    <t>motivačné štipendium (§ 96a ods. 1 písm. b)) vynikajúce plnenie študijných povinností</t>
  </si>
  <si>
    <t>motivačné štipendium - (§ 96a ods. 1 písm. b)) - mimoriadny študijný výsledok</t>
  </si>
  <si>
    <t>motivačné štipendium - (§ 96a ods. 1 písm. b)) mimoriadny výsledok vo výskume/vývoji</t>
  </si>
  <si>
    <t>motivačné štipendium - (§ 96a ods. 1 písm. b)) mimoriadny výsledok v umeleckej činnosti</t>
  </si>
  <si>
    <t>motivačné štipendium - (§ 96a ods. 1 písm. b)) mimoriadny výsledok v športovej činnosti</t>
  </si>
  <si>
    <t>podnikové štipendium (§ 97a zákona o vš)</t>
  </si>
  <si>
    <t>medzinárodné bilaterálne zmluvy MŠVVaŠ SR, program CEEPUS, Akcia Rakúsko-Slovensko a pod.</t>
  </si>
  <si>
    <t>mimoriadne štipendium z vlastných zdrojov vysokej školy</t>
  </si>
  <si>
    <t>štipendium - Plán obnovy a odolnosti - talentovaní študenti (a)</t>
  </si>
  <si>
    <t>štipendium - Plán obnovy a odolnosti - znevýhodnení študenti (c)</t>
  </si>
  <si>
    <t>štipendium z rozvojových projektov na zmiernenie negatívnych dôsledkov vojny na Ukrajine - zdroj: 11UA</t>
  </si>
  <si>
    <t>doplnené</t>
  </si>
  <si>
    <t>v hlavičkách, vo vysvetlivkách a v súvzťažnostiach boli zmenené (aktualizované) roky, všetky zmeny vo vysvetlivkách a súvzťažnostiach sú vyznačené farebne, boli doplnené nové kódy z CRŠ</t>
  </si>
  <si>
    <r>
      <t>Dotácie z POO spolu</t>
    </r>
    <r>
      <rPr>
        <sz val="12"/>
        <color indexed="8"/>
        <rFont val="Times New Roman"/>
        <family val="1"/>
      </rPr>
      <t xml:space="preserve"> [R13+R14]</t>
    </r>
  </si>
  <si>
    <t xml:space="preserve">Počet študentov poberajúcich štipendium z POO </t>
  </si>
  <si>
    <t>Príjem z dotácie poskytnutej na štipendiá z POO v rámci zmluvy z kapitoly MŠVVaŠ k 31.12.</t>
  </si>
  <si>
    <r>
      <t>uvádzajú sa štipendiá vyplatené z POO, kód v CRŠ: 24 -</t>
    </r>
    <r>
      <rPr>
        <b/>
        <sz val="12"/>
        <color rgb="FFFF0000"/>
        <rFont val="Times New Roman"/>
        <family val="1"/>
        <charset val="238"/>
      </rPr>
      <t xml:space="preserve"> talentovaní študenti</t>
    </r>
  </si>
  <si>
    <r>
      <t xml:space="preserve">uvádzajú sa štipendiá vyplatené z POO, kód v CRŠ: 25 - </t>
    </r>
    <r>
      <rPr>
        <b/>
        <sz val="12"/>
        <color rgb="FFFF0000"/>
        <rFont val="Times New Roman"/>
        <family val="1"/>
        <charset val="238"/>
      </rPr>
      <t>znevýhodnení študenti</t>
    </r>
  </si>
  <si>
    <t xml:space="preserve">Výdavky na štipendiá z POO (§ 94a zákona) za kalendárny rok </t>
  </si>
  <si>
    <r>
      <t>Počet študentov poberajúcich štipendiá z POO v osobomesiacoch</t>
    </r>
    <r>
      <rPr>
        <b/>
        <sz val="9"/>
        <rFont val="Times New Roman"/>
        <family val="1"/>
        <charset val="238"/>
      </rPr>
      <t xml:space="preserve"> </t>
    </r>
    <r>
      <rPr>
        <b/>
        <vertAlign val="superscript"/>
        <sz val="14"/>
        <rFont val="Times New Roman"/>
        <family val="1"/>
        <charset val="238"/>
      </rPr>
      <t>1)</t>
    </r>
  </si>
  <si>
    <r>
      <t xml:space="preserve">Počet študentov poberajúcich štipendiá z POO </t>
    </r>
    <r>
      <rPr>
        <b/>
        <vertAlign val="superscript"/>
        <sz val="14"/>
        <rFont val="Times New Roman"/>
        <family val="1"/>
        <charset val="238"/>
      </rPr>
      <t>2)</t>
    </r>
  </si>
  <si>
    <t xml:space="preserve">2) V stĺpcoch B a D sa uvádza celkový (fyzický) počet študentov, ktorým bolo v príslušnom kalendárnom roku poskytnuté štipendium z POO bez ohľadu na počet mesiacov. </t>
  </si>
  <si>
    <r>
      <t>Preplatok dotácie (+) / nedoplatok dotácie (-) k 31. 12. bežného roka</t>
    </r>
    <r>
      <rPr>
        <sz val="12"/>
        <rFont val="Times New Roman"/>
        <family val="1"/>
        <charset val="238"/>
      </rPr>
      <t xml:space="preserve"> [R4-R1]          </t>
    </r>
    <r>
      <rPr>
        <b/>
        <sz val="12"/>
        <rFont val="Times New Roman"/>
        <family val="1"/>
        <charset val="238"/>
      </rPr>
      <t xml:space="preserve">               </t>
    </r>
  </si>
  <si>
    <t>zdroj 1P01</t>
  </si>
  <si>
    <t>zdroj 1P02</t>
  </si>
  <si>
    <t>zdroj 3P01</t>
  </si>
  <si>
    <t>zdroj 3P02</t>
  </si>
  <si>
    <t>zdroj 3P01  + 3P02 spolu</t>
  </si>
  <si>
    <t>zdroj 1P01  + 1P02 spolu</t>
  </si>
  <si>
    <r>
      <t xml:space="preserve">Dotácie z kapitoly MŠVVaŠ SR spolu </t>
    </r>
    <r>
      <rPr>
        <sz val="12"/>
        <color theme="1"/>
        <rFont val="Times New Roman"/>
        <family val="1"/>
        <charset val="238"/>
      </rPr>
      <t xml:space="preserve">[R1+R2+R4+R5] </t>
    </r>
  </si>
  <si>
    <t>Tabuľka 20a</t>
  </si>
  <si>
    <t>T20a_V1</t>
  </si>
  <si>
    <t>rozdelená na príspevok na jedlo do 30.6.2022 vo výške 1,40 eur a od 1.7.2022 vo výške 1,50 eur</t>
  </si>
  <si>
    <t>Tabuľka č. 7: Náklady verejnej vysokej školy na štipendiá doktorandov v dennej forme štúdia v roku 2022</t>
  </si>
  <si>
    <t>tabuľka rozdelená na príspevok na jedlo do 30.6.2022 vo výške 1,40 eur a od 1.7.2022 vo výške 1,50 eur</t>
  </si>
  <si>
    <r>
      <t>výnosy verejnej vysokej školy v roku 2022</t>
    </r>
    <r>
      <rPr>
        <sz val="12"/>
        <color rgb="FFFF0000"/>
        <rFont val="Times New Roman"/>
        <family val="1"/>
        <charset val="238"/>
      </rPr>
      <t xml:space="preserve"> </t>
    </r>
    <r>
      <rPr>
        <sz val="12"/>
        <rFont val="Times New Roman"/>
        <family val="1"/>
        <charset val="238"/>
      </rPr>
      <t>v oblasti sociálnej podpory študentov</t>
    </r>
  </si>
  <si>
    <t>Štruktúra a stav finančných prostriedkov na bankových účtoch verejnej vysokej školy k 31. decembru 2022</t>
  </si>
  <si>
    <t>zdroj 1P01 + 1P02 spolu</t>
  </si>
  <si>
    <t>zdroj 3P01 + 3P02 spolu</t>
  </si>
  <si>
    <t>Bežné dotácie z POO</t>
  </si>
  <si>
    <t>Kapitálové dotácie z POO</t>
  </si>
  <si>
    <t>Dotácie spolu bežné a kapitálové v roku 2022</t>
  </si>
  <si>
    <t>za riadok 21 uveďte ďalšie zdroje, ktoré boli poskytnuté z POO a z iných kapitol</t>
  </si>
  <si>
    <t>Čísla účtov v tvare IBAN</t>
  </si>
  <si>
    <t>T14_V1</t>
  </si>
  <si>
    <t xml:space="preserve">Tabuľka č. 14 obsahuje informácie o celkovom objeme príjmov z dotácií, poskytnutých verejnej vysokej škole v roku 2022 z prostriedkov Plánu obnovy a odolnosti - POO. Osobitne sa sledujú dotácie, poskytnuté z MŠVVaŠ SR a osobitne dotácie z iných zdrojov POO. </t>
  </si>
  <si>
    <t>Tabuľka 14</t>
  </si>
  <si>
    <t>Tabuľka č. 14: Príjmy verejnej vysokej školy z prostriedkov Plánu obnovy a odolnosti z kapitoly MŠVVaŠ SR a z iných kapitol v roku 2022</t>
  </si>
  <si>
    <t>Príjmy verejnej vysokej školy v roku 2022 z rozvojových projektov na zmiernenie negatívnych dôsledkov vojny na Ukrajine</t>
  </si>
  <si>
    <t>doplnený kód 23 z CRŠ - Mimoriadne štipendiá z vlastných zdrojov</t>
  </si>
  <si>
    <t>Tabuľka 20b</t>
  </si>
  <si>
    <t xml:space="preserve">Tabuľka č. 15 poskytuje informácie o celkovom objeme príjmov z dotácií, poskytnutých verejnej vysokej škole v roku 2022 z rozvojových prostriedkov za účelom zmiernenia negatívnych dôsledkov vojny na Ukrajine. </t>
  </si>
  <si>
    <t>T20b_V1</t>
  </si>
  <si>
    <t>Tabuľka č. 15: Príjmy verejnej vysokej školy v roku 2022 z rozvojových projektov na zmiernenie negatívnych dôsledkov vojny na Ukrajine</t>
  </si>
  <si>
    <t>zdroj 11UA</t>
  </si>
  <si>
    <t>Príjmy VVŠ z 1. kola výzvy</t>
  </si>
  <si>
    <t>Príjmy VVŠ z 2. kola výzvy</t>
  </si>
  <si>
    <t>Dotácie spolu v roku 2022</t>
  </si>
  <si>
    <t xml:space="preserve">2) V stĺpcoch B sa uvádza celkový (fyzický) počet študentov, ktorým bolo v príslušnom kalendárnom roku poskytnuté štipendium z rozvojového projektu UA bez ohľadu na počet mesiacov. </t>
  </si>
  <si>
    <r>
      <rPr>
        <b/>
        <sz val="12"/>
        <rFont val="Times New Roman"/>
        <family val="1"/>
        <charset val="238"/>
      </rPr>
      <t>uvádzajú sa štipendiá vyplatené zo ŠR - rozvojové projekty,</t>
    </r>
    <r>
      <rPr>
        <b/>
        <sz val="12"/>
        <color rgb="FFFF0000"/>
        <rFont val="Times New Roman"/>
        <family val="1"/>
        <charset val="238"/>
      </rPr>
      <t xml:space="preserve"> kód v CRŠ: 26</t>
    </r>
  </si>
  <si>
    <t xml:space="preserve">Výdavky na štipendiá z RP určené na zmiernenie negatívnych dôsledkov vojny na Ukrajine za kalendárny rok </t>
  </si>
  <si>
    <r>
      <t>Počet študentov poberajúcich štipendiá z RP na miernenie negatívnych dôsledkov vojny na Ukrajine za kalendárny rok v osobomesiacoch</t>
    </r>
    <r>
      <rPr>
        <b/>
        <sz val="9"/>
        <rFont val="Times New Roman"/>
        <family val="1"/>
        <charset val="238"/>
      </rPr>
      <t xml:space="preserve"> </t>
    </r>
    <r>
      <rPr>
        <b/>
        <vertAlign val="superscript"/>
        <sz val="14"/>
        <rFont val="Times New Roman"/>
        <family val="1"/>
        <charset val="238"/>
      </rPr>
      <t>1)</t>
    </r>
  </si>
  <si>
    <r>
      <t xml:space="preserve">Počet študentov poberajúcich štipendiá určených na zmiernenie negatívnych dôsledkov vojny na Ukrajine za kalendárny rok </t>
    </r>
    <r>
      <rPr>
        <b/>
        <vertAlign val="superscript"/>
        <sz val="14"/>
        <rFont val="Times New Roman"/>
        <family val="1"/>
        <charset val="238"/>
      </rPr>
      <t>2)</t>
    </r>
  </si>
  <si>
    <t>Príjem z dotácie poskytnutej na štipendiá z RP v rámci zmluvy z kapitoly MŠVVaŠ k 31.12.</t>
  </si>
  <si>
    <t xml:space="preserve">Údaje v T14 sú kontrolované na hodnoty z výkazníctva, finančné prostriedky z POO, zabezpečované prostredníctvom MŠVVaŠ SR v roku 2022. </t>
  </si>
  <si>
    <t>Údaje v R4 sú kontrolované na dotačnú zmluvu a na rozpis účelových dotácií na podprograme 077 13. Údaje v R3 sú kontrolované na údaje v CRŠ.</t>
  </si>
  <si>
    <t>Údaje v R4 sú kontrolované na sprostredkovateľskú zmluvu. Údaje v R3 sú kontrolované na údaje v CRŠ.</t>
  </si>
  <si>
    <t>T12_R17_SG = výkazníctvo 2022, kategória 700, všetky zdroje</t>
  </si>
  <si>
    <t xml:space="preserve">Údaje v T17 sú kontrolované na hodnoty z výkazníctva, finančné prostriedky z EÚ (vrátane spolufinancovania zo štátneho rozpočtu), zabezpečované prostredníctvom MŠVVaŠ SR v roku 2022. </t>
  </si>
  <si>
    <t xml:space="preserve">Celková hodnota účtu 384 za rok 2021 a 2022,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(2021), resp. SI (2022). 
Údaje za rok 2021 musia byť totožné s údajmi, ktoré VVŠ predložili k výsledkom hospodárenia VVŠ za rok 2021. </t>
  </si>
  <si>
    <t xml:space="preserve">T20a_R4 = sprostredkovateľská zmluva 2022_účelová dotácia na štipendiá určená pre najlepších domácich a zahraničných študentov z Plánu obnovy a odolnosti
</t>
  </si>
  <si>
    <t xml:space="preserve">T20b_R4 = dotačná zmluva 2022_účelová dotácia na štipendiá určená na zmiernenie negatívnych dôsledkov vojny na Ukrajine
</t>
  </si>
  <si>
    <t xml:space="preserve">Príjmy z dotácií verejnej vysokej škole zo štátneho rozpočtu z kapitoly MŠVVaŠ SR poskytnuté na základe Zmluvy o poskytnutí dotácie zo štátneho rozpočtu
prostredníctvom rozpočtu Ministerstva školstva, vedy, výskumu a športu Slovenskej republiky na rok 2022 na programe 077 </t>
  </si>
  <si>
    <r>
      <t>Príjmy verejnej vysokej školy v roku 2022</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</si>
  <si>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Náklady verejnej vysokej školy na štipendiá doktorandov v dennej forme štúdia v roku 2022</t>
  </si>
  <si>
    <t>Zdroje verejnej vysokej školy na obstaranie a technické zhodnotenie dlhodobého majetku v rokoch 2021 a 2022</t>
  </si>
  <si>
    <t xml:space="preserve">Motivačné štipendiá v rokoch 2021 a 2022 (v zmysle § 96a  zákona) </t>
  </si>
  <si>
    <r>
      <t>Náklady verejnej vysokej školy v roku 2022</t>
    </r>
    <r>
      <rPr>
        <sz val="12"/>
        <color indexed="10"/>
        <rFont val="Times New Roman"/>
        <family val="1"/>
        <charset val="238"/>
      </rPr>
      <t xml:space="preserve"> </t>
    </r>
    <r>
      <rPr>
        <sz val="12"/>
        <rFont val="Times New Roman"/>
        <family val="1"/>
        <charset val="238"/>
      </rPr>
      <t>v oblasti sociálnej podpory študentov</t>
    </r>
  </si>
  <si>
    <t>príjmy z dotácie  na základe dotačnej zmluvy, len 077, v roku 2022</t>
  </si>
  <si>
    <t xml:space="preserve">príjmy verejnej vysokej školy v roku 2022 majúce charakter dotácie </t>
  </si>
  <si>
    <r>
      <t xml:space="preserve">Tabuľka č. 1 poskytuje informácie o celkovom objeme a programovej štruktúre príjmov na základe Zmluvy o poskytnutí dotácií zo štátneho rozpočtu prostredníctvom kapitoly MŠVVaŠ na programe 077 na zdroji 111.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</si>
  <si>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V R_12 sa uvádza </t>
    </r>
    <r>
      <rPr>
        <b/>
        <sz val="12"/>
        <color theme="1"/>
        <rFont val="Times New Roman"/>
        <family val="1"/>
        <charset val="238"/>
      </rPr>
      <t>skutočne poskytnutá</t>
    </r>
    <r>
      <rPr>
        <sz val="12"/>
        <color theme="1"/>
        <rFont val="Times New Roman"/>
        <family val="1"/>
        <charset val="238"/>
      </rPr>
      <t xml:space="preserve"> dotácia na </t>
    </r>
    <r>
      <rPr>
        <b/>
        <sz val="12"/>
        <color theme="1"/>
        <rFont val="Times New Roman"/>
        <family val="1"/>
        <charset val="238"/>
      </rPr>
      <t>sociálne a tehotenské</t>
    </r>
    <r>
      <rPr>
        <sz val="12"/>
        <color theme="1"/>
        <rFont val="Times New Roman"/>
        <family val="1"/>
        <charset val="238"/>
      </rPr>
      <t xml:space="preserve"> štipendiá (spolu) a v R_13 sa uvádza skutočne poskytnutá dotácia </t>
    </r>
    <r>
      <rPr>
        <b/>
        <sz val="12"/>
        <color theme="1"/>
        <rFont val="Times New Roman"/>
        <family val="1"/>
        <charset val="238"/>
      </rPr>
      <t>motivačné</t>
    </r>
    <r>
      <rPr>
        <sz val="12"/>
        <color theme="1"/>
        <rFont val="Times New Roman"/>
        <family val="1"/>
        <charset val="238"/>
      </rPr>
      <t xml:space="preserve"> štipendiá. </t>
    </r>
  </si>
  <si>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</si>
  <si>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Tabuľka č. 3 poskytuje informácie o objeme a štruktúre výnosov verejnej vysokej školy v rokoch 2021 a 2022.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</si>
  <si>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Tabuľka č. 7 poskytuje informácie o počte osobomesiacov doktorandov v dennej forme štúdia, o nákladoch vysokej školy na štipendiá doktorandov.</t>
  </si>
  <si>
    <t>Tabuľka č. 8 poskytuje informácie o príjmoch a výdavkoch (cash) na sociálne štipendiá zo štátneho rozpočtu podľa § 96 zákona a o počte študentov poberajúcich sociálne štipendiá.</t>
  </si>
  <si>
    <t>Tabuľka č. 8a poskytuje informácie o príjmoch a výdavkoch (cash) na tehotenské štipendiá zo štátneho rozpočtu podľa § 96b zákona a o počte študentiek poberajúcich tehotenské štipendiá.</t>
  </si>
  <si>
    <r>
      <t xml:space="preserve">Uveďte počet vydaných jedál študentom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</si>
  <si>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 xml:space="preserve">Uveďte počet vydaných jedál študentom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</si>
  <si>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t>Stav fondu k 1. 1. kalendárneho roku v R1 sa rovná stavu fondu k 31.12. predchádzajúceho roku v R12.</t>
  </si>
  <si>
    <t>Tabuľka č.19 poskytuje informácie o objeme a štruktúre štipendií vyplácaných verejnou vysokou školou z vlastných zdrojov podľa § 97 zákona. Neobsahuje údaje o "normálnych" štipendiách vyplatených doktorandom (t.j. podľa §54, ods.18 zákona).</t>
  </si>
  <si>
    <t>Tabuľka č.19 poskytuje informácie o objeme a štruktúre mot. štipendií vyplácaných verejnou vysokou školou z vlastných zdrojov uvedených v Centrálnom registri študentov s kódom 9.</t>
  </si>
  <si>
    <t>Tabuľka č. 20 poskytuje informácie o príjmoch a výdavkoch vysokej školy na motivačné štipendiá a o počte študentov, ktorí ich poberajú v zmysle § 96a zákona.</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</si>
  <si>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časť </t>
    </r>
    <r>
      <rPr>
        <b/>
        <sz val="12"/>
        <rFont val="Times New Roman"/>
        <family val="1"/>
        <charset val="238"/>
      </rPr>
      <t xml:space="preserve">"Výnosy". </t>
    </r>
    <r>
      <rPr>
        <sz val="12"/>
        <rFont val="Times New Roman"/>
        <family val="1"/>
        <charset val="238"/>
      </rPr>
      <t>Údaje sa uvádzajú s presnosťou na dve desatinné miesta.</t>
    </r>
  </si>
  <si>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</si>
  <si>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Bežná a kapitálová dotácia je kontrolovaná na Zmluvu o poskytnutí dotácií zo štátneho rozpočtu prostredníctvom kapitoly MŠVVaŠ (ďalej len "dotačná zmluva") a jej dodatkov na rok 2022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</si>
  <si>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2022 a údaje z roku 2021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</si>
  <si>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2021, 2022.</t>
    </r>
  </si>
  <si>
    <t>uvádza sa skutočne poskytnutá dotácia na sociálne a tehotenské štipendiá (spolu)</t>
  </si>
  <si>
    <r>
      <t>Tabuľka č. 2: Príjmy verejnej vysokej školy v roku 2022</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</si>
  <si>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8: Údaje o systéme sociálnej podpory - časť sociálne štipendiá (§ 96 zákona) 
za roky 2021 a 2022</t>
  </si>
  <si>
    <r>
      <t xml:space="preserve">Počet študentov poberajúcich sociálne štipendiá </t>
    </r>
    <r>
      <rPr>
        <b/>
        <vertAlign val="superscript"/>
        <sz val="14"/>
        <rFont val="Times New Roman"/>
        <family val="1"/>
        <charset val="238"/>
      </rPr>
      <t>2)</t>
    </r>
  </si>
  <si>
    <t>Tabuľka č. 8a: Údaje o systéme sociálnej podpory - časť tehotenské štipendiá (§ 96b zákona) 
za roky 2021 a 2022</t>
  </si>
  <si>
    <r>
      <t xml:space="preserve">Počet študentov poberajúcich tehotenské štipendiá </t>
    </r>
    <r>
      <rPr>
        <b/>
        <vertAlign val="superscript"/>
        <sz val="14"/>
        <rFont val="Times New Roman"/>
        <family val="1"/>
        <charset val="238"/>
      </rPr>
      <t>2)</t>
    </r>
  </si>
  <si>
    <t>- náklady študentských domovov (bez zmluvných zariadení) - mzdy a odvody</t>
  </si>
  <si>
    <t>- náklady študentských domovov (bez zmluvných zariadení) - ostatné</t>
  </si>
  <si>
    <t>- interiérové vybavenie (713 001)</t>
  </si>
  <si>
    <t>- telekomunikačná technika (713 003)</t>
  </si>
  <si>
    <t>- výpočtová technika (713 002)</t>
  </si>
  <si>
    <t>- prevádzkové stroje, prístroje, zariadenia, technika a náradie (713 004)</t>
  </si>
  <si>
    <t>- špeciálne stroje, prístroje, zariadenia, technika, náradie a materiál  (713 005)</t>
  </si>
  <si>
    <t>- komunikačná infraštruktúra (713 006)</t>
  </si>
  <si>
    <t>- tvorba fondu z predaja alebo likvidácie majetku</t>
  </si>
  <si>
    <r>
      <t>Dotácia na kapitálové výdavky zo štátneho rozpočtu (111</t>
    </r>
    <r>
      <rPr>
        <b/>
        <sz val="12"/>
        <rFont val="Times New Roman"/>
        <family val="1"/>
      </rPr>
      <t>)</t>
    </r>
  </si>
  <si>
    <t>V stĺpci SA, resp. SC sa uvedú príjmy z dotácie na sociálne štipendiá poskytnuté prostredníctvom kapitoly MŠVVaŠ SR na základe dotačnej zmluvy v danom kalendárnom roku.</t>
  </si>
  <si>
    <t>V stĺpci SA, resp. SC sa uvedú príjmy z dotácie na tehotenské štipendiá poskytnuté prostredníctvom kapitoly MŠVVaŠ SR na základe dotačnej zmluvy v danom kalendárnom roku.</t>
  </si>
  <si>
    <t xml:space="preserve"> T7_R1_SC = T5_R77_(SC +SD)
</t>
  </si>
  <si>
    <t>Údaje o systéme sociálnej podpory - časť sociálne štipendiá (§ 96 zákona) za roky 2021 a 2022</t>
  </si>
  <si>
    <t>Údaje o systéme sociálnej podpory - časť tehotenské štipendiá (§ 96 zákona) za rok 2021 a 2022</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</si>
  <si>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2021 a 2022</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</si>
  <si>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 za roky 2021 a 2022</t>
    </r>
  </si>
  <si>
    <t>Údaje vychádzajú z platného analytického členenia účtov na rok 2022.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t>
  </si>
  <si>
    <t xml:space="preserve">Príspevok na jedno jedlo zo štátneho rozpočtu bol do 30.6.2022 vo výške 1,40 eur a od 1.7.2022 vo výške 1,50 eur. </t>
  </si>
  <si>
    <t>V prípade, že časť dotácie škola posúva na zmluvné zariadenia, uveďte objem posunutej dotácie do poznámky pod tabuľkou.</t>
  </si>
  <si>
    <r>
      <t xml:space="preserve">   V stĺpci A uvádzajte pre KV (príjem na 322 001)</t>
    </r>
    <r>
      <rPr>
        <b/>
        <sz val="12"/>
        <rFont val="Times New Roman"/>
        <family val="1"/>
      </rPr>
      <t>.</t>
    </r>
  </si>
  <si>
    <t>náklady verejnej vysokej školy  v roku 2022 v oblasti sociálnej podpory študentov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</si>
  <si>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2022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2022. </t>
    </r>
  </si>
  <si>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t>
    </r>
  </si>
  <si>
    <t>Uvedie sa objem prijatej kapitálovej dotácie z rozpočtu kapitoly MŠVVaŠ SR a z iných rozpočtových kapitol v roku 2022 zo zdroja 111 (kapitálová dotácia, ktorá bola verejnej vysokej škole poukázaná na účet (cash) v sledovanom období, účet 346 002 - strana DAL)</t>
  </si>
  <si>
    <t xml:space="preserve">                                                                                        </t>
  </si>
  <si>
    <t>Uvedie sa objem prijatej kapitálovej dotácie z prostriedkov EÚ vrátane spolufinancovania (účty 346005 – 346008 strana DAL,  napr. zdroje 11S1, 11S2, 11T1, 11T2, (všetky zdroje EŠF na ktorých VVŠ účtuje, aj všetky analytické účty) okrem 11E1, 11E2, 11E3, 11E4 a 121 – viď riadok 13).</t>
  </si>
  <si>
    <r>
      <t>Náklady sú kontrolované na údaje z výkazníctva - tvorba fondu z predaja a likvidácie majetku</t>
    </r>
    <r>
      <rPr>
        <b/>
        <sz val="12"/>
        <rFont val="Times New Roman"/>
        <family val="1"/>
        <charset val="238"/>
      </rPr>
      <t>.</t>
    </r>
  </si>
  <si>
    <r>
      <t>Stavy fondov k 1.1. a k 31.12.2022</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</si>
  <si>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r>
      <t xml:space="preserve">Uvedie sa dotácia z </t>
    </r>
    <r>
      <rPr>
        <b/>
        <sz val="12"/>
        <rFont val="Times New Roman"/>
        <family val="1"/>
        <charset val="238"/>
      </rPr>
      <t>Úradu vlády SR (na R3),</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</si>
  <si>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Náklady sú kontrolované na údaje z výkazníctva - tvorba fondu z likvidovaného / predaného majetku</t>
    </r>
    <r>
      <rPr>
        <b/>
        <sz val="12"/>
        <rFont val="Times New Roman"/>
        <family val="1"/>
        <charset val="238"/>
      </rPr>
      <t>.</t>
    </r>
  </si>
  <si>
    <r>
      <t>Údaje v R1_SC za rok 2022 sú kontrolované na T5_R77_SC + SD</t>
    </r>
    <r>
      <rPr>
        <b/>
        <sz val="12"/>
        <rFont val="Times New Roman"/>
        <family val="1"/>
        <charset val="238"/>
      </rPr>
      <t>.</t>
    </r>
  </si>
  <si>
    <r>
      <t>Údaje sa kontrolujú na poskytnutú dotáciu  na študentské domovy (vrátane zmluvných zariadení a dotácie na valorizáciu platov zamestnancov ŠJ)</t>
    </r>
    <r>
      <rPr>
        <b/>
        <sz val="12"/>
        <rFont val="Times New Roman"/>
        <family val="1"/>
        <charset val="238"/>
      </rPr>
      <t>.</t>
    </r>
    <r>
      <rPr>
        <sz val="12"/>
        <rFont val="Times New Roman"/>
        <family val="1"/>
        <charset val="238"/>
      </rPr>
      <t xml:space="preserve"> </t>
    </r>
  </si>
  <si>
    <t xml:space="preserve">Údaje v T15 sú kontrolované na hodnoty z výkazníctva, finančné prostriedky zo zdroja 11UA, zabezpečované prostredníctvom MŠVVaŠ SR v roku 2022. </t>
  </si>
  <si>
    <t xml:space="preserve">T21_R1_SF = výkazníctvo 2021 súvaha, časť pasíva, riadok 103, predchádzajúce účtovné obdobie
T21_R1_SL = výkazníctvo 2022, súvaha, časť pasíva, riadok 103, bežné účtovné obdobie </t>
  </si>
  <si>
    <t>T5_R90_(SA+SB) = T13_R5_SC
T5_R90_(SC+SD) = T13_R5_SD</t>
  </si>
  <si>
    <r>
      <t>T13_R5_SC = T5_R90_(SA+S</t>
    </r>
    <r>
      <rPr>
        <b/>
        <sz val="12"/>
        <color theme="1"/>
        <rFont val="Times New Roman"/>
        <family val="1"/>
        <charset val="238"/>
      </rPr>
      <t>B</t>
    </r>
    <r>
      <rPr>
        <sz val="12"/>
        <color theme="1"/>
        <rFont val="Times New Roman"/>
        <family val="1"/>
        <charset val="238"/>
      </rPr>
      <t>)
T13_R5_SD = T5_R90_(SC+SD)</t>
    </r>
  </si>
  <si>
    <r>
      <t xml:space="preserve">T22_R57_SA (SB) = T4_R14_SB
</t>
    </r>
    <r>
      <rPr>
        <sz val="11"/>
        <color theme="1"/>
        <rFont val="Times New Roman"/>
        <family val="1"/>
        <charset val="238"/>
      </rPr>
      <t>T22R_R64_SA_(SB) = T19_R1_SA_(SC)</t>
    </r>
  </si>
  <si>
    <t>T23_R24_SA_(SB) ≥ T19_R1_SA_(SC)
T23_R30_SA_(SB) = T4_R14_SA_(SB)</t>
  </si>
  <si>
    <r>
      <t xml:space="preserve">Údaje v T2 nie je možné odkontrolovať na údaje z výkazníctva ani na údaje v iných tabuľkách, nakoľko ide o údaje účtované na rôznych účtoch (účty 691, 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</si>
  <si>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r>
      <t>Údaje v riadkoch R1:R6, R7, R9, R13, R14, R16, R17 sú kontrolované s údajmi v štatistickom výkaze Škol (MŠ SR) 2-04 za rok 2022</t>
    </r>
    <r>
      <rPr>
        <sz val="12"/>
        <color indexed="10"/>
        <rFont val="Times New Roman"/>
        <family val="1"/>
        <charset val="238"/>
      </rPr>
      <t>.</t>
    </r>
    <r>
      <rPr>
        <sz val="12"/>
        <rFont val="Times New Roman"/>
        <family val="1"/>
        <charset val="238"/>
      </rPr>
      <t xml:space="preserve"> 
Údaje v riadkoch 15a ... (špecifiká) sú kontrolované na rozpis dotácie v roku 2022.</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</si>
  <si>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 z ubytovania a stravovania iných fyzických osôb (účty 602 008 a 602 010)</t>
  </si>
  <si>
    <t>Pokuty a penále (účty 641+642)</t>
  </si>
  <si>
    <t>Platby za odpísané pohľadávky (účet 643)</t>
  </si>
  <si>
    <t>- z dotačného účtu (účet 644 001)</t>
  </si>
  <si>
    <t>- z ostatných účtov (účet 644 002)</t>
  </si>
  <si>
    <t>Kurzové zisky (účet 645)</t>
  </si>
  <si>
    <t>- školné za prekročenie štandardnej dĺžky štúdia (účet 648 001)</t>
  </si>
  <si>
    <t>- za cudzojazyčné štúdium dennou formou (účet 648 010)</t>
  </si>
  <si>
    <t>- školné od externých študentov (§ 92 ods. 4 zákona) (účty 648 020, 648 011)</t>
  </si>
  <si>
    <t>- poplatky za súbežné štúdium (§ 92, ods. 5) (účet 648 026)</t>
  </si>
  <si>
    <t>- školné od cudzincov (§ 92 ods. 9 zákona) (účty 648 002, 648 023)</t>
  </si>
  <si>
    <t xml:space="preserve">Výnosy z poplatkov spojených so štúdiom (účet 648) [SUM(R27:R32)] </t>
  </si>
  <si>
    <t>- poplatky za rigorózne konanie (§ 92, ods. 11) (účet 648 004)</t>
  </si>
  <si>
    <t>- poplatky za rigorózne konanie - vydanie diplomu (účet 648 005)</t>
  </si>
  <si>
    <t>- poplatky za vydanie dokladov o štúdiu (účet 648 006)</t>
  </si>
  <si>
    <t>- poplatky za vydanie dokladov o absolvovaní štúdia (§92, ods. 15) (účet 648 024)</t>
  </si>
  <si>
    <t>- poplatky za uznávanie rovnocennosti dokladov o štúdiu (§92, ods. 15) (účet 648 025)</t>
  </si>
  <si>
    <t>- poplatky za prijímacie konanie (§ 92, ods. 10) (účet 648 003)</t>
  </si>
  <si>
    <t>- výnosy účtu 648 (účty 648 007-8, 648 009, 648 016, 648 018-19, 648 022, 648 099)</t>
  </si>
  <si>
    <t>- dary (účty 649 009, 646 001, 646 002)</t>
  </si>
  <si>
    <t>- výnosy z dedičstva (účet 649 010)</t>
  </si>
  <si>
    <t>- použitie prostriedkov výnosov budúcich období - projekty (účet 649 015)</t>
  </si>
  <si>
    <t>- príspevok na úhradu výdavkov zahraničných študentov/lektorov (účet 649 016)</t>
  </si>
  <si>
    <t>- vložné na konferencie (účet 649 018)</t>
  </si>
  <si>
    <t>Výnosy z krátkodobého finančného majetku (účet 655)</t>
  </si>
  <si>
    <t>- fondu na podporu štúdia študentov so špecifickými potrebami (účet 656 300)</t>
  </si>
  <si>
    <t>- ostatných fondov (účty 656 510, 656 520)</t>
  </si>
  <si>
    <t>Výnosy z nájmu majetku (účet 658)</t>
  </si>
  <si>
    <t>Prijaté príspevky od fyzických osôb (účet 663)</t>
  </si>
  <si>
    <t>- za súbežné štúdium v dennej forme (§ 92 ods. 5) (účet 648 026)</t>
  </si>
  <si>
    <t>- za prekročenie štandardnej dĺžky štúdia v dennej forme (§ 92 ods. 6) (účet 648 001)</t>
  </si>
  <si>
    <t>- za cudzojazyčné štúdium dennou formou (§ 92 ods. 8 a 9) (účty 648 002, 648 010, 648 023)</t>
  </si>
  <si>
    <t>- za externú formu štúdia (§ 92 ods. 4) (účty 648 020, 648 011)</t>
  </si>
  <si>
    <t xml:space="preserve">- za vydanie diplomu za rigorózne konanie (§ 92 ods. 14 zákona) (účet 648 005) </t>
  </si>
  <si>
    <r>
      <t xml:space="preserve">- za uznávanie rovnocennosti dokladov o štúdiu (§ 92 ods. 15 zákona) (účet 648 025) </t>
    </r>
    <r>
      <rPr>
        <vertAlign val="superscript"/>
        <sz val="12"/>
        <rFont val="Times New Roman"/>
        <family val="1"/>
        <charset val="238"/>
      </rPr>
      <t/>
    </r>
  </si>
  <si>
    <r>
      <t>Výnosy zo školného</t>
    </r>
    <r>
      <rPr>
        <sz val="12"/>
        <color indexed="8"/>
        <rFont val="Times New Roman"/>
        <family val="1"/>
      </rPr>
      <t xml:space="preserve"> [SUM (R2:R5)]</t>
    </r>
  </si>
  <si>
    <t>- knihy, časopisy a noviny (účty 501 001, 501 051)</t>
  </si>
  <si>
    <t>- chemikálie a ostatný materiál pre zabezpečenie experimentálnej výučby (účty 501 002, 501 052)</t>
  </si>
  <si>
    <t>- kancelárske potreby a materiál (účty 501 003, 501 053)</t>
  </si>
  <si>
    <t>- papier (účty 501 004, 501 054)</t>
  </si>
  <si>
    <t>- pohonné hmoty a ostatný materiál na dopravu (účty 501 007, 501 057)</t>
  </si>
  <si>
    <t>- čistiace, hygienické a dezinfekčné potreby (účty 501 008, 501 020)</t>
  </si>
  <si>
    <t>- stavebný, vodoinštalačný a elektroinštalačný materiál (účet 501 009)</t>
  </si>
  <si>
    <t>- DHM - prístroje a zariadenia laboratórií, výpočtová technika (účet 501 011)</t>
  </si>
  <si>
    <t>- ostatný materiál (účty 501 099, 501 030, 501 513, 501 516, 501 519, 501 599)</t>
  </si>
  <si>
    <t>- iné analyticky sledované náklady (účty 501 005-006, 501 013-018, 501 019, 501 077)</t>
  </si>
  <si>
    <t>- elektrická energia (účty 502 001, 502 051)</t>
  </si>
  <si>
    <t>- tepelná energia (účty 502 002, 502 052)</t>
  </si>
  <si>
    <t>- vodné a stočné (účty 502 003, 502 053)</t>
  </si>
  <si>
    <t>- plyn (účty 502 004, 502 054)</t>
  </si>
  <si>
    <t>- palivá (účty 502 005, 502 055)</t>
  </si>
  <si>
    <t>- ostatné energie (účet 502 099)</t>
  </si>
  <si>
    <t>- opravy a udržiavanie stavieb (účet 511 001)</t>
  </si>
  <si>
    <t>- opravy a udržiavanie strojov, prístrojov, zariadení a inventára (účty 511 002, 511 052)</t>
  </si>
  <si>
    <t>- opravy a udržiavanie dopravných prostriedkov (účet 511 003)</t>
  </si>
  <si>
    <t>- opravy a udržiavanie prostriedkov IT (účet 511 004)</t>
  </si>
  <si>
    <t>- iné analyticky sledované náklady (účty 511 006-008, 511 056)</t>
  </si>
  <si>
    <t>- údržba a opravy meracej techniky, telových.zariadení ... (účet 511 005)</t>
  </si>
  <si>
    <t>- domáce cestovné (účty 512 001, 512 051)</t>
  </si>
  <si>
    <t>- zahraničné cestovné (účty 512 002, 512 003, 512 004, 512 005, 512 052)</t>
  </si>
  <si>
    <t>- prenájom priestorov (účet 518 001)</t>
  </si>
  <si>
    <t>- vložné na konferencie (účty 518 004, 518 054)</t>
  </si>
  <si>
    <t>- ďalšie vzdelávanie zamestnancov (účet 518 005)</t>
  </si>
  <si>
    <t>- telefón, fax (účty 518 006, 518 056)</t>
  </si>
  <si>
    <t>- počítačové siete a prenosy údajov (účet 518 007)</t>
  </si>
  <si>
    <t>- poštovné (účty 518 008, 518 058)</t>
  </si>
  <si>
    <t>- odvoz odpadu (účty 518 009, 518 059)</t>
  </si>
  <si>
    <t>- dopravné služby (účty 518 012, 518 512)</t>
  </si>
  <si>
    <t>- drobný nehmotný majetok (účet 518 014)</t>
  </si>
  <si>
    <t>- ostatné služby (účet 518 035)</t>
  </si>
  <si>
    <r>
      <t>Mzdové náklady (účet 521)</t>
    </r>
    <r>
      <rPr>
        <sz val="12"/>
        <color theme="1"/>
        <rFont val="Times New Roman"/>
        <family val="1"/>
      </rPr>
      <t xml:space="preserve"> [SUM(R56:R57)]</t>
    </r>
  </si>
  <si>
    <t xml:space="preserve">      - dohody o vykonaní práce, dohody o pracovnej činnosti (účet 521 010)</t>
  </si>
  <si>
    <t>- tvorba sociálneho fondu (účet 527 001)</t>
  </si>
  <si>
    <t>- príspevok zamestnancom na stravovanie (účty 527 002, 527 052)</t>
  </si>
  <si>
    <t>- zákonné odstupné, odchodné (účet 527 003)</t>
  </si>
  <si>
    <t>- náhrada príjmu pri PN (účet 527 004)</t>
  </si>
  <si>
    <t xml:space="preserve">- ochranné pracovné pomôcky podľa Zákonníka práce (účet 527 005) </t>
  </si>
  <si>
    <t xml:space="preserve"> - štipendiá doktorandov (účty 549 001, 549 016, 549 017)</t>
  </si>
  <si>
    <t xml:space="preserve"> - poistné náklady (havarijné, majetok, na študentov) (účty 549 004, 549 014, 549 015, 549 054)</t>
  </si>
  <si>
    <t xml:space="preserve"> - podpora štud. so špecifickými potrebami podľa §100 (účet 549 018) </t>
  </si>
  <si>
    <t xml:space="preserve"> - iné analyticky sledované náklady (účty 549 005-006, 549 012)</t>
  </si>
  <si>
    <t>- náklady na tvorbu fondu na podporu štúdia študentov so špecifickými potrebami (účet 556 300)</t>
  </si>
  <si>
    <t xml:space="preserve">- náklady na tvorbu ostatných fondov (účty 556 510, 556 520) </t>
  </si>
  <si>
    <t>- vysokoškolskí učitelia s funkčným zaradením "profesor"   *)</t>
  </si>
  <si>
    <t>Pod pojmom "interný doktorand" sa rozumie doktorand, ktorému vysoká škola vypláca štipendium v zmysle § 54 zák. č.131/2002 Z.z. o vysokých školách a o zmene a doplnení niektorých zákonov.</t>
  </si>
  <si>
    <r>
      <t>1) V stĺpcoch B a D sa uvádza prepočítaný počet študentov určený ako počet osobomesiacov, počas ktorých bolo poskytované sociálne štipendium</t>
    </r>
    <r>
      <rPr>
        <b/>
        <sz val="11"/>
        <rFont val="Times New Roman"/>
        <family val="1"/>
        <charset val="238"/>
      </rPr>
      <t>.</t>
    </r>
  </si>
  <si>
    <r>
      <t>1) V stĺpcoch B a D sa uvádza prepočítaný počet študentiek určený ako počet osobomesiacov, počas ktorých bolo poskytované tehotenské štipendium</t>
    </r>
    <r>
      <rPr>
        <b/>
        <sz val="11"/>
        <rFont val="Times New Roman"/>
        <family val="1"/>
        <charset val="238"/>
      </rPr>
      <t>.</t>
    </r>
    <r>
      <rPr>
        <sz val="11"/>
        <rFont val="Times New Roman"/>
        <family val="1"/>
        <charset val="238"/>
      </rPr>
      <t xml:space="preserve"> </t>
    </r>
  </si>
  <si>
    <t>1) Výnosy a náklady z podnikateľskej činnosti sa neuvádzajú.</t>
  </si>
  <si>
    <t>2) Uvádzajte počet denných študentov I. a II. stupňa štúdia počas výučbového obdobia, najviac však 10 mesiacov a denných študentov III. stupňa štúdia (doktorandov) vrátane hlavných prázdnin maximálne 12 mesiacov.</t>
  </si>
  <si>
    <r>
      <t xml:space="preserve">Náklady študentských domovov spolu </t>
    </r>
    <r>
      <rPr>
        <sz val="12"/>
        <rFont val="Times New Roman"/>
        <family val="1"/>
      </rPr>
      <t>[R10+R11]</t>
    </r>
  </si>
  <si>
    <r>
      <t xml:space="preserve">- tvorba fondu z hospodárskeho výsledku (účet 413 111) </t>
    </r>
    <r>
      <rPr>
        <vertAlign val="superscript"/>
        <sz val="12"/>
        <rFont val="Times New Roman"/>
        <family val="1"/>
        <charset val="238"/>
      </rPr>
      <t xml:space="preserve">1) </t>
    </r>
  </si>
  <si>
    <t>1) Vrátane tvorby z nerozdeleného zisku z minulých rokov.</t>
  </si>
  <si>
    <t>2) Ostatná tvorba fondu reprodukcie v zmysle § 16a ods. 8 zákona č. 131/2002 Z. z.o vysokých školách v znení neskorších predpisov (kreditné úroky a kurzové zisky).</t>
  </si>
  <si>
    <t>2) Len ak umožňuje zákon.</t>
  </si>
  <si>
    <t>3) Uvádza sa v prípade, ak si vysoká škola vytvorila osobitný bankový účet na krytie fondu - napríklad  fondu reprodukcie.</t>
  </si>
  <si>
    <r>
      <t>1) V stĺpcoch B a D sa uvádza prepočítaný počet študentov určený ako počet osobomesiacov, počas ktorých bolo poskytované štipendium</t>
    </r>
    <r>
      <rPr>
        <b/>
        <sz val="10"/>
        <rFont val="Times New Roman"/>
        <family val="1"/>
        <charset val="238"/>
      </rPr>
      <t>.</t>
    </r>
    <r>
      <rPr>
        <sz val="10"/>
        <rFont val="Times New Roman"/>
        <family val="1"/>
        <charset val="238"/>
      </rPr>
      <t xml:space="preserve"> </t>
    </r>
  </si>
  <si>
    <r>
      <t>2) V stĺpcoch B a D sa uvádza celkový (fyzický) počet študentov, ktorým bolo v príslušnom roku poskytované štipendium</t>
    </r>
    <r>
      <rPr>
        <b/>
        <sz val="10"/>
        <rFont val="Times New Roman"/>
        <family val="1"/>
        <charset val="238"/>
      </rPr>
      <t>.</t>
    </r>
  </si>
  <si>
    <r>
      <t xml:space="preserve">Počet študentov poberajúcich  štipendiá z vlastných zdrojov </t>
    </r>
    <r>
      <rPr>
        <b/>
        <vertAlign val="superscript"/>
        <sz val="12"/>
        <color theme="1"/>
        <rFont val="Times New Roman"/>
        <family val="1"/>
        <charset val="238"/>
      </rPr>
      <t xml:space="preserve">2) </t>
    </r>
  </si>
  <si>
    <t>1) V riadku 5 sa uvedie celkový fyzický počet študentov (pričom 1 študent sa počíta za 1 fyzickú osobu), ktorým bolo vyplatené motivačné štipendium v kalendárnom roku.</t>
  </si>
  <si>
    <t>2) Uvádzajú sa len motivačné štipendiá vyplatené podľa § 96a, ods.1, písm. a) (kód CRŠ 19).</t>
  </si>
  <si>
    <t>3) Uvádzajú sa len motivačné štipendiá vyplatené podľa § 96a, ods.1, písm. b) (kódy v CRŠ: 4, 5, 6, 7, 8).</t>
  </si>
  <si>
    <t xml:space="preserve">1) V stĺpcoch B a D sa uvádza prepočítaný počet študentov určený ako počet osobomesiacov, počas ktorých bolo poskytované štipendium z POO. </t>
  </si>
  <si>
    <t>1) V stĺpci B sa uvádza prepočítaný počet študentov určený ako počet osobomesiacov, počas ktorých bolo poskytované štipendium z rozvojového projektu UA.</t>
  </si>
  <si>
    <t>Zmena stavu zásob ned. výroby</t>
  </si>
  <si>
    <t>Zákonné soc.poistenie a zdrav.poistenie</t>
  </si>
  <si>
    <t>Aktivácia dlhodobého nehmotného majetku</t>
  </si>
  <si>
    <t>Aktivácia dlhodobého hmotného majetku</t>
  </si>
  <si>
    <t>Výnosy z dlhodobého finančného majetku</t>
  </si>
  <si>
    <t>Výnosy z krátkodobého finančného majetku</t>
  </si>
  <si>
    <t>Poskytnuté príspevky fyzickým osobám</t>
  </si>
  <si>
    <t>Poskytnuté príspevky iným účtovným jednotkám</t>
  </si>
  <si>
    <t>Poskytnuté príspevky organizačným zložkám</t>
  </si>
  <si>
    <t>Tvorba a zúčtovanie opravných položiek</t>
  </si>
  <si>
    <t>Náklady na krátkodobý finančný majetok</t>
  </si>
  <si>
    <t xml:space="preserve">Tabuľka č .23:  Náklady verejnej vysokej školy v roku 2022 v oblasti sociálnej podpory študentov </t>
  </si>
  <si>
    <t xml:space="preserve">2) Výnosy z Fondu reprodukcie možno účtovať len v súvislosti s krytím nákladov na vedenie príslušného bankového účtu a nákladov vyplývajúcich z kurzových strát v zmysle 16a ods. 8 zákona.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</si>
  <si>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t>
    </r>
  </si>
  <si>
    <r>
      <t xml:space="preserve">Priemerné štipendium na 1 študenta na mesiac </t>
    </r>
    <r>
      <rPr>
        <sz val="12"/>
        <rFont val="Times New Roman"/>
        <family val="1"/>
        <charset val="238"/>
      </rPr>
      <t xml:space="preserve">[R1_SA/R2_SB resp. R1_SC/R2_SD]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</si>
  <si>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Riadky tabuľky s hlavnými údajmi za sledovanú oblasť sú vyznačené tučným písmom. Ak v riadkoch nasledujúcich za takýmto riadkom je uvedený podrobnejší</t>
    </r>
    <r>
      <rPr>
        <b/>
        <sz val="12"/>
        <rFont val="Times New Roman"/>
        <family val="1"/>
        <charset val="238"/>
      </rPr>
      <t xml:space="preserve">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</si>
  <si>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Ak položke požadovanej v tabuľke zodpovedá podľa predpísanej analytickej evidencie na príslušnom syntetickom účte nejaký špecifický kód (napríklad kód ekonomickej klasifikácie), uvedie sa tento kód za názvom položky.</t>
  </si>
  <si>
    <r>
      <t>Uvedie sa zostatok kapitálovej dotácie na obstaranie a technické zhodnotenie dlhodobého majetku (nevyčerpané finančné  prostriedky k 31. 12. 2021</t>
    </r>
    <r>
      <rPr>
        <sz val="12"/>
        <color indexed="10"/>
        <rFont val="Times New Roman"/>
        <family val="1"/>
        <charset val="238"/>
      </rPr>
      <t xml:space="preserve"> </t>
    </r>
    <r>
      <rPr>
        <sz val="12"/>
        <color indexed="8"/>
        <rFont val="Times New Roman"/>
        <family val="1"/>
        <charset val="238"/>
      </rPr>
      <t>(stĺpec SA v R11), resp. k 31. 12. 2022 (stĺpec SB v R11) na zdrojoch 131x</t>
    </r>
    <r>
      <rPr>
        <sz val="12"/>
        <color rgb="FFC00000"/>
        <rFont val="Times New Roman"/>
        <family val="1"/>
        <charset val="238"/>
      </rPr>
      <t xml:space="preserve"> </t>
    </r>
    <r>
      <rPr>
        <sz val="12"/>
        <rFont val="Times New Roman"/>
        <family val="1"/>
        <charset val="238"/>
      </rPr>
      <t>(131K, 131L)</t>
    </r>
    <r>
      <rPr>
        <sz val="12"/>
        <color indexed="8"/>
        <rFont val="Times New Roman"/>
        <family val="1"/>
        <charset val="238"/>
      </rPr>
      <t>, 13S1, 13S2, 13T1,13T2.....(zostatky zo ŠR aj zo ŠF).</t>
    </r>
  </si>
  <si>
    <t>V tomto riadku uvádzajte všetky ďalšie výdavky nezaradené v predchádzajúcich riadkoch.</t>
  </si>
  <si>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2021 a údaje z roku 2022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2021 -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</si>
  <si>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 xml:space="preserve">Údaje v R7_SA (SB) sú kontrolované na dotačné zmluvy a na účelovú dotáciu na rok 2021, 2022, </t>
    </r>
    <r>
      <rPr>
        <sz val="12"/>
        <rFont val="Times New Roman"/>
        <family val="1"/>
        <charset val="238"/>
      </rPr>
      <t>pričom rok 2022 je rozdelený na obdobie do 1.7.2022 (1,40 eur) a od 1.7.2022 (1,50 eur).</t>
    </r>
  </si>
  <si>
    <r>
      <rPr>
        <sz val="12"/>
        <rFont val="Times New Roman"/>
        <family val="1"/>
        <charset val="238"/>
      </rPr>
      <t xml:space="preserve">
Globálna hodnota na bankových účtoch z R20 sa kontroluje na Súvahu, časť Aktíva, r. 053.</t>
    </r>
    <r>
      <rPr>
        <sz val="12"/>
        <color rgb="FFFF0000"/>
        <rFont val="Times New Roman"/>
        <family val="1"/>
        <charset val="238"/>
      </rPr>
      <t xml:space="preserve">
</t>
    </r>
  </si>
  <si>
    <r>
      <t xml:space="preserve">Dotácie z kapitol štátneho rozpočtu okrem kapitoly MŠVVaŠ SR </t>
    </r>
    <r>
      <rPr>
        <sz val="12"/>
        <rFont val="Times New Roman"/>
        <family val="1"/>
      </rPr>
      <t xml:space="preserve"> (na zdroji 111 a 11UA) [SUM(R1a:R1...)]</t>
    </r>
  </si>
  <si>
    <t>Finančný mechanizmus EHP a Nórsky finančný mechanizmus patria do R3 (ide o prostriedky poskytnuté Úradom vlády SR, na inom zdroji 111)</t>
  </si>
  <si>
    <t>Aktivácia (účtovná skupina 621-624)</t>
  </si>
  <si>
    <t>zdroj 1AC2; 3AC2; 1AC3; 3AC3</t>
  </si>
  <si>
    <t>uvádzajú sa len štipendiá vyplatené z vlastných zdrojov, v CRŠ kód 9 a kód 23</t>
  </si>
  <si>
    <t>Príjem z dotácie poskytnutej na sociálne štipendiá v rámci dotačnej zmluvy z kapitoly MŠVVaŠ k 31.12.</t>
  </si>
  <si>
    <t xml:space="preserve">Ostatné*) </t>
  </si>
  <si>
    <t>Ostatné*)</t>
  </si>
  <si>
    <t>86b</t>
  </si>
  <si>
    <t xml:space="preserve"> - štipendiá z vlastných zdrojov (účty 549 007-010, 549 019, 549 020, 549 022-023) </t>
  </si>
  <si>
    <t xml:space="preserve"> - ostatné iné náklady (účty 549 011, 549 013, 549 021, 549 098-099)</t>
  </si>
  <si>
    <t xml:space="preserve"> - odpisy DN a HM nadobudnutého z kapitálových dotácií zo ŠR 
(účty 551 001, 551 003, 551 100, 551 121, 551 123)</t>
  </si>
  <si>
    <t xml:space="preserve"> - odpisy DN a HM nadobudnutého z kapitálových dotácií z EÚ (zo štrukturálnych fondov) (účty 551 004, 551 300, 551 321, 551 323)</t>
  </si>
  <si>
    <t xml:space="preserve">  - odpisy ostatného DN a HM (účty 551 130, 551 131, 551 133, 551 400, 551 421, 551 423, 551 500, 551 521) </t>
  </si>
  <si>
    <r>
      <t xml:space="preserve">Do tabuľky sa uvádzajú aj </t>
    </r>
    <r>
      <rPr>
        <b/>
        <sz val="10"/>
        <rFont val="Times New Roman"/>
        <family val="1"/>
      </rPr>
      <t>motivačné štipendiá doktorandov</t>
    </r>
    <r>
      <rPr>
        <sz val="10"/>
        <rFont val="Times New Roman"/>
        <family val="1"/>
      </rPr>
      <t>, nie však "normálne" štipendiá doktorandov podľa platovej tabuľky !!!</t>
    </r>
  </si>
  <si>
    <t>*) napr. 384 vytvorená z bežnej dotácie na kapitálovú, dary, časové rozlíšenie</t>
  </si>
  <si>
    <t xml:space="preserve">Výdavky na tehotenské štipendiá (§ 96 zákona) za kalendárny rok </t>
  </si>
  <si>
    <r>
      <t>Počet študentov poberajúcich tehotenské štipendiá v osobomesiacoch</t>
    </r>
    <r>
      <rPr>
        <b/>
        <sz val="9"/>
        <rFont val="Times New Roman"/>
        <family val="1"/>
        <charset val="238"/>
      </rPr>
      <t xml:space="preserve"> </t>
    </r>
    <r>
      <rPr>
        <b/>
        <vertAlign val="superscript"/>
        <sz val="14"/>
        <rFont val="Times New Roman"/>
        <family val="1"/>
        <charset val="238"/>
      </rPr>
      <t>1)</t>
    </r>
  </si>
  <si>
    <t xml:space="preserve"> - ostatné výnosy (účty 649 001-8, 649 012, 649 019-026, 649 098, 649 099, 649 113)</t>
  </si>
  <si>
    <t xml:space="preserve"> - potraviny (účty 501 010)</t>
  </si>
  <si>
    <t xml:space="preserve">Pri vypĺňaní tabuľky je potrebné dodržiavať "Manuál k vedeniu účtovníctva od 1. januára 2019 pre verejné vysoké školy používajúce finančný informačný systém SOFIA (verzia2)". </t>
  </si>
  <si>
    <t xml:space="preserve"> - ostatné zákonné sociálne náklady (účty 527 006, 527 099, 527 600)</t>
  </si>
  <si>
    <t>*) analytiky - odpisy, z ktorých sa tvorí fond reprodukcie</t>
  </si>
  <si>
    <r>
      <t xml:space="preserve"> - odpisy ostatného DN a HM (účty 551 002, 551 200, 551 221, 551 223, 551 900, 551 921, 551 923)</t>
    </r>
    <r>
      <rPr>
        <sz val="12"/>
        <rFont val="Calibri"/>
        <family val="2"/>
        <charset val="238"/>
      </rPr>
      <t>*)</t>
    </r>
  </si>
  <si>
    <t>Tabuľka 24</t>
  </si>
  <si>
    <t>T24_V1</t>
  </si>
  <si>
    <t>Názov rozvojového projektu</t>
  </si>
  <si>
    <t>zostatok nevyčerpanej dotácie z predchádzajúceho roka, t. j. k 31. 12. 2022.</t>
  </si>
  <si>
    <t>Tabuľka č. 20a: Štipendiá z Plánu obnovy a odolnosti - POO (§ 94a zákona) 
za rok 2022</t>
  </si>
  <si>
    <t>Štipendiá z Plánu obnovy a odolonosti - POO (§ 94a zákona) za rok 2022</t>
  </si>
  <si>
    <t>Štipendiá z POO</t>
  </si>
  <si>
    <t>Tabuľka č. 20a: obsahuje informácie o príjmoch a výdavkoch verejnej vysokej školy na štipendiá v roku 2022 z prostriedkov Plánu obnovy a odolnosti - POO. Osobitne sa sledujú dotácie, poskytnuté z MŠVVaŠ SR a osobitne dotácie z iných zdrojov POO. Rozdelenie sa týka štipendií poskytnutých vysokou školou na talentovaných študentov a na znevýhodnených študentov.</t>
  </si>
  <si>
    <t>Tabuľka č. 20b: Štipendiá z rozvojových projektov (RP) a iných zdrojov určené na zmiernenie negatívnych dôsledkov vojny na Ukrajine za rok 2022</t>
  </si>
  <si>
    <t>uvádzajú sa štipendiá vyplatené zo ŠR - mimo kapitolu MŠVVaŠ SR</t>
  </si>
  <si>
    <r>
      <t>Tabuľka č. 20b: obsahuje informácie o príjmoch a výdavkoch verejnej vysokej školy na štipendiá z rozvojových projektov a z iných zdrojov mimo kapitolu MŠVVaŠ SR poskytnutých študentom za účelom zmiernenia negatívnych dôsledkov vojny na Ukrajine za rok 2022</t>
    </r>
    <r>
      <rPr>
        <b/>
        <sz val="12"/>
        <color rgb="FFFF0000"/>
        <rFont val="Times New Roman"/>
        <family val="1"/>
        <charset val="238"/>
      </rPr>
      <t>.</t>
    </r>
    <r>
      <rPr>
        <sz val="12"/>
        <color rgb="FFFF0000"/>
        <rFont val="Times New Roman"/>
        <family val="1"/>
        <charset val="238"/>
      </rPr>
      <t xml:space="preserve"> </t>
    </r>
  </si>
  <si>
    <t>Štipendiá z rozvojových projektov (RP) a z iných zdrojov určené na zmiernenie negatívnych dôsledkov vojny na Ukrajine za rok 2022</t>
  </si>
  <si>
    <t xml:space="preserve">Príjmy a výdavky VVŠ určené na rozvojové projekty na podprograme 077 13 - Rozvoj vysokého školstva do roku 2021 a za roky 2021 a 2022 </t>
  </si>
  <si>
    <t xml:space="preserve">Tabuľka č. 24: Príjmy a výdavky VVŠ určené na rozvojové projekty na podprograme 077 13 - Rozvoj vysokého školstva do roku 2021 a za roky 2021 a 2022 </t>
  </si>
  <si>
    <t>príjmy a výdavky (v Eur) v rokoch</t>
  </si>
  <si>
    <t>príjmy z 077 13 do roku 2021 spolu</t>
  </si>
  <si>
    <t>výdavky z 077 13 do roku 2021 spolu</t>
  </si>
  <si>
    <t>zostatok nevyčerpanej dotácie z 077 13 do roku 2021 spolu</t>
  </si>
  <si>
    <t>zostatok nevyčerpanej dotácie z 077 13 v roku 2021</t>
  </si>
  <si>
    <t>výdavky z 077 13 v roku 2021</t>
  </si>
  <si>
    <t>príjmy z 077 13 v roku 2021</t>
  </si>
  <si>
    <t>príjmy z 077 13 v roku 2022</t>
  </si>
  <si>
    <t>výdavky z 077 13 v roku 2022</t>
  </si>
  <si>
    <t xml:space="preserve">Údaje v tabuľke v stĺpcoch A,D a G sa kotrolujú na dotačnú zmluvu, údaje v R1 až R6 v stĺpci J sa kontrolojú na rozpočtový informačný systém, modul MUR a údaje v stĺpcoch B, E a H sa kontrolujú na zúčtovanie finančných prostriedkov pre rozvojové projekty za príslušné roky (SVŠ). </t>
  </si>
  <si>
    <t xml:space="preserve">pozn. aktívne projekty, ktoré boli aktívne v roku 2022, príp. čerpali sa finačné zdroje v roku 2022 </t>
  </si>
  <si>
    <r>
      <t>Tabuľka č. 24: obsahuje informácie o príjmoch a výdavkoch verejnej vysokej školy z rozvojových projektov do roku 2021 a za roky 2021 a 2022</t>
    </r>
    <r>
      <rPr>
        <b/>
        <sz val="12"/>
        <color rgb="FFFF0000"/>
        <rFont val="Times New Roman"/>
        <family val="1"/>
        <charset val="238"/>
      </rPr>
      <t>.</t>
    </r>
    <r>
      <rPr>
        <sz val="12"/>
        <color rgb="FFFF0000"/>
        <rFont val="Times New Roman"/>
        <family val="1"/>
        <charset val="238"/>
      </rPr>
      <t xml:space="preserve"> </t>
    </r>
  </si>
  <si>
    <t>Názov verejnej vysokej školy:   Trnavská univerzita so sídlom v Trnave</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</si>
  <si>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</si>
  <si>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</si>
  <si>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</si>
  <si>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</si>
  <si>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</si>
  <si>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</si>
  <si>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r>
      <t>- tvorba fondu z odpisov (účet 413 116,</t>
    </r>
    <r>
      <rPr>
        <sz val="12"/>
        <color rgb="FFFF0000"/>
        <rFont val="Times New Roman"/>
        <family val="1"/>
        <charset val="238"/>
      </rPr>
      <t xml:space="preserve"> 413 916</t>
    </r>
    <r>
      <rPr>
        <sz val="12"/>
        <rFont val="Times New Roman"/>
        <family val="1"/>
      </rPr>
      <t>)</t>
    </r>
  </si>
  <si>
    <t>Vo výkaze FIN1-12 na zdrojoch 131H, 131J, 131L, 3P01 a 111 predstavujú kapitálové výdavky 610 095,04 Eur, z toho 561 711,64 Eur predstavuje čerpanie prostredníctvom fondu reprodukcie (stĺpec C a F tabuľky).</t>
  </si>
  <si>
    <t>zostatkový účet VVŠ</t>
  </si>
  <si>
    <t xml:space="preserve">SK97 8180 0000 0070 0013 3024 </t>
  </si>
  <si>
    <t>SK40 8180 0000 0070 0024 1041</t>
  </si>
  <si>
    <t>SK70 8180 0000 0070 0052 8106</t>
  </si>
  <si>
    <t>SK42 8180 0000 0070 0027 0299</t>
  </si>
  <si>
    <t xml:space="preserve">SK35 8180 0000 0070 0024 1228                  SK42 8180 0000 0070 0024 1199                      SK85 8180 0000 0070 0024 1201                    SK13 8180 0000 0070 0024 1236                    SK88 8180 0000 0070 0024 1244                    SK33 8180 0000 0070 0006 5500                 </t>
  </si>
  <si>
    <t>SK14 8180 0000 0070 0006 5551</t>
  </si>
  <si>
    <t>-----</t>
  </si>
  <si>
    <t>SK05 8180 0000 0070 0006 5519</t>
  </si>
  <si>
    <t>SK36 8180 0000 0070 0006 5543</t>
  </si>
  <si>
    <t>SK88 0200 0000 0029 3873 3255                      SK90 0200 0000 0018 0217 0057                  SK83 0200 0000 0018 0247 8158</t>
  </si>
  <si>
    <t xml:space="preserve">SK77 8180 0000 0070 0028 7808                    SK29 8180 0000 0070 0057 8023                  SK27 8180 0000 0070 0067 2925  </t>
  </si>
  <si>
    <t>V tabuľke je doplnený riadok 2a - zostatkový účet VVŠ, ktorý zároveň slúži aj ako distribučný účet pre poskytovanie dotácie z MŠVVaŠ SR.</t>
  </si>
  <si>
    <t>Rozvojový projekt na podporu zapojenia Trnavskej univerzity v Trnave do iniciatívy Európskych univerzít</t>
  </si>
  <si>
    <t>Podpora pri poskytovaní a uskutočňovaní doplňujúceho pegagogického štúdia a rozširujúceho štúdia</t>
  </si>
  <si>
    <t>Rozdiel mzdových nákladov a účtu 521 v tabuľke 5 predstavuje rozdiel zostatku nevyčerpaných dovoleniek rokov 2021 a 2022 zvýšením nákladov v čiastke +21 927,64 Eur.</t>
  </si>
  <si>
    <t>PRINS LEOPOLD INSTITUUT VOOR TROPISCHE GENEESKUNDE, established in Nationalestraat 155, ANTWERPEN 2000, Belgium, VAT number: BE0410057701, EU, H2020, UNRAVELLING DATA FOR RAPID EVIDENCE-BASED RESPONSE TO COVID-19</t>
  </si>
  <si>
    <t>ACADEMISCH ZIEKENHUIS GRONINGEN (UMCG), established in HANZEPLEIN 1, GRONINGEN 9713 GZ,, Netherlands,EU-H2020, H2020-SC1-2018-Single-Stage-RTD, Scaling-up NCD Interventions in South East Asia’ - SUNI-SEA</t>
  </si>
  <si>
    <t>Nadácia SPP-Zmluva o poskytnutí finančného príspevku č. 46092022,  Letná škola práva pre stredoškolákov 2. ročník</t>
  </si>
  <si>
    <t>Výdavky na štipendiá doktorandov za rok 2022 súhlasia s kódom CRŠ 12 a 13 podľa obdobia nároku štipendia za 1-12/2022 nakoľko sú vyplácané pozadu.</t>
  </si>
  <si>
    <t>Rozdiel na ÚHK 691 v roku 2022 v porovnaní s T1_R14 predstavuje časové rozlíšenie výnosov v celkovej výške                     +1 756,54 Eur nasledovne:
a) na stravovaní študentov a doktorandov sú navýšené výnosy o zostatok výnosov z roku 2021 vo výške +44 375,83 Eur a zároveň sú znížené výnosy o zostatok výnosov z roku 2022 vo výške -29 811,93 Eur,
b) na šport, kultúru a UPC sú navýšené výnosy o zostatok z roku 2021 vo výške +26 167,89 Eur a zároveň znížené výnosy o zostatok dotácie z roku 2022 vo výške  -38 973,89 Eur,
c) na odmeny na základe kolektívnej zmluvy pre rok 2022 sú znížené výnosy o zostatok výnosov z roku 2022 vo výške -0,99 Eur,
d) na rekreácie zamestnancov sú znížené výnosy o zostatok výnosov z roku 2022 vo výške -0,37 Eur.</t>
  </si>
  <si>
    <t>Erazmus, SAAIC - národná agentúra, Projekt mobility vysokoškolských študentov a zamestnancov</t>
  </si>
  <si>
    <t>UCM Trnava, rozvojový projekt - Univerzitný klaster</t>
  </si>
  <si>
    <t>Ministerstvo dopravy a výstavby SR, Príspevok na ubytovanie odídenca z Ukrajiny</t>
  </si>
  <si>
    <t>Ministerstvo hospodárstva SR, dotácia na testovanie COVID19</t>
  </si>
  <si>
    <t>Česká provincia Tovaryšstva Ježíšova, zmluva č.2/2022, "Pápež Svätý Lev Veľký: preklad základných textov s komentármi a monografickou štúdiou"</t>
  </si>
  <si>
    <t>Česká provincia Tovaryšstva Ježíšova, zmluva č.1/2022,  "Svedectvo viery IV. Osobnosť a dielo pátra Jozefa Kyselicu"</t>
  </si>
  <si>
    <r>
      <t>V riadku 6 stĺpec B je uvedená poskytnutá dotácia v roku 2022 vo výške 305 181,- Eur: z toho 36 316,- Eur bola použitá na náklady zmluvných zariadení, 130 821,- Eur na ubytovanie študentov vo vlastnom ŠD, účelová dotácia príspevok na rekreáciu ŠD 783,25 Eur a účelová dotácia príspevok na rekreáciu ŠJ 822,75 Eur, účelová dotácia na odmeny podľa KZ ŠD 8 727,40 Eur a účelová dotácia na odmeny podľa KZ ŠJ 4 710,60 Eur, účelová dotácia na zvýšenie energií ŠD 106 000,- Eur a účelová dotácia na zvýšenie energií ŠJ 17 000,- Eur. Skutočné výnosy ŠD z dotácie štátneho rozpočtu v účtovnej triede 6 bez zmluvných zariad</t>
    </r>
    <r>
      <rPr>
        <b/>
        <sz val="10"/>
        <color rgb="FF0000FF"/>
        <rFont val="Arial"/>
        <family val="2"/>
        <charset val="238"/>
      </rPr>
      <t>ení predstavuje sumu 246 330,29 E</t>
    </r>
    <r>
      <rPr>
        <b/>
        <sz val="10"/>
        <color indexed="12"/>
        <rFont val="Arial"/>
        <family val="2"/>
        <charset val="238"/>
      </rPr>
      <t>ur. Hospodársky výsledok ŠD za hlavnú činnosť za rok 2022 je zisk  +82 482,62 Eur.</t>
    </r>
  </si>
  <si>
    <t>1c</t>
  </si>
  <si>
    <t>1d</t>
  </si>
  <si>
    <t>1e</t>
  </si>
  <si>
    <t>1f</t>
  </si>
  <si>
    <t>1g</t>
  </si>
  <si>
    <t>1h</t>
  </si>
  <si>
    <t>1i</t>
  </si>
  <si>
    <t>1j</t>
  </si>
  <si>
    <t>4c</t>
  </si>
  <si>
    <t>4d</t>
  </si>
  <si>
    <t>4e</t>
  </si>
  <si>
    <t>4f</t>
  </si>
  <si>
    <t>4g</t>
  </si>
  <si>
    <t>4h</t>
  </si>
  <si>
    <t>4i</t>
  </si>
  <si>
    <t>4j</t>
  </si>
  <si>
    <t>4k</t>
  </si>
  <si>
    <t>4l</t>
  </si>
  <si>
    <t>4m</t>
  </si>
  <si>
    <t>4n</t>
  </si>
  <si>
    <t>4o</t>
  </si>
  <si>
    <r>
      <t xml:space="preserve"> - iné analyticky sledované náklady (účty 518 003, 518 013, 518 015-018, 518 020-030, 518 031-034, 518 036-038, 518 040-041, 518 052, 518 057, 518 089, 518 099, 518 529-530, </t>
    </r>
    <r>
      <rPr>
        <sz val="12"/>
        <color rgb="FFFF0000"/>
        <rFont val="Times New Roman"/>
        <family val="1"/>
        <charset val="238"/>
      </rPr>
      <t>518 599</t>
    </r>
    <r>
      <rPr>
        <sz val="12"/>
        <color theme="1"/>
        <rFont val="Times New Roman"/>
        <family val="1"/>
      </rPr>
      <t xml:space="preserve">) </t>
    </r>
  </si>
  <si>
    <t>Mesto Trnava "Psychologické večery v Trnave"</t>
  </si>
  <si>
    <t>APVV: SAV doc.Juríková: "Zanedbané súvislovsti. Príležitostné žánre v slovenskej literatúre v 16. - 18. storočí"</t>
  </si>
  <si>
    <t>APVV: UCM TT dr.Sipekiová "Vedomosti Nitrianskej stolice M.Bela (interpretácia a aplikácia)"</t>
  </si>
  <si>
    <t>APVV: SAV dr.Zvarík "Filozofická antropológia v kontexte súčasných kríz symbolických štruktúr"</t>
  </si>
  <si>
    <t>APVV: SAV doc.Hrnčiarik "Elity doby rímskej u stredoeurópskych Svébov"</t>
  </si>
  <si>
    <t>3c</t>
  </si>
  <si>
    <t>Medzinárodný vyšehradsky fond Bratislava, podpora štipendistu</t>
  </si>
  <si>
    <t>TTSK, Zmluva č. 2022/ORG/R/Z/TT/0406, Využitie samoodberového testu v skríningu HPV a vybraných koinfekcií ovplyvňujúcich progresiu karcinómu krčka maternice u žien z marginalizovaných skupín v Trnavskom samosprávnom kraji</t>
  </si>
  <si>
    <t>Vyplatené štipendiá na riadku 17- iné nezaradené boli čerpané hlavne na podporu rozvoja fakulty a univerzity, šírenie dobrého mena univerzity, spolupráca na organizovaní konferencií a podujatí univerzity, zdravotnícka pomoc na podujatiach univerzity, aktívna práca v ubytovacej komisii, výučba SJ ukrajinských utečencov a starostlivosť o ukrajinské deti, dobrovoľnícka činnosť, pomoc pri príprave akreditačného spisu, propagácia študijných programov, príprava web stránky fakulty, štipendiá priznané pre ukrajinských študentov v súvislosti s vojnovým stavom a pod.</t>
  </si>
  <si>
    <t>APVV-17-0489 so SAV: Poetika textu a poetika udalosti v novodobej slovenskej literatúre 18.-21. storočia, riešiteľ: prof. Bíllik</t>
  </si>
  <si>
    <t>APVV-19-0314 s UK BA: Diskurz globálneho vzdelávania a jeho prax v Česku a na Slovensku, riešiteľ: prof. Kaščák</t>
  </si>
  <si>
    <t>APVV-20-0045 so SAV: "Topologické štruktúry a priestory funkcií" riešiteľ: doc. Holý</t>
  </si>
  <si>
    <t>Nadácia Volkswagen Slovakia: GRANT č.158/20_THZS_S: "Od Domina ku Goldbergovi"</t>
  </si>
  <si>
    <t xml:space="preserve">University of Natural Resources and Life Sciences, Vienna :  INTERREG Danube Transnational Programme: Managing and restoring aquatic Ecological corridors for migrator fish species in the danube river basin - MEASURES   DTP2-038-2.3 </t>
  </si>
  <si>
    <t xml:space="preserve">VIA University College Denmark: Reform of Early Childhood Education in Eastern Europe - REFEE    </t>
  </si>
  <si>
    <t>Slovenská akademická asociácia pre medzinárodnú spoluprácu : ERASMUS+ Programme: Program rozvoja profesijných kapacít pre ranú starostlivosť a predškolské vzdelávanie PROROK     2020-1-SK01-KA201-078304</t>
  </si>
  <si>
    <t>University of Luxemburg : ERASMUS+ Programme: Primary Education Physical Education Teacher Education  PRIME PETE       2020-1-LU01-KA203-063257</t>
  </si>
  <si>
    <t>Slovenská akademická asociácia pre medzinárodnú spoluprácu : ERASMUS+ Programme: Curriculum for Cultural and social diversity in preschool education: 2018-1-SK01-KA201-046344 KUSODIV</t>
  </si>
  <si>
    <t>University of Luxembourg: ERASMUS+ Programme: Basic Motor Competencies in Europe - Digital Promotion (BMC-EU DigPro)     2020-1-LU01-KA226-SCH-078055</t>
  </si>
  <si>
    <t>University of Luxemburg : ERASMUS+ Programme:  Disentangling Inclusion in Primary Physical Education - DIPPE  2018-1-LU01-KA201-037316</t>
  </si>
  <si>
    <t>Universita Degli Studi di Verona : HORIZON 2020 Marie Sklodowska-Curie (MSCA) Inovatie Traning Network (EJD) 860516: Empirical study of Literature Traning Network ELIT</t>
  </si>
  <si>
    <t xml:space="preserve">Aristotle University of Thessaloniki: Erasmus + Programme: The reinforcement of Physical Education Teachers´Intercultural Competence - PETIC </t>
  </si>
  <si>
    <t>Klett Polska sp. z o.o.:  ERASMUS +: Improving the Quality of Physical Education in Kindergarten to Prevent Postural Defects in Children - POSE</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</si>
  <si>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</si>
  <si>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r>
      <t xml:space="preserve"> - náklady na jedlá študentov</t>
    </r>
    <r>
      <rPr>
        <vertAlign val="superscript"/>
        <sz val="12"/>
        <rFont val="Times New Roman"/>
        <family val="1"/>
        <charset val="238"/>
      </rPr>
      <t>3)</t>
    </r>
  </si>
  <si>
    <t xml:space="preserve">Počet vydaných jedál študentom v kalendárnom roku  </t>
  </si>
  <si>
    <r>
      <t>- počet vydaných jedál študentom vo vlastných zariadeniach do 30.6.2022</t>
    </r>
    <r>
      <rPr>
        <vertAlign val="superscript"/>
        <sz val="12"/>
        <color rgb="FFFF0000"/>
        <rFont val="Times New Roman"/>
        <family val="1"/>
      </rPr>
      <t xml:space="preserve"> 3)</t>
    </r>
  </si>
  <si>
    <r>
      <t>- počet vydaných jedál študentom vo vlastných zariadeniach od 1.7.2022</t>
    </r>
    <r>
      <rPr>
        <vertAlign val="superscript"/>
        <sz val="12"/>
        <color rgb="FFFF0000"/>
        <rFont val="Times New Roman"/>
        <family val="1"/>
      </rPr>
      <t xml:space="preserve"> 3)</t>
    </r>
  </si>
  <si>
    <r>
      <t>- počet vydaných jedál študentom v zmluvných zariadeniach do 30.6.2022</t>
    </r>
    <r>
      <rPr>
        <vertAlign val="superscript"/>
        <sz val="12"/>
        <color rgb="FFFF0000"/>
        <rFont val="Times New Roman"/>
        <family val="1"/>
      </rPr>
      <t xml:space="preserve"> 4)</t>
    </r>
  </si>
  <si>
    <r>
      <t>- počet vydaných jedál študentom v zmluvných zariadeniach od 1.7.2022</t>
    </r>
    <r>
      <rPr>
        <vertAlign val="superscript"/>
        <sz val="12"/>
        <color rgb="FFFF0000"/>
        <rFont val="Times New Roman"/>
        <family val="1"/>
      </rPr>
      <t xml:space="preserve"> 4)</t>
    </r>
  </si>
  <si>
    <r>
      <t>Priemerné náklady  na jedlo študenta v Eur [</t>
    </r>
    <r>
      <rPr>
        <sz val="12"/>
        <rFont val="Times New Roman"/>
        <family val="1"/>
        <charset val="238"/>
      </rPr>
      <t>R10</t>
    </r>
    <r>
      <rPr>
        <sz val="12"/>
        <rFont val="Times New Roman"/>
        <family val="1"/>
      </rPr>
      <t>/(R13+R14)]</t>
    </r>
  </si>
  <si>
    <t>1) výnosy a náklady z podnikateľskej činnosti sa neuvádzajú, neuvádzajú sa ani výnosy a náklady súvisiace so stravovaním zamestnancov</t>
  </si>
  <si>
    <r>
      <t xml:space="preserve">2) všetky údaje o výnosoch a nákladoch  sa uvádzajú </t>
    </r>
    <r>
      <rPr>
        <sz val="11"/>
        <rFont val="Times New Roman"/>
        <family val="1"/>
        <charset val="238"/>
      </rPr>
      <t>v Eur</t>
    </r>
  </si>
  <si>
    <r>
      <t xml:space="preserve">3) uvádzajú sa </t>
    </r>
    <r>
      <rPr>
        <b/>
        <sz val="11"/>
        <rFont val="Times New Roman"/>
        <family val="1"/>
        <charset val="238"/>
      </rPr>
      <t>jedlá vydané študentom len vo vlastnej jedálni</t>
    </r>
    <r>
      <rPr>
        <sz val="11"/>
        <rFont val="Times New Roman"/>
        <family val="1"/>
        <charset val="238"/>
      </rPr>
      <t>, na ktoré sa poskytuje dotácia
na príspevok na jedlo do 30.6.2022 vo výške 1,40 eur a od 1.7.2022 vo výške 1,50 eur</t>
    </r>
  </si>
  <si>
    <r>
      <t xml:space="preserve">4) uvádzajú sa </t>
    </r>
    <r>
      <rPr>
        <b/>
        <sz val="11"/>
        <rFont val="Times New Roman"/>
        <family val="1"/>
        <charset val="238"/>
      </rPr>
      <t>jedlá vydané študentom v zmluvných zariadeniach</t>
    </r>
    <r>
      <rPr>
        <sz val="11"/>
        <rFont val="Times New Roman"/>
        <family val="1"/>
        <charset val="238"/>
      </rPr>
      <t>, na ktoré sa poskytuje dotácia
na príspevok na jedlo do 30.6.2022 vo výške 1,40 eur a od 1.7.2022 vo výške 1,50 eur</t>
    </r>
  </si>
  <si>
    <t>T4_R1_SA(SB) = T3_R20_SA(SC),
T4_R6_SA(SB) = T3_R26_SA(SC) 
T4_R14_SA(SB) = T13_R9_SE(SF)
T4_R14_SB = T22_R57_SB</t>
  </si>
  <si>
    <t>Údaje v T4 sú kontrolované na údaje z T3, a to na výnosy z hlavnej činnosti - školné (T3_R20), poplatky spojené so štúdiom (T3_R26). 
Údaj  v R14 - návrh na prídel do štipendijného fondu musí byť minimálne vo výške vykazovanom na riadku R13 - základ pre prídel do štipendijného fondu.</t>
  </si>
  <si>
    <t>T6_R1..R6, R7, R9, R13, R14, R16, R17 = Škol 2-04 za 2022, 
T6_R15a.. = dotačná zmluva na 2022, špecifiká</t>
  </si>
  <si>
    <t>T8_R5_SA (SC)+T8a_R5_SA (SC) = dotačná zmluva na rok 2021 (2022), prvok 077 15 01 - účelové prostriedky na sociálne  a tehotenské štipendiá</t>
  </si>
  <si>
    <t xml:space="preserve">Údaje  sú kontrolované na  dotačné zmluvy a na účelovú dotáciu na rok 2021, 2022. Za rok 2022 na T1_R12_SA.
Údaje v T8_R1_SC by sa mali rovnať údajom z CRŠ kód 1. </t>
  </si>
  <si>
    <t>T8_R5_SC+T8a_R5_SC = T1_R12_SA
T8_R4_SC = zostatok k 31.12.2021
T8_R6_SA = T8_R4_SC 
T8_R1_SA (SC)  ≤ T13_R11_SE (SF)</t>
  </si>
  <si>
    <t>Údaj v T8_R4_SA predstavuje zostatok nevyčerpanej dotácie z predchádzajúceho roka, t. j. k 31. 12. 2021.  
Údaj v T8_R6_SA (SC)+T8a_R6_SA (SC) predstavuje zostatok nevyčerpanej dotácie k 31. 12. príslušného roka (2021, resp. 2022) a ich hodnoty sa vypočítajú z ostatných uvedených údajov. Zostatok nevyčerpanej dotácie k 31.12.2021 je totožný s údajmi vykazovanými v tabuľke T8 výročnej správy za rok 2021.</t>
  </si>
  <si>
    <t>T8a_R5_SC+T8_R5_SC = dotačná zmluva na rok 2022
T8a_R1_SA (SC)  ≤ T13_R11_SE (SF)</t>
  </si>
  <si>
    <t xml:space="preserve">
   Údaj v T8_R6_SC+T8a_R6_SC predstavuje zostatok nevyčerpanej dotácie z predchádzajúceho roka, t. j. k 31. 12. 2022.                                                                                                Údaje v T8a_R6_SC by sa mal rovnať údajom z CRŠ kód 21.
</t>
  </si>
  <si>
    <t>T10_R13 + R14 = štatistické výkazy MŠVVaŠ SR 2021 (2022)</t>
  </si>
  <si>
    <t>T11_SB_R10a = T17_SC+SD_R24</t>
  </si>
  <si>
    <t>T13_R2_SC (SD) = T11_R2_SA (SB) 
T13_R8_SF ≥ T8_R5_SC + T8a_T5_SC+T20_R2_(SC + SD)+T20a_R4 SA (SC)+T20b_R4 SA (SC)
T13_R13_SD = T16_R9_SB
T13_R13_SF = T16_R10_SB</t>
  </si>
  <si>
    <t>Údaje v T13_ R2_SC (SD) - tvorba fondu reprodukcie sa musia rovnať údajom v T11_R2_SA (SB). 
Údaje v T13_R8_SE (SF) majú súvzťažnosť s údajmi v T8_R5 (sociálne štipendiá), s údajmi v T8a_R5 (tehotenské štipendiá), T20_R2 (motivačné štipendiá), T20a_R4 (motivačné štipendiá z POO) a T20b_R4 (štipendiá z rozvojových projektov určené na zmiernenie negatívnych dôsledkov vojny na Ukrajine). Tvorba fondu z dotácie v T13_R8 má byť minimálne vo výške súčtu dotácie na sociálne štipendiá (T8_R5), tehotenské štipendiá (T8a_R5), motivačné štipendiá (T20_R2) motivačné štipendiá z POO (T20a_R4) a  štipendiá z rozvojových projektov určené na zmiernenie negatívnych dôsledkov vojny na Ukrajine (T20b_R4). 
Údaje v T13_R13_SD (SF) majú byť totožné s údajmi v T16, účet štipendijného fondu (R10), účet fondu reprodukcie (R9).</t>
  </si>
  <si>
    <t>T13_R12_SF ≥T8_R6_SC+T8a_R6_SC+ T20_R4_(SC +SD)+T20a_R5 SA  (SC)+T20b_R5 SA(SC)</t>
  </si>
  <si>
    <t>Stav štipendijného fondu k 31. 12. uvedený v R12_SF nemá byť nižší ako súčet zostatku nevyčerpanej dotácie na sociálne štipendiá v T8_R6_SC, tehotenské štipendiá T8a_R6_SC, motivačné štipendiá v T20_R4_(SC +SD), štipendiá z POO v T20a_R5_SA (SC) a na štipendiá z rozvojových projektov (RP) v T20B_R5_SA (SC)</t>
  </si>
  <si>
    <t>Súvzťažnosť tvorby štipendijného fondu z výnosov zo školného v T13_R9_SF na T4_R14_SB.</t>
  </si>
  <si>
    <t>T13_R11_SF = T8_R1_SC+T19_R1_SC+T8a_R1_SC+T20_R3_(SC+SD)+T20a_R1 SA(SC)+T20b_R1 SA (SC)</t>
  </si>
  <si>
    <r>
      <t>Čerpanie štipendijného fondu je vo výške čerpania soc. štipendií</t>
    </r>
    <r>
      <rPr>
        <b/>
        <sz val="12"/>
        <rFont val="Times New Roman"/>
        <family val="1"/>
        <charset val="238"/>
      </rPr>
      <t>,</t>
    </r>
    <r>
      <rPr>
        <sz val="12"/>
        <rFont val="Times New Roman"/>
        <family val="1"/>
        <charset val="238"/>
      </rPr>
      <t xml:space="preserve"> tehotenských štipendií, čerpania motivač. štipendií , čerpania štipendií z vlastných zdrojov, štipendií z POO a z rozvojových projektov v rámci kódu zdroja UA. </t>
    </r>
  </si>
  <si>
    <t>Údaje v T18_R1 sú kontrolované na rozpis bežnej a kapitálovej dotácie na programe 06K v roku 2022 poskytnuté vysokým školám mimo "dotačnej zmluvy" prostredníctvom  APVV resp. sekcie vedy a techniky.
Údaje v T18_R6 a R7 sú kontrolované na rozpis bežnej dotácie na podrograme 05T 08 a prvku 021 02 03 v roku 2022, poskytnuté vysokým školám mimo "dotačnej zmluvy" prostredníctvom sekcie medzinárodnej spolupráce.</t>
  </si>
  <si>
    <t>T19_R1_SC + T20_R3(SC+SD) + T8_R1_SC + T8a_R1_SC+T20a_R1 SA (SC)+T20b_R1 SA (SC) = T13_R11_SF</t>
  </si>
  <si>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 T20a - štipendií Z POO a T20b - štipendií z rozvojových projektov zo zdroja UA</t>
  </si>
  <si>
    <t>V riadku 56 sú zvýšené náklady za rok 2022 oproti tabuľke č.6 o rozdiel zostatku nevyčerpaných dovoleniek rokov 2021 a 2022 v  čiastke +21 927,64 Eur.</t>
  </si>
  <si>
    <t>Študenti, ktorí majú praktickú výučbu vo Fakultnej nemocnici v Trnave sa v zmluvnom zariadení aj stravujú a za rok 2022 bolo vydaných 774 jedál.</t>
  </si>
  <si>
    <t>Rozdiel v stĺpci H vo výške 82 111,32 Eur predstavuje nepreúčtovaný výdavok na  obstaranie majetku za predchádzajúce roky, ktorý sme obstarali z dotácie poskytnutej na bežné výdavky na ťarchu účtu 691004 a v prospech účtu 384140 pri obstaraní tohto majetku. Toto preúčtovanie sme účtovali k dátumu 31.12.2022 v zmysle metodiky k vedeniu účtovníctva pre VVŠ.</t>
  </si>
  <si>
    <t>Komentár k rozdielom v stĺpci SG a SH je uvedený pod tabuľkou.</t>
  </si>
  <si>
    <t>V čerpaní fondu TAB13_R11_SF je aj časové rozlíšenie štipendií z TAB20a vyplácaných pozadu za rok 2022 vo výške 36 000,- Eur.</t>
  </si>
  <si>
    <t>V riadku 11 stĺpec F je uvedené čerpanie štipendijného fondu navýšené o časové rozlíšenie štipendií z TAB20a vyplácaných v 1/2023 za rok 2022 vo výške 36 000,- Eur.</t>
  </si>
  <si>
    <t xml:space="preserve">Rozdiel v stĺpci G vo výške 9 660,16 Eur predstavuje rozdiel pri  inventarizácii účtov, kde k 31.12.2022 bolo zistené, že majetok bol nesprávne zaradený na hlavnú činnosť dotačnú - účet 384110. Nakoľko v roku 2022 už nebolo možné účtovať v oblasti majetok, k 1.1.2023 sme preúčtovali majetok  z "hlavná činnosť dotačná" na oblasť "bežná dotácia na kapitálové výdavky".
</t>
  </si>
  <si>
    <t>pozri komentár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</si>
</sst>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S_k_-;\-* #,##0.00\ _S_k_-;_-* &quot;-&quot;??\ _S_k_-;_-@_-"/>
    <numFmt numFmtId="165" formatCode="#,##0.00_ ;[Red]\-#,##0.00\ "/>
    <numFmt numFmtId="166" formatCode="_-* #,##0\ _S_k_-;\-* #,##0\ _S_k_-;_-* &quot;-&quot;??\ _S_k_-;_-@_-"/>
    <numFmt numFmtId="167" formatCode="#,##0.0"/>
    <numFmt numFmtId="168" formatCode="#,##0_ ;[Red]\-#,##0\ "/>
  </numFmts>
  <fonts count="130"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b/>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sz val="11"/>
      <color rgb="FFFF0000"/>
      <name val="Times New Roman"/>
      <family val="1"/>
      <charset val="238"/>
    </font>
    <font>
      <b/>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b/>
      <sz val="12"/>
      <color rgb="FFFF0000"/>
      <name val="Calibri"/>
      <family val="2"/>
      <charset val="238"/>
    </font>
    <font>
      <sz val="12"/>
      <color rgb="FFC00000"/>
      <name val="Times New Roman"/>
      <family val="1"/>
      <charset val="238"/>
    </font>
    <font>
      <u/>
      <sz val="12"/>
      <color rgb="FFFF0000"/>
      <name val="Times New Roman"/>
      <family val="1"/>
      <charset val="238"/>
    </font>
    <font>
      <b/>
      <sz val="14"/>
      <color rgb="FFFF0000"/>
      <name val="Times New Roman"/>
      <family val="1"/>
    </font>
    <font>
      <b/>
      <sz val="10"/>
      <name val="Times New Roman"/>
      <family val="1"/>
    </font>
    <font>
      <sz val="12"/>
      <name val="Calibri"/>
      <family val="2"/>
      <charset val="238"/>
    </font>
    <font>
      <b/>
      <sz val="10"/>
      <color indexed="12"/>
      <name val="Arial"/>
      <family val="2"/>
      <charset val="238"/>
    </font>
    <font>
      <b/>
      <sz val="10"/>
      <color rgb="FF0000FF"/>
      <name val="Arial"/>
      <family val="2"/>
      <charset val="238"/>
    </font>
    <font>
      <vertAlign val="superscript"/>
      <sz val="12"/>
      <color rgb="FFFF0000"/>
      <name val="Times New Roman"/>
      <family val="1"/>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92">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76" fillId="0" borderId="0"/>
    <xf numFmtId="0" fontId="19" fillId="0" borderId="0"/>
    <xf numFmtId="0" fontId="19" fillId="0" borderId="0"/>
    <xf numFmtId="0" fontId="63" fillId="0" borderId="0"/>
    <xf numFmtId="0" fontId="23" fillId="0" borderId="0"/>
    <xf numFmtId="0" fontId="54"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0" fontId="1" fillId="0" borderId="0"/>
  </cellStyleXfs>
  <cellXfs count="1059">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8" fillId="0" borderId="0" xfId="0" applyFont="1" applyAlignment="1">
      <alignment horizontal="left" vertical="center" wrapText="1"/>
    </xf>
    <xf numFmtId="0" fontId="3" fillId="0" borderId="15" xfId="0" applyFont="1" applyFill="1" applyBorder="1" applyAlignment="1">
      <alignment horizontal="center" vertical="center" wrapText="1"/>
    </xf>
    <xf numFmtId="0" fontId="3" fillId="0" borderId="0" xfId="0" applyFont="1" applyFill="1"/>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8" fillId="0" borderId="0" xfId="45" applyNumberFormat="1" applyFont="1" applyBorder="1" applyAlignment="1">
      <alignment vertical="center" wrapText="1"/>
    </xf>
    <xf numFmtId="0" fontId="8" fillId="24" borderId="18" xfId="0" applyFont="1" applyFill="1" applyBorder="1" applyAlignment="1">
      <alignment horizontal="right" vertical="center" wrapText="1" indent="1"/>
    </xf>
    <xf numFmtId="0" fontId="7" fillId="0" borderId="17" xfId="0" applyFont="1" applyBorder="1" applyAlignment="1">
      <alignment horizontal="left" vertical="center" wrapText="1" indent="1"/>
    </xf>
    <xf numFmtId="3" fontId="7" fillId="35" borderId="14" xfId="0" applyNumberFormat="1" applyFont="1" applyFill="1" applyBorder="1" applyAlignment="1">
      <alignment horizontal="right" vertical="center" wrapText="1" indent="1"/>
    </xf>
    <xf numFmtId="0" fontId="0" fillId="0" borderId="0" xfId="0" applyBorder="1"/>
    <xf numFmtId="0" fontId="7" fillId="0" borderId="13" xfId="0" applyFont="1" applyFill="1" applyBorder="1" applyAlignment="1">
      <alignment horizontal="left" vertical="center" wrapText="1" indent="1"/>
    </xf>
    <xf numFmtId="0" fontId="8" fillId="0" borderId="0" xfId="0" applyFont="1"/>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0" fontId="0" fillId="0" borderId="0" xfId="0" applyAlignment="1">
      <alignment wrapTex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vertical="center" wrapText="1"/>
    </xf>
    <xf numFmtId="166" fontId="3" fillId="35" borderId="13" xfId="27" applyNumberFormat="1" applyFont="1" applyFill="1" applyBorder="1" applyAlignment="1">
      <alignment horizontal="right" vertical="center" wrapText="1" indent="1"/>
    </xf>
    <xf numFmtId="166" fontId="3" fillId="37" borderId="13" xfId="27" applyNumberFormat="1" applyFont="1" applyFill="1" applyBorder="1" applyAlignment="1">
      <alignment horizontal="right" vertical="center" wrapText="1" indent="1"/>
    </xf>
    <xf numFmtId="3" fontId="7" fillId="35" borderId="20"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7" xfId="0" applyNumberFormat="1" applyFont="1" applyFill="1" applyBorder="1" applyAlignment="1">
      <alignment horizontal="right" vertical="center" wrapText="1" indent="1"/>
    </xf>
    <xf numFmtId="3" fontId="7" fillId="35" borderId="27"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8" fillId="0" borderId="18" xfId="0" applyNumberFormat="1" applyFont="1" applyBorder="1" applyAlignment="1">
      <alignment horizontal="center" vertical="center" wrapText="1"/>
    </xf>
    <xf numFmtId="0" fontId="76" fillId="0" borderId="0" xfId="41"/>
    <xf numFmtId="0" fontId="8" fillId="32" borderId="15" xfId="0" applyFont="1" applyFill="1" applyBorder="1" applyAlignment="1">
      <alignment vertical="center" wrapText="1"/>
    </xf>
    <xf numFmtId="0" fontId="7" fillId="0" borderId="0" xfId="0" applyFont="1" applyBorder="1" applyAlignment="1">
      <alignment horizontal="left" vertical="center" wrapText="1"/>
    </xf>
    <xf numFmtId="0" fontId="8" fillId="0" borderId="0" xfId="44" applyFont="1" applyAlignment="1">
      <alignment vertical="center" wrapText="1"/>
    </xf>
    <xf numFmtId="0" fontId="0" fillId="0" borderId="0" xfId="0" applyNumberFormat="1" applyAlignment="1">
      <alignment vertical="center" wrapText="1"/>
    </xf>
    <xf numFmtId="165" fontId="62" fillId="37" borderId="13" xfId="76" quotePrefix="1" applyNumberFormat="1" applyFont="1" applyFill="1" applyBorder="1" applyAlignment="1" applyProtection="1">
      <alignment horizontal="left" vertical="center" wrapText="1" indent="1"/>
      <protection locked="0"/>
    </xf>
    <xf numFmtId="165" fontId="61" fillId="37" borderId="13" xfId="84" quotePrefix="1" applyNumberFormat="1" applyFont="1" applyFill="1" applyBorder="1" applyAlignment="1" applyProtection="1">
      <alignment horizontal="left" vertical="center" wrapText="1" indent="1"/>
      <protection locked="0"/>
    </xf>
    <xf numFmtId="165" fontId="61" fillId="37" borderId="13" xfId="83" quotePrefix="1" applyNumberFormat="1" applyFont="1" applyFill="1" applyBorder="1" applyProtection="1">
      <alignment horizontal="left" vertical="center" indent="1"/>
      <protection locked="0"/>
    </xf>
    <xf numFmtId="0" fontId="8" fillId="0" borderId="13" xfId="0" applyFont="1" applyBorder="1"/>
    <xf numFmtId="165" fontId="62" fillId="37" borderId="13" xfId="51" quotePrefix="1" applyNumberFormat="1" applyFont="1" applyFill="1" applyBorder="1">
      <alignment horizontal="left" vertical="center" indent="1"/>
    </xf>
    <xf numFmtId="165" fontId="62" fillId="37" borderId="13" xfId="51" applyNumberFormat="1" applyFont="1" applyFill="1" applyBorder="1">
      <alignment horizontal="left" vertical="center" indent="1"/>
    </xf>
    <xf numFmtId="165" fontId="61" fillId="37" borderId="13" xfId="83" applyNumberFormat="1" applyFont="1" applyFill="1" applyBorder="1" applyAlignment="1" applyProtection="1">
      <alignment vertical="center"/>
      <protection locked="0"/>
    </xf>
    <xf numFmtId="165" fontId="62" fillId="37" borderId="13" xfId="83" quotePrefix="1" applyNumberFormat="1" applyFont="1" applyFill="1" applyBorder="1" applyProtection="1">
      <alignment horizontal="left" vertical="center" indent="1"/>
      <protection locked="0"/>
    </xf>
    <xf numFmtId="165" fontId="61" fillId="37" borderId="13" xfId="84" applyNumberFormat="1" applyFont="1" applyFill="1" applyBorder="1" applyAlignment="1" applyProtection="1">
      <alignment horizontal="left" vertical="center" wrapText="1" indent="1"/>
      <protection locked="0"/>
    </xf>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165" fontId="3" fillId="0" borderId="0" xfId="0" applyNumberFormat="1" applyFont="1" applyBorder="1"/>
    <xf numFmtId="0" fontId="30" fillId="0" borderId="0" xfId="0" applyFont="1" applyBorder="1" applyAlignment="1">
      <alignment horizontal="left"/>
    </xf>
    <xf numFmtId="0" fontId="30" fillId="0" borderId="0" xfId="0" applyFont="1" applyBorder="1" applyAlignment="1">
      <alignment horizontal="left" vertical="center"/>
    </xf>
    <xf numFmtId="0" fontId="78" fillId="0" borderId="0" xfId="0" applyFont="1" applyFill="1" applyAlignment="1">
      <alignment vertical="center" wrapText="1"/>
    </xf>
    <xf numFmtId="0" fontId="80" fillId="0" borderId="0" xfId="0" applyFont="1"/>
    <xf numFmtId="0" fontId="79" fillId="0" borderId="43" xfId="0" applyFont="1" applyFill="1" applyBorder="1" applyAlignment="1">
      <alignment horizontal="left" vertical="center" wrapText="1" indent="1"/>
    </xf>
    <xf numFmtId="0" fontId="67" fillId="0" borderId="0" xfId="0" applyFont="1" applyFill="1" applyAlignment="1">
      <alignment horizontal="left" vertical="center" indent="1"/>
    </xf>
    <xf numFmtId="0" fontId="10" fillId="0" borderId="0" xfId="0" applyFont="1" applyAlignment="1">
      <alignment horizontal="center" vertical="center"/>
    </xf>
    <xf numFmtId="0" fontId="10" fillId="0" borderId="0" xfId="0" applyFont="1"/>
    <xf numFmtId="0" fontId="25" fillId="0" borderId="43" xfId="0" applyFont="1" applyFill="1" applyBorder="1" applyAlignment="1">
      <alignment horizontal="left" vertical="center" wrapText="1" indent="1"/>
    </xf>
    <xf numFmtId="0" fontId="79" fillId="37" borderId="43" xfId="0" applyFont="1" applyFill="1" applyBorder="1" applyAlignment="1">
      <alignment horizontal="left" vertical="center" wrapText="1" indent="1"/>
    </xf>
    <xf numFmtId="49" fontId="79" fillId="37" borderId="43" xfId="0" applyNumberFormat="1" applyFont="1" applyFill="1" applyBorder="1" applyAlignment="1">
      <alignment horizontal="left" vertical="center" wrapText="1" indent="1"/>
    </xf>
    <xf numFmtId="0" fontId="3" fillId="0" borderId="0" xfId="0" applyFont="1" applyFill="1" applyBorder="1"/>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 fillId="0" borderId="0" xfId="40" applyFont="1"/>
    <xf numFmtId="0" fontId="3" fillId="0" borderId="15" xfId="40" applyFont="1" applyBorder="1" applyAlignment="1">
      <alignment horizontal="center" vertical="center" wrapText="1"/>
    </xf>
    <xf numFmtId="49" fontId="3" fillId="0" borderId="0" xfId="40" applyNumberFormat="1" applyFont="1"/>
    <xf numFmtId="0" fontId="77" fillId="35" borderId="43" xfId="0" applyFont="1" applyFill="1" applyBorder="1" applyAlignment="1">
      <alignment horizontal="left" vertical="center" wrapText="1" indent="1"/>
    </xf>
    <xf numFmtId="0" fontId="3" fillId="0" borderId="15" xfId="43" applyFont="1" applyBorder="1" applyAlignment="1">
      <alignment horizontal="center" vertical="center" wrapText="1"/>
    </xf>
    <xf numFmtId="0" fontId="3" fillId="0" borderId="16" xfId="43" applyFont="1" applyBorder="1" applyAlignment="1">
      <alignment horizontal="center" vertical="center" wrapText="1"/>
    </xf>
    <xf numFmtId="0" fontId="79"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0" fontId="79" fillId="0" borderId="13" xfId="0" applyFont="1" applyFill="1" applyBorder="1" applyAlignment="1">
      <alignment vertical="center" wrapText="1"/>
    </xf>
    <xf numFmtId="0" fontId="79" fillId="0" borderId="15" xfId="0" applyFont="1" applyFill="1" applyBorder="1" applyAlignment="1">
      <alignment horizontal="right" vertical="center" wrapText="1" indent="1"/>
    </xf>
    <xf numFmtId="0" fontId="79" fillId="0" borderId="22" xfId="0" applyFont="1" applyFill="1" applyBorder="1" applyAlignment="1">
      <alignment horizontal="right" vertical="center" wrapText="1" indent="1"/>
    </xf>
    <xf numFmtId="0" fontId="77" fillId="0" borderId="30" xfId="0" applyFont="1" applyBorder="1" applyAlignment="1">
      <alignment horizontal="center" vertical="center"/>
    </xf>
    <xf numFmtId="0" fontId="77" fillId="0" borderId="31" xfId="0" applyFont="1" applyBorder="1" applyAlignment="1">
      <alignment horizontal="center" vertical="center"/>
    </xf>
    <xf numFmtId="0" fontId="77" fillId="0" borderId="36" xfId="0" applyFont="1" applyBorder="1" applyAlignment="1">
      <alignment horizontal="center" vertical="center"/>
    </xf>
    <xf numFmtId="14" fontId="79" fillId="0" borderId="34" xfId="0" applyNumberFormat="1" applyFont="1" applyFill="1" applyBorder="1" applyAlignment="1">
      <alignment horizontal="center" vertical="center" wrapText="1"/>
    </xf>
    <xf numFmtId="14" fontId="79" fillId="0" borderId="14" xfId="0" applyNumberFormat="1" applyFont="1" applyFill="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78" fillId="0" borderId="0" xfId="0" applyNumberFormat="1" applyFont="1" applyAlignment="1">
      <alignment horizontal="left" vertical="center"/>
    </xf>
    <xf numFmtId="0" fontId="79" fillId="43" borderId="13" xfId="0" applyFont="1" applyFill="1" applyBorder="1" applyAlignment="1">
      <alignment vertical="center" wrapText="1"/>
    </xf>
    <xf numFmtId="0" fontId="79" fillId="44" borderId="13" xfId="0" applyFont="1" applyFill="1" applyBorder="1" applyAlignment="1">
      <alignment vertical="center" wrapText="1"/>
    </xf>
    <xf numFmtId="0" fontId="79"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78" fillId="0" borderId="0" xfId="0" applyFont="1"/>
    <xf numFmtId="3" fontId="66" fillId="0" borderId="0" xfId="0" applyNumberFormat="1" applyFont="1"/>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77" fillId="0" borderId="43" xfId="0" applyFont="1" applyFill="1" applyBorder="1" applyAlignment="1">
      <alignment horizontal="left" vertical="center" wrapText="1" inden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0" fontId="7" fillId="0" borderId="72" xfId="0" applyFont="1" applyFill="1" applyBorder="1" applyAlignment="1">
      <alignment horizontal="center" vertical="center" wrapText="1"/>
    </xf>
    <xf numFmtId="0" fontId="3" fillId="0" borderId="72" xfId="0" applyFont="1" applyFill="1" applyBorder="1" applyAlignment="1">
      <alignment horizontal="right" vertical="center" wrapText="1" indent="1"/>
    </xf>
    <xf numFmtId="49" fontId="92" fillId="0" borderId="52" xfId="40" applyNumberFormat="1" applyFont="1" applyBorder="1"/>
    <xf numFmtId="0" fontId="25" fillId="0" borderId="27" xfId="40" applyFont="1" applyBorder="1"/>
    <xf numFmtId="0" fontId="80"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79" fillId="0" borderId="20" xfId="0" applyFont="1" applyFill="1" applyBorder="1" applyAlignment="1">
      <alignment horizontal="left" vertical="center" wrapText="1" indent="1"/>
    </xf>
    <xf numFmtId="0" fontId="78"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165" fontId="3" fillId="38" borderId="0" xfId="0" applyNumberFormat="1" applyFont="1" applyFill="1" applyAlignment="1">
      <alignment horizontal="right" vertical="center" indent="1"/>
    </xf>
    <xf numFmtId="4" fontId="3" fillId="0" borderId="0" xfId="0" applyNumberFormat="1" applyFont="1" applyFill="1" applyAlignment="1">
      <alignment horizontal="right" vertical="center" indent="1"/>
    </xf>
    <xf numFmtId="0" fontId="3" fillId="38" borderId="0" xfId="0" applyFont="1" applyFill="1"/>
    <xf numFmtId="0" fontId="94" fillId="0" borderId="0" xfId="0" applyFont="1" applyFill="1" applyAlignment="1">
      <alignment horizontal="left" vertical="center" wrapText="1" indent="3"/>
    </xf>
    <xf numFmtId="0" fontId="1" fillId="0" borderId="0" xfId="0" applyFont="1"/>
    <xf numFmtId="0" fontId="70" fillId="0" borderId="0" xfId="0" applyFont="1"/>
    <xf numFmtId="0" fontId="95" fillId="0" borderId="0" xfId="0" applyFont="1"/>
    <xf numFmtId="3" fontId="25" fillId="0" borderId="0" xfId="45" applyNumberFormat="1" applyFont="1" applyBorder="1" applyAlignment="1">
      <alignment vertical="center"/>
    </xf>
    <xf numFmtId="0" fontId="96" fillId="0" borderId="0" xfId="0" applyFont="1" applyAlignment="1">
      <alignment horizontal="center"/>
    </xf>
    <xf numFmtId="0" fontId="8" fillId="0" borderId="0" xfId="0" applyFont="1" applyAlignment="1">
      <alignment horizontal="center"/>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88" fillId="0" borderId="0" xfId="0" applyFont="1" applyAlignment="1">
      <alignment horizontal="left"/>
    </xf>
    <xf numFmtId="0" fontId="0" fillId="0" borderId="0" xfId="0" applyAlignment="1">
      <alignment horizontal="left"/>
    </xf>
    <xf numFmtId="0" fontId="81" fillId="0" borderId="0" xfId="0" applyFont="1" applyAlignment="1">
      <alignment horizontal="left"/>
    </xf>
    <xf numFmtId="0" fontId="0" fillId="0" borderId="0" xfId="0" applyFill="1" applyAlignment="1">
      <alignment horizontal="left"/>
    </xf>
    <xf numFmtId="0" fontId="93" fillId="0" borderId="0" xfId="0" applyFont="1" applyAlignment="1">
      <alignment horizontal="left"/>
    </xf>
    <xf numFmtId="0" fontId="97" fillId="0" borderId="0" xfId="0" applyFont="1" applyAlignment="1">
      <alignment horizontal="left" wrapText="1"/>
    </xf>
    <xf numFmtId="0" fontId="3" fillId="0" borderId="16" xfId="40" applyFont="1" applyBorder="1" applyAlignment="1">
      <alignment horizontal="center" vertical="center" wrapText="1"/>
    </xf>
    <xf numFmtId="0" fontId="79" fillId="0" borderId="22" xfId="41" applyFont="1" applyBorder="1" applyAlignment="1">
      <alignment horizontal="center" vertical="center"/>
    </xf>
    <xf numFmtId="0" fontId="79" fillId="0" borderId="78" xfId="41" applyFont="1" applyBorder="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0" xfId="40" applyFont="1" applyBorder="1" applyAlignment="1">
      <alignment vertical="center" wrapText="1"/>
    </xf>
    <xf numFmtId="0" fontId="3" fillId="0" borderId="21" xfId="43" applyFont="1" applyBorder="1" applyAlignment="1">
      <alignment horizontal="center" vertical="center" wrapText="1"/>
    </xf>
    <xf numFmtId="0" fontId="83" fillId="0" borderId="23" xfId="0" applyFont="1" applyBorder="1" applyAlignment="1">
      <alignment vertical="center" wrapText="1"/>
    </xf>
    <xf numFmtId="0" fontId="83" fillId="0" borderId="25" xfId="0" applyFont="1" applyBorder="1" applyAlignment="1">
      <alignment vertical="center" wrapText="1"/>
    </xf>
    <xf numFmtId="0" fontId="83" fillId="0" borderId="24" xfId="0" applyFont="1" applyBorder="1" applyAlignment="1">
      <alignment vertical="center" wrapText="1"/>
    </xf>
    <xf numFmtId="0" fontId="83" fillId="0" borderId="15" xfId="0" applyFont="1" applyBorder="1" applyAlignment="1">
      <alignment vertical="center" wrapText="1"/>
    </xf>
    <xf numFmtId="0" fontId="83" fillId="0" borderId="13" xfId="0" applyFont="1" applyBorder="1" applyAlignment="1">
      <alignment vertical="center" wrapText="1"/>
    </xf>
    <xf numFmtId="0" fontId="83" fillId="0" borderId="14" xfId="0" applyFont="1" applyBorder="1" applyAlignment="1">
      <alignment vertical="center" wrapText="1"/>
    </xf>
    <xf numFmtId="0" fontId="83" fillId="0" borderId="16" xfId="0" applyFont="1" applyBorder="1" applyAlignment="1">
      <alignment vertical="center" wrapText="1"/>
    </xf>
    <xf numFmtId="0" fontId="83" fillId="0" borderId="17" xfId="0" applyFont="1" applyBorder="1" applyAlignment="1">
      <alignment vertical="center" wrapText="1"/>
    </xf>
    <xf numFmtId="0" fontId="83" fillId="0" borderId="18" xfId="0" applyFont="1" applyBorder="1" applyAlignment="1">
      <alignment vertical="center" wrapText="1"/>
    </xf>
    <xf numFmtId="0" fontId="83" fillId="0" borderId="0" xfId="0" applyFont="1" applyAlignment="1">
      <alignment vertical="center" wrapText="1"/>
    </xf>
    <xf numFmtId="0" fontId="82" fillId="0" borderId="0" xfId="0" applyFont="1" applyAlignment="1">
      <alignment horizontal="center" vertical="center"/>
    </xf>
    <xf numFmtId="0" fontId="7" fillId="0" borderId="29"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3" xfId="44" applyNumberFormat="1" applyFont="1" applyFill="1" applyBorder="1" applyAlignment="1">
      <alignment horizontal="center" vertical="center" wrapText="1"/>
    </xf>
    <xf numFmtId="0" fontId="87" fillId="0" borderId="0" xfId="0" applyFont="1" applyFill="1" applyAlignment="1">
      <alignment horizontal="center" vertical="center" wrapText="1"/>
    </xf>
    <xf numFmtId="0" fontId="79" fillId="42" borderId="15" xfId="0" applyFont="1" applyFill="1" applyBorder="1" applyAlignment="1">
      <alignment horizontal="right" vertical="center" wrapText="1" indent="1"/>
    </xf>
    <xf numFmtId="0" fontId="78"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36" fillId="0" borderId="0" xfId="0" applyFont="1" applyFill="1"/>
    <xf numFmtId="0" fontId="101" fillId="0" borderId="0" xfId="0" applyFont="1" applyBorder="1" applyAlignment="1">
      <alignment horizontal="right"/>
    </xf>
    <xf numFmtId="49" fontId="95" fillId="0" borderId="0" xfId="0" applyNumberFormat="1" applyFont="1" applyBorder="1"/>
    <xf numFmtId="0" fontId="83" fillId="0" borderId="0" xfId="0" applyFont="1" applyBorder="1" applyAlignment="1">
      <alignment horizontal="right"/>
    </xf>
    <xf numFmtId="0" fontId="83" fillId="0" borderId="13" xfId="0" applyFont="1" applyBorder="1" applyAlignment="1">
      <alignment horizontal="center" vertical="center" wrapText="1"/>
    </xf>
    <xf numFmtId="0" fontId="108" fillId="43" borderId="13" xfId="0" applyFont="1" applyFill="1" applyBorder="1" applyAlignment="1">
      <alignment vertical="center" wrapText="1"/>
    </xf>
    <xf numFmtId="0" fontId="79" fillId="48" borderId="15" xfId="0" applyFont="1" applyFill="1" applyBorder="1" applyAlignment="1">
      <alignment horizontal="right" vertical="center" wrapText="1" inden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77"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3" fontId="99" fillId="48" borderId="43" xfId="0" applyNumberFormat="1" applyFont="1" applyFill="1" applyBorder="1" applyAlignment="1">
      <alignment horizontal="right" vertical="center" wrapText="1" indent="1"/>
    </xf>
    <xf numFmtId="3" fontId="99" fillId="48" borderId="56" xfId="0" applyNumberFormat="1" applyFont="1" applyFill="1" applyBorder="1" applyAlignment="1">
      <alignment horizontal="right" vertical="center" wrapText="1" indent="1"/>
    </xf>
    <xf numFmtId="0" fontId="83" fillId="0" borderId="62" xfId="0" applyFont="1" applyBorder="1" applyAlignment="1">
      <alignment horizontal="center" vertical="center" wrapText="1"/>
    </xf>
    <xf numFmtId="0" fontId="83" fillId="0" borderId="62" xfId="0" applyFont="1" applyBorder="1" applyAlignment="1">
      <alignment vertical="center" wrapText="1"/>
    </xf>
    <xf numFmtId="0" fontId="83" fillId="0" borderId="38" xfId="0" applyFont="1" applyBorder="1" applyAlignment="1">
      <alignment vertical="center" wrapText="1"/>
    </xf>
    <xf numFmtId="0" fontId="83" fillId="0" borderId="38" xfId="0" applyFont="1" applyBorder="1" applyAlignment="1">
      <alignment horizontal="center" vertical="center" wrapText="1"/>
    </xf>
    <xf numFmtId="0" fontId="87" fillId="0" borderId="0" xfId="0" applyFont="1" applyFill="1" applyAlignment="1">
      <alignment horizontal="left" vertical="center" wrapText="1"/>
    </xf>
    <xf numFmtId="0" fontId="112" fillId="0" borderId="0" xfId="0" applyFont="1" applyAlignment="1">
      <alignment vertical="center"/>
    </xf>
    <xf numFmtId="0" fontId="25" fillId="0" borderId="0" xfId="0" applyFont="1" applyAlignment="1">
      <alignment vertical="center" wrapText="1"/>
    </xf>
    <xf numFmtId="0" fontId="8" fillId="0" borderId="21" xfId="0" applyFont="1" applyBorder="1" applyAlignment="1">
      <alignment horizontal="center" vertical="center" wrapText="1"/>
    </xf>
    <xf numFmtId="0" fontId="81" fillId="0" borderId="0" xfId="0" applyFont="1" applyFill="1" applyAlignment="1">
      <alignment horizontal="left" vertical="center" wrapText="1"/>
    </xf>
    <xf numFmtId="0" fontId="78" fillId="0" borderId="43" xfId="0" applyNumberFormat="1" applyFont="1" applyFill="1" applyBorder="1" applyAlignment="1">
      <alignment horizontal="left" vertical="center" wrapText="1" indent="1"/>
    </xf>
    <xf numFmtId="0" fontId="96" fillId="0" borderId="0" xfId="0" applyFont="1"/>
    <xf numFmtId="0" fontId="79" fillId="0" borderId="44" xfId="0" applyFont="1" applyFill="1" applyBorder="1" applyAlignment="1">
      <alignment horizontal="left" vertical="center" wrapText="1" indent="1"/>
    </xf>
    <xf numFmtId="0" fontId="79" fillId="0" borderId="45" xfId="0" applyFont="1" applyFill="1" applyBorder="1" applyAlignment="1">
      <alignment horizontal="left" vertical="center" wrapText="1" indent="1"/>
    </xf>
    <xf numFmtId="0" fontId="7" fillId="35" borderId="64" xfId="0" applyFont="1" applyFill="1" applyBorder="1" applyAlignment="1">
      <alignment horizontal="left" vertical="center" wrapText="1" indent="1"/>
    </xf>
    <xf numFmtId="0" fontId="101" fillId="0" borderId="0" xfId="90" applyFont="1"/>
    <xf numFmtId="0" fontId="101" fillId="0" borderId="0" xfId="0" applyFont="1"/>
    <xf numFmtId="0" fontId="103" fillId="0" borderId="0" xfId="90" applyFont="1"/>
    <xf numFmtId="0" fontId="3" fillId="0" borderId="0" xfId="90" applyFont="1"/>
    <xf numFmtId="0" fontId="68" fillId="0" borderId="0" xfId="90" applyFont="1"/>
    <xf numFmtId="0" fontId="3" fillId="0" borderId="15" xfId="90" applyFont="1" applyBorder="1" applyAlignment="1">
      <alignment horizontal="center" vertical="center"/>
    </xf>
    <xf numFmtId="0" fontId="117" fillId="0" borderId="0" xfId="90" applyFont="1"/>
    <xf numFmtId="0" fontId="68" fillId="0" borderId="0" xfId="90" applyFont="1" applyAlignment="1">
      <alignment vertical="center"/>
    </xf>
    <xf numFmtId="0" fontId="3" fillId="0" borderId="0" xfId="90" applyFont="1" applyAlignment="1">
      <alignment vertical="center"/>
    </xf>
    <xf numFmtId="0" fontId="103" fillId="0" borderId="0" xfId="90" applyFont="1" applyFill="1"/>
    <xf numFmtId="0" fontId="80" fillId="0" borderId="0" xfId="90" applyFont="1" applyFill="1"/>
    <xf numFmtId="0" fontId="80" fillId="0" borderId="0" xfId="90" applyFont="1"/>
    <xf numFmtId="0" fontId="104" fillId="0" borderId="0" xfId="90" applyFont="1"/>
    <xf numFmtId="0" fontId="3" fillId="0" borderId="12" xfId="90" applyFont="1" applyBorder="1" applyAlignment="1">
      <alignment horizontal="center" vertical="center"/>
    </xf>
    <xf numFmtId="165" fontId="3" fillId="38" borderId="0" xfId="90" applyNumberFormat="1" applyFont="1" applyFill="1"/>
    <xf numFmtId="165" fontId="3" fillId="0" borderId="0" xfId="90" applyNumberFormat="1" applyFont="1"/>
    <xf numFmtId="0" fontId="68" fillId="38" borderId="0" xfId="90" applyFont="1" applyFill="1"/>
    <xf numFmtId="0" fontId="10" fillId="0" borderId="15" xfId="90" applyFont="1" applyBorder="1" applyAlignment="1">
      <alignment horizontal="center" vertical="center"/>
    </xf>
    <xf numFmtId="0" fontId="3" fillId="0" borderId="0" xfId="90" applyFont="1" applyAlignment="1">
      <alignment horizontal="center" vertical="center"/>
    </xf>
    <xf numFmtId="49" fontId="3" fillId="0" borderId="0" xfId="90" applyNumberFormat="1" applyFont="1" applyAlignment="1">
      <alignment horizontal="left" wrapText="1"/>
    </xf>
    <xf numFmtId="0" fontId="118" fillId="0" borderId="0" xfId="0" applyFont="1"/>
    <xf numFmtId="0" fontId="118" fillId="0" borderId="0" xfId="0" applyFont="1" applyAlignment="1">
      <alignment horizontal="left" vertical="center"/>
    </xf>
    <xf numFmtId="0" fontId="119" fillId="0" borderId="0" xfId="90" applyFont="1"/>
    <xf numFmtId="0" fontId="116" fillId="0" borderId="0" xfId="90" applyFont="1"/>
    <xf numFmtId="0" fontId="78" fillId="0" borderId="0" xfId="90" applyFont="1"/>
    <xf numFmtId="0" fontId="79" fillId="0" borderId="21" xfId="0" applyFont="1" applyFill="1" applyBorder="1" applyAlignment="1">
      <alignment horizontal="right" vertical="center" wrapText="1" indent="1"/>
    </xf>
    <xf numFmtId="0" fontId="79" fillId="44" borderId="19" xfId="0" applyFont="1" applyFill="1" applyBorder="1" applyAlignment="1">
      <alignment vertical="center" wrapText="1"/>
    </xf>
    <xf numFmtId="14" fontId="79" fillId="0" borderId="26" xfId="0" applyNumberFormat="1" applyFont="1" applyFill="1" applyBorder="1" applyAlignment="1">
      <alignment horizontal="center" vertical="center" wrapText="1"/>
    </xf>
    <xf numFmtId="49" fontId="80" fillId="0" borderId="0" xfId="0" applyNumberFormat="1" applyFont="1" applyBorder="1"/>
    <xf numFmtId="0" fontId="78" fillId="0" borderId="15" xfId="0" applyFont="1" applyFill="1" applyBorder="1" applyAlignment="1">
      <alignment horizontal="right" vertical="center" wrapText="1" indent="1"/>
    </xf>
    <xf numFmtId="0" fontId="78" fillId="0" borderId="13" xfId="0" applyFont="1" applyFill="1" applyBorder="1" applyAlignment="1">
      <alignment vertical="center" wrapText="1"/>
    </xf>
    <xf numFmtId="0" fontId="3" fillId="0" borderId="0" xfId="0" applyFont="1" applyBorder="1" applyAlignment="1">
      <alignment horizontal="left" vertical="center" wrapText="1" indent="3"/>
    </xf>
    <xf numFmtId="49" fontId="3" fillId="0" borderId="0" xfId="0" applyNumberFormat="1" applyFont="1" applyBorder="1" applyAlignment="1">
      <alignment horizontal="left" vertical="center" wrapText="1" indent="1"/>
    </xf>
    <xf numFmtId="0" fontId="3" fillId="0" borderId="0" xfId="0" applyFont="1" applyBorder="1" applyAlignment="1">
      <alignment horizontal="right" vertical="center" wrapText="1"/>
    </xf>
    <xf numFmtId="49" fontId="3" fillId="0" borderId="0" xfId="0" applyNumberFormat="1" applyFont="1" applyBorder="1" applyAlignment="1">
      <alignment vertical="center"/>
    </xf>
    <xf numFmtId="0" fontId="78" fillId="37" borderId="43" xfId="0" applyFont="1" applyFill="1" applyBorder="1" applyAlignment="1">
      <alignment horizontal="left" vertical="center" wrapText="1" indent="1"/>
    </xf>
    <xf numFmtId="0" fontId="25" fillId="0" borderId="13" xfId="0" applyFont="1" applyBorder="1" applyAlignment="1">
      <alignment vertical="center"/>
    </xf>
    <xf numFmtId="0" fontId="7" fillId="0" borderId="13" xfId="0" applyFont="1" applyBorder="1" applyAlignment="1">
      <alignment horizontal="left" vertical="center"/>
    </xf>
    <xf numFmtId="0" fontId="78" fillId="37" borderId="0" xfId="0" applyFont="1" applyFill="1"/>
    <xf numFmtId="0" fontId="81" fillId="37" borderId="0" xfId="0" applyFont="1" applyFill="1"/>
    <xf numFmtId="3" fontId="3" fillId="35" borderId="17" xfId="43" applyNumberFormat="1" applyFont="1" applyFill="1" applyBorder="1" applyAlignment="1">
      <alignment horizontal="right" vertical="center" wrapText="1" indent="1"/>
    </xf>
    <xf numFmtId="3" fontId="2" fillId="24" borderId="18" xfId="43" applyNumberFormat="1" applyFont="1" applyFill="1" applyBorder="1" applyAlignment="1">
      <alignment horizontal="right" vertical="center" wrapText="1" indent="1"/>
    </xf>
    <xf numFmtId="0" fontId="79" fillId="0" borderId="54" xfId="0" applyFont="1" applyFill="1" applyBorder="1" applyAlignment="1">
      <alignment horizontal="left" vertical="center" wrapText="1" indent="1"/>
    </xf>
    <xf numFmtId="0" fontId="79" fillId="0" borderId="14" xfId="0" applyFont="1" applyFill="1" applyBorder="1" applyAlignment="1">
      <alignment horizontal="left" vertical="center" wrapText="1" indent="1"/>
    </xf>
    <xf numFmtId="0" fontId="87" fillId="0" borderId="0" xfId="0" applyFont="1" applyAlignment="1">
      <alignment horizontal="left" indent="1"/>
    </xf>
    <xf numFmtId="0" fontId="8" fillId="0" borderId="20" xfId="0" applyFont="1" applyFill="1" applyBorder="1" applyAlignment="1">
      <alignment horizontal="left" vertical="center" indent="1"/>
    </xf>
    <xf numFmtId="0" fontId="78" fillId="0" borderId="24" xfId="0" applyNumberFormat="1" applyFont="1" applyBorder="1" applyAlignment="1">
      <alignment horizontal="left" vertical="center" wrapText="1" indent="1"/>
    </xf>
    <xf numFmtId="0" fontId="79" fillId="0" borderId="15" xfId="35" applyNumberFormat="1" applyFont="1" applyBorder="1" applyAlignment="1" applyProtection="1">
      <alignment horizontal="left" vertical="center" indent="1"/>
    </xf>
    <xf numFmtId="0" fontId="8" fillId="0" borderId="20" xfId="0" applyNumberFormat="1" applyFont="1" applyBorder="1" applyAlignment="1">
      <alignment horizontal="left" vertical="center" wrapText="1" indent="1"/>
    </xf>
    <xf numFmtId="0" fontId="96" fillId="0" borderId="14" xfId="35" applyNumberFormat="1" applyFont="1" applyBorder="1" applyAlignment="1" applyProtection="1">
      <alignment horizontal="left" vertical="center" indent="1"/>
    </xf>
    <xf numFmtId="0" fontId="8" fillId="0" borderId="15" xfId="35" applyNumberFormat="1" applyFont="1" applyBorder="1" applyAlignment="1" applyProtection="1">
      <alignment horizontal="left" vertical="center" indent="1"/>
    </xf>
    <xf numFmtId="0" fontId="8" fillId="37" borderId="15" xfId="35" applyNumberFormat="1" applyFont="1" applyFill="1" applyBorder="1" applyAlignment="1" applyProtection="1">
      <alignment horizontal="left" vertical="center" indent="1"/>
    </xf>
    <xf numFmtId="0" fontId="8" fillId="0" borderId="21" xfId="35" applyNumberFormat="1" applyFont="1" applyBorder="1" applyAlignment="1" applyProtection="1">
      <alignment horizontal="left" vertical="center" indent="1"/>
    </xf>
    <xf numFmtId="0" fontId="78" fillId="0" borderId="21" xfId="35" applyNumberFormat="1" applyFont="1" applyBorder="1" applyAlignment="1" applyProtection="1">
      <alignment horizontal="left" vertical="center" indent="1"/>
    </xf>
    <xf numFmtId="0" fontId="78" fillId="0" borderId="20" xfId="0" applyNumberFormat="1" applyFont="1" applyBorder="1" applyAlignment="1">
      <alignment horizontal="left" vertical="center" wrapText="1" indent="1"/>
    </xf>
    <xf numFmtId="0" fontId="78" fillId="0" borderId="14" xfId="35" applyNumberFormat="1" applyFont="1" applyBorder="1" applyAlignment="1" applyProtection="1">
      <alignment horizontal="left" vertical="center" wrapText="1" indent="1"/>
    </xf>
    <xf numFmtId="0" fontId="78" fillId="0" borderId="15" xfId="35" applyNumberFormat="1" applyFont="1" applyBorder="1" applyAlignment="1" applyProtection="1">
      <alignment horizontal="left" vertical="center" indent="1"/>
    </xf>
    <xf numFmtId="0" fontId="78" fillId="0" borderId="14" xfId="35" applyNumberFormat="1" applyFont="1" applyBorder="1" applyAlignment="1" applyProtection="1">
      <alignment horizontal="left" vertical="center" indent="1"/>
    </xf>
    <xf numFmtId="0" fontId="8" fillId="0" borderId="13" xfId="0" applyNumberFormat="1" applyFont="1" applyBorder="1" applyAlignment="1">
      <alignment horizontal="left" vertical="center" wrapText="1" indent="1"/>
    </xf>
    <xf numFmtId="0" fontId="96" fillId="0" borderId="38" xfId="35" applyNumberFormat="1" applyFont="1" applyBorder="1" applyAlignment="1" applyProtection="1">
      <alignment horizontal="left" vertical="center" indent="1"/>
    </xf>
    <xf numFmtId="0" fontId="78" fillId="0" borderId="13" xfId="35" applyNumberFormat="1" applyFont="1" applyBorder="1" applyAlignment="1" applyProtection="1">
      <alignment horizontal="left" vertical="center" indent="1"/>
    </xf>
    <xf numFmtId="0" fontId="78" fillId="0" borderId="38" xfId="35" applyNumberFormat="1" applyFont="1" applyBorder="1" applyAlignment="1" applyProtection="1">
      <alignment horizontal="left" vertical="center" indent="1"/>
    </xf>
    <xf numFmtId="0" fontId="78" fillId="0" borderId="13" xfId="35" applyNumberFormat="1" applyFont="1" applyBorder="1" applyAlignment="1" applyProtection="1">
      <alignment horizontal="left" vertical="center" wrapText="1" indent="1"/>
    </xf>
    <xf numFmtId="0" fontId="3" fillId="0" borderId="43" xfId="0" applyFont="1" applyFill="1" applyBorder="1" applyAlignment="1">
      <alignment vertical="center"/>
    </xf>
    <xf numFmtId="0" fontId="13" fillId="0" borderId="66" xfId="0" applyFont="1" applyBorder="1" applyAlignment="1">
      <alignment horizontal="center"/>
    </xf>
    <xf numFmtId="0" fontId="39" fillId="0" borderId="75" xfId="35" applyNumberFormat="1" applyFont="1" applyBorder="1" applyAlignment="1" applyProtection="1">
      <alignment horizontal="center"/>
    </xf>
    <xf numFmtId="0" fontId="39" fillId="0" borderId="62" xfId="35" applyNumberFormat="1" applyFont="1" applyBorder="1" applyAlignment="1" applyProtection="1">
      <alignment horizontal="center"/>
    </xf>
    <xf numFmtId="0" fontId="39" fillId="0" borderId="12" xfId="35" applyNumberFormat="1" applyFont="1" applyBorder="1" applyAlignment="1" applyProtection="1">
      <alignment horizontal="center"/>
    </xf>
    <xf numFmtId="0" fontId="39" fillId="0" borderId="84" xfId="35" applyNumberFormat="1" applyFont="1" applyBorder="1" applyAlignment="1" applyProtection="1">
      <alignment horizontal="center"/>
    </xf>
    <xf numFmtId="0" fontId="123" fillId="0" borderId="62" xfId="35" applyNumberFormat="1" applyFont="1" applyBorder="1" applyAlignment="1" applyProtection="1">
      <alignment horizontal="center"/>
    </xf>
    <xf numFmtId="0" fontId="3" fillId="0" borderId="16" xfId="90" applyFont="1" applyBorder="1" applyAlignment="1">
      <alignment horizontal="center" vertical="center"/>
    </xf>
    <xf numFmtId="0" fontId="8" fillId="0" borderId="20" xfId="0" applyNumberFormat="1" applyFont="1" applyBorder="1" applyAlignment="1">
      <alignment horizontal="left" vertical="center" indent="1"/>
    </xf>
    <xf numFmtId="0" fontId="8" fillId="37" borderId="20" xfId="0" applyNumberFormat="1" applyFont="1" applyFill="1" applyBorder="1" applyAlignment="1">
      <alignment horizontal="left" vertical="center" indent="1"/>
    </xf>
    <xf numFmtId="0" fontId="79" fillId="0" borderId="20" xfId="0" applyNumberFormat="1" applyFont="1" applyBorder="1" applyAlignment="1">
      <alignment horizontal="left" vertical="center" indent="1"/>
    </xf>
    <xf numFmtId="0" fontId="8" fillId="0" borderId="35" xfId="0" applyNumberFormat="1" applyFont="1" applyBorder="1" applyAlignment="1">
      <alignment horizontal="left" vertical="center" indent="1"/>
    </xf>
    <xf numFmtId="0" fontId="78" fillId="0" borderId="20" xfId="0" applyNumberFormat="1" applyFont="1" applyBorder="1" applyAlignment="1">
      <alignment horizontal="left" vertical="center" indent="1"/>
    </xf>
    <xf numFmtId="0" fontId="8" fillId="0" borderId="13" xfId="0" applyNumberFormat="1" applyFont="1" applyBorder="1" applyAlignment="1">
      <alignment horizontal="left" vertical="center" indent="1"/>
    </xf>
    <xf numFmtId="0" fontId="2" fillId="0" borderId="13" xfId="0" applyNumberFormat="1" applyFont="1" applyBorder="1" applyAlignment="1">
      <alignment horizontal="center" vertical="center" wrapText="1"/>
    </xf>
    <xf numFmtId="0" fontId="2" fillId="0" borderId="13" xfId="0" applyNumberFormat="1" applyFont="1" applyBorder="1" applyAlignment="1">
      <alignment horizontal="left" vertical="center" wrapText="1" indent="1"/>
    </xf>
    <xf numFmtId="0" fontId="3" fillId="0" borderId="13" xfId="0" applyNumberFormat="1" applyFont="1" applyBorder="1" applyAlignment="1">
      <alignment horizontal="left" vertical="center" wrapText="1" indent="1"/>
    </xf>
    <xf numFmtId="0" fontId="2" fillId="0" borderId="17" xfId="0" applyNumberFormat="1" applyFont="1" applyBorder="1" applyAlignment="1">
      <alignment horizontal="left" vertical="center" wrapText="1" indent="1"/>
    </xf>
    <xf numFmtId="0" fontId="2" fillId="0" borderId="13" xfId="0" applyNumberFormat="1" applyFont="1" applyFill="1" applyBorder="1" applyAlignment="1">
      <alignment horizontal="left" vertical="center" wrapText="1" indent="1"/>
    </xf>
    <xf numFmtId="0" fontId="83" fillId="0" borderId="13" xfId="0" applyNumberFormat="1" applyFont="1" applyFill="1" applyBorder="1" applyAlignment="1">
      <alignment horizontal="left" vertical="center" wrapText="1" indent="1"/>
    </xf>
    <xf numFmtId="0" fontId="82" fillId="0" borderId="13" xfId="0" applyNumberFormat="1" applyFont="1" applyFill="1" applyBorder="1" applyAlignment="1">
      <alignment horizontal="left" vertical="center" wrapText="1" indent="1"/>
    </xf>
    <xf numFmtId="0" fontId="83" fillId="0" borderId="13" xfId="0" applyNumberFormat="1" applyFont="1" applyBorder="1" applyAlignment="1">
      <alignment horizontal="left" vertical="center" wrapText="1" indent="1"/>
    </xf>
    <xf numFmtId="0" fontId="77" fillId="0" borderId="13" xfId="0" applyNumberFormat="1" applyFont="1" applyFill="1" applyBorder="1" applyAlignment="1">
      <alignment horizontal="left" vertical="center" wrapText="1" indent="1"/>
    </xf>
    <xf numFmtId="0" fontId="79" fillId="0" borderId="13" xfId="0" applyNumberFormat="1" applyFont="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8" fillId="0" borderId="0" xfId="0" applyNumberFormat="1" applyFont="1" applyAlignment="1">
      <alignment horizontal="left" vertical="center" wrapText="1" indent="1"/>
    </xf>
    <xf numFmtId="0" fontId="7" fillId="0" borderId="13" xfId="0" applyNumberFormat="1" applyFont="1" applyFill="1" applyBorder="1" applyAlignment="1">
      <alignment horizontal="left" vertical="center" indent="1"/>
    </xf>
    <xf numFmtId="0" fontId="7" fillId="37" borderId="13" xfId="0" applyNumberFormat="1" applyFont="1" applyFill="1" applyBorder="1" applyAlignment="1">
      <alignment horizontal="left" vertical="center" indent="1"/>
    </xf>
    <xf numFmtId="0" fontId="8" fillId="0" borderId="19" xfId="0" applyNumberFormat="1" applyFont="1" applyFill="1" applyBorder="1" applyAlignment="1">
      <alignment horizontal="left" vertical="center" wrapText="1" indent="1"/>
    </xf>
    <xf numFmtId="0" fontId="111" fillId="0" borderId="17" xfId="0" applyNumberFormat="1" applyFont="1" applyFill="1" applyBorder="1" applyAlignment="1">
      <alignment horizontal="left" vertical="center" wrapText="1" indent="1"/>
    </xf>
    <xf numFmtId="0" fontId="3" fillId="0" borderId="0" xfId="0" applyNumberFormat="1" applyFont="1" applyAlignment="1">
      <alignment horizontal="left" vertical="center" wrapText="1"/>
    </xf>
    <xf numFmtId="0" fontId="2" fillId="0" borderId="15"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3" fillId="0" borderId="0" xfId="0" applyNumberFormat="1" applyFont="1" applyAlignment="1">
      <alignment vertical="center" wrapText="1"/>
    </xf>
    <xf numFmtId="0" fontId="3" fillId="0" borderId="15" xfId="0" applyNumberFormat="1" applyFont="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3" fillId="0" borderId="0" xfId="0" applyNumberFormat="1" applyFont="1"/>
    <xf numFmtId="0" fontId="2" fillId="0" borderId="0" xfId="0" applyNumberFormat="1" applyFont="1"/>
    <xf numFmtId="0" fontId="2" fillId="0" borderId="14" xfId="0" applyNumberFormat="1" applyFont="1" applyBorder="1" applyAlignment="1">
      <alignment horizontal="center" vertical="center" wrapText="1"/>
    </xf>
    <xf numFmtId="0" fontId="80" fillId="0" borderId="0" xfId="0" applyNumberFormat="1" applyFont="1" applyAlignment="1">
      <alignment horizontal="center"/>
    </xf>
    <xf numFmtId="0" fontId="2" fillId="0" borderId="38" xfId="0" applyNumberFormat="1" applyFont="1" applyBorder="1" applyAlignment="1">
      <alignment horizontal="center" vertical="center" wrapText="1"/>
    </xf>
    <xf numFmtId="0" fontId="8" fillId="0" borderId="0" xfId="0" applyNumberFormat="1" applyFont="1"/>
    <xf numFmtId="0" fontId="2" fillId="0" borderId="17" xfId="0" applyNumberFormat="1" applyFont="1" applyFill="1" applyBorder="1" applyAlignment="1">
      <alignment horizontal="left" vertical="center" wrapText="1" indent="1"/>
    </xf>
    <xf numFmtId="0" fontId="3" fillId="0" borderId="0" xfId="90" applyNumberFormat="1" applyFont="1"/>
    <xf numFmtId="0" fontId="68" fillId="0" borderId="0" xfId="90" applyNumberFormat="1" applyFont="1"/>
    <xf numFmtId="0" fontId="73" fillId="0" borderId="0" xfId="90" applyNumberFormat="1" applyFont="1"/>
    <xf numFmtId="0" fontId="2" fillId="0" borderId="0" xfId="90" applyNumberFormat="1" applyFont="1"/>
    <xf numFmtId="0" fontId="2" fillId="0" borderId="13" xfId="90" applyNumberFormat="1" applyFont="1" applyBorder="1" applyAlignment="1">
      <alignment horizontal="center" vertical="center" wrapText="1"/>
    </xf>
    <xf numFmtId="0" fontId="2" fillId="0" borderId="14" xfId="90" applyNumberFormat="1" applyFont="1" applyBorder="1" applyAlignment="1">
      <alignment horizontal="center" vertical="center" wrapText="1"/>
    </xf>
    <xf numFmtId="0" fontId="3" fillId="0" borderId="15" xfId="90" applyNumberFormat="1" applyFont="1" applyBorder="1" applyAlignment="1">
      <alignment horizontal="center" vertical="center"/>
    </xf>
    <xf numFmtId="0" fontId="82" fillId="0" borderId="13" xfId="90" applyNumberFormat="1" applyFont="1" applyFill="1" applyBorder="1" applyAlignment="1">
      <alignment horizontal="left" vertical="top" wrapText="1"/>
    </xf>
    <xf numFmtId="0" fontId="7" fillId="0" borderId="13" xfId="90" applyNumberFormat="1" applyFont="1" applyFill="1" applyBorder="1" applyAlignment="1">
      <alignment horizontal="center" vertical="center" wrapText="1"/>
    </xf>
    <xf numFmtId="0" fontId="7" fillId="0" borderId="14" xfId="90" applyNumberFormat="1" applyFont="1" applyFill="1" applyBorder="1" applyAlignment="1">
      <alignment horizontal="center" vertical="center" wrapText="1"/>
    </xf>
    <xf numFmtId="0" fontId="82" fillId="0" borderId="13" xfId="90" applyNumberFormat="1" applyFont="1" applyFill="1" applyBorder="1" applyAlignment="1">
      <alignment horizontal="left" vertical="top" wrapText="1" indent="1"/>
    </xf>
    <xf numFmtId="0" fontId="83" fillId="0" borderId="13" xfId="90" applyNumberFormat="1" applyFont="1" applyBorder="1" applyAlignment="1">
      <alignment horizontal="left" vertical="top" wrapText="1" indent="1"/>
    </xf>
    <xf numFmtId="0" fontId="83" fillId="0" borderId="13" xfId="90" applyNumberFormat="1" applyFont="1" applyBorder="1" applyAlignment="1">
      <alignment horizontal="left" wrapText="1" indent="1"/>
    </xf>
    <xf numFmtId="0" fontId="83" fillId="0" borderId="13" xfId="90" applyNumberFormat="1" applyFont="1" applyBorder="1" applyAlignment="1">
      <alignment horizontal="left" vertical="center" wrapText="1" indent="1"/>
    </xf>
    <xf numFmtId="0" fontId="83" fillId="0" borderId="13" xfId="90" applyNumberFormat="1" applyFont="1" applyFill="1" applyBorder="1" applyAlignment="1">
      <alignment horizontal="left" vertical="top" wrapText="1" indent="1"/>
    </xf>
    <xf numFmtId="0" fontId="83" fillId="0" borderId="13" xfId="90" applyNumberFormat="1" applyFont="1" applyFill="1" applyBorder="1" applyAlignment="1">
      <alignment horizontal="left" wrapText="1" indent="1"/>
    </xf>
    <xf numFmtId="0" fontId="83" fillId="0" borderId="13" xfId="90" applyNumberFormat="1" applyFont="1" applyFill="1" applyBorder="1" applyAlignment="1">
      <alignment horizontal="left" vertical="center" wrapText="1"/>
    </xf>
    <xf numFmtId="0" fontId="83" fillId="0" borderId="13" xfId="90" applyNumberFormat="1" applyFont="1" applyFill="1" applyBorder="1" applyAlignment="1" applyProtection="1">
      <alignment horizontal="left" vertical="top" wrapText="1" indent="1"/>
      <protection locked="0"/>
    </xf>
    <xf numFmtId="0" fontId="83" fillId="0" borderId="13" xfId="90" applyNumberFormat="1" applyFont="1" applyFill="1" applyBorder="1" applyAlignment="1">
      <alignment horizontal="left" vertical="center" wrapText="1" indent="1"/>
    </xf>
    <xf numFmtId="0" fontId="82" fillId="0" borderId="17" xfId="90" applyNumberFormat="1" applyFont="1" applyFill="1" applyBorder="1" applyAlignment="1">
      <alignment horizontal="left" vertical="top" wrapText="1" indent="1"/>
    </xf>
    <xf numFmtId="0" fontId="83" fillId="0" borderId="0" xfId="90" applyNumberFormat="1" applyFont="1" applyAlignment="1">
      <alignment horizontal="left" wrapText="1"/>
    </xf>
    <xf numFmtId="0" fontId="102" fillId="0" borderId="13" xfId="90" applyNumberFormat="1" applyFont="1" applyFill="1" applyBorder="1" applyAlignment="1">
      <alignment horizontal="left" vertical="top" wrapText="1" indent="1"/>
    </xf>
    <xf numFmtId="0" fontId="3" fillId="47" borderId="0" xfId="0" applyNumberFormat="1" applyFont="1" applyFill="1" applyAlignment="1">
      <alignment vertical="center" wrapText="1"/>
    </xf>
    <xf numFmtId="0" fontId="83" fillId="0" borderId="0" xfId="0" applyNumberFormat="1" applyFont="1" applyAlignment="1">
      <alignment vertical="center" wrapText="1"/>
    </xf>
    <xf numFmtId="0" fontId="82" fillId="0" borderId="0" xfId="0" applyNumberFormat="1" applyFont="1" applyAlignment="1">
      <alignment vertical="center" wrapText="1"/>
    </xf>
    <xf numFmtId="0" fontId="2" fillId="0" borderId="0" xfId="0" applyNumberFormat="1" applyFont="1" applyAlignment="1">
      <alignment vertical="center" wrapText="1"/>
    </xf>
    <xf numFmtId="0" fontId="2" fillId="0" borderId="15"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57" xfId="0" applyNumberFormat="1" applyFont="1" applyBorder="1" applyAlignment="1">
      <alignment horizontal="center" vertical="center" wrapText="1"/>
    </xf>
    <xf numFmtId="0" fontId="2" fillId="0" borderId="0" xfId="0" applyNumberFormat="1" applyFont="1" applyBorder="1" applyAlignment="1">
      <alignment vertical="center" wrapText="1"/>
    </xf>
    <xf numFmtId="0" fontId="3" fillId="0" borderId="13" xfId="0" applyNumberFormat="1" applyFont="1" applyFill="1" applyBorder="1" applyAlignment="1">
      <alignment horizontal="left" vertical="center" wrapText="1" indent="1"/>
    </xf>
    <xf numFmtId="0" fontId="99" fillId="48" borderId="42" xfId="0" applyNumberFormat="1" applyFont="1" applyFill="1" applyBorder="1" applyAlignment="1">
      <alignment horizontal="center" vertical="center" wrapText="1"/>
    </xf>
    <xf numFmtId="0" fontId="83" fillId="47" borderId="0" xfId="0" applyNumberFormat="1" applyFont="1" applyFill="1" applyAlignment="1">
      <alignment vertical="center" wrapText="1"/>
    </xf>
    <xf numFmtId="0" fontId="7" fillId="0" borderId="13"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99" fillId="48" borderId="57" xfId="0" applyNumberFormat="1" applyFont="1" applyFill="1" applyBorder="1" applyAlignment="1">
      <alignment horizontal="center" vertical="center" wrapText="1"/>
    </xf>
    <xf numFmtId="0" fontId="82" fillId="0" borderId="0" xfId="0" applyNumberFormat="1" applyFont="1" applyBorder="1" applyAlignment="1">
      <alignment vertical="center" wrapText="1"/>
    </xf>
    <xf numFmtId="0" fontId="3" fillId="0" borderId="0" xfId="0" applyNumberFormat="1" applyFont="1" applyAlignment="1">
      <alignment horizontal="center" vertical="center" wrapText="1"/>
    </xf>
    <xf numFmtId="0" fontId="112" fillId="0" borderId="0" xfId="0" applyNumberFormat="1" applyFont="1" applyAlignment="1">
      <alignment vertical="center"/>
    </xf>
    <xf numFmtId="0" fontId="25" fillId="0" borderId="0" xfId="0" applyNumberFormat="1" applyFont="1" applyAlignment="1">
      <alignment vertical="center" wrapText="1"/>
    </xf>
    <xf numFmtId="0" fontId="76" fillId="0" borderId="0" xfId="41" applyNumberFormat="1"/>
    <xf numFmtId="0" fontId="77" fillId="0" borderId="23" xfId="41" applyNumberFormat="1" applyFont="1" applyBorder="1" applyAlignment="1">
      <alignment horizontal="center" vertical="center" wrapText="1"/>
    </xf>
    <xf numFmtId="0" fontId="77" fillId="0" borderId="25" xfId="41" applyNumberFormat="1" applyFont="1" applyBorder="1" applyAlignment="1">
      <alignment horizontal="center" vertical="center"/>
    </xf>
    <xf numFmtId="0" fontId="77" fillId="0" borderId="25" xfId="41" applyNumberFormat="1" applyFont="1" applyBorder="1" applyAlignment="1">
      <alignment horizontal="center" vertical="center" wrapText="1"/>
    </xf>
    <xf numFmtId="0" fontId="77" fillId="0" borderId="24" xfId="41" applyNumberFormat="1" applyFont="1" applyBorder="1" applyAlignment="1">
      <alignment horizontal="center" vertical="center" wrapText="1"/>
    </xf>
    <xf numFmtId="0" fontId="77" fillId="0" borderId="15" xfId="41" applyNumberFormat="1" applyFont="1" applyBorder="1" applyAlignment="1">
      <alignment vertical="center"/>
    </xf>
    <xf numFmtId="0" fontId="77" fillId="0" borderId="13" xfId="41" applyNumberFormat="1" applyFont="1" applyBorder="1" applyAlignment="1">
      <alignment vertical="center"/>
    </xf>
    <xf numFmtId="0" fontId="77" fillId="0" borderId="13" xfId="41" applyNumberFormat="1" applyFont="1" applyBorder="1" applyAlignment="1">
      <alignment horizontal="center" vertical="center"/>
    </xf>
    <xf numFmtId="0" fontId="77" fillId="0" borderId="14" xfId="41" applyNumberFormat="1" applyFont="1" applyBorder="1" applyAlignment="1">
      <alignment horizontal="center" vertical="center"/>
    </xf>
    <xf numFmtId="0" fontId="77" fillId="0" borderId="79" xfId="41" applyNumberFormat="1" applyFont="1" applyBorder="1" applyAlignment="1">
      <alignment horizontal="left" vertical="center" indent="1"/>
    </xf>
    <xf numFmtId="0" fontId="77" fillId="0" borderId="29" xfId="41" applyNumberFormat="1" applyFont="1" applyBorder="1" applyAlignment="1">
      <alignment horizontal="left" vertical="center" indent="1"/>
    </xf>
    <xf numFmtId="0" fontId="77" fillId="0" borderId="17" xfId="41" applyNumberFormat="1" applyFont="1" applyBorder="1" applyAlignment="1">
      <alignment horizontal="left" vertical="center" indent="1"/>
    </xf>
    <xf numFmtId="0" fontId="8" fillId="0" borderId="0" xfId="41" applyNumberFormat="1" applyFont="1"/>
    <xf numFmtId="0" fontId="2" fillId="0" borderId="20" xfId="0" applyNumberFormat="1" applyFont="1" applyBorder="1" applyAlignment="1">
      <alignment horizontal="center" vertical="center" wrapText="1"/>
    </xf>
    <xf numFmtId="0" fontId="2" fillId="0" borderId="22" xfId="0" applyNumberFormat="1" applyFont="1" applyBorder="1" applyAlignment="1">
      <alignment vertical="center" wrapText="1"/>
    </xf>
    <xf numFmtId="0" fontId="7" fillId="0" borderId="13" xfId="0" applyNumberFormat="1" applyFont="1" applyBorder="1" applyAlignment="1">
      <alignment horizontal="left" vertical="center" wrapText="1"/>
    </xf>
    <xf numFmtId="0" fontId="7" fillId="0" borderId="13" xfId="0" applyNumberFormat="1" applyFont="1" applyBorder="1" applyAlignment="1">
      <alignment horizontal="left" vertical="center" wrapText="1" indent="1"/>
    </xf>
    <xf numFmtId="0" fontId="7" fillId="0" borderId="17" xfId="0" applyNumberFormat="1" applyFont="1" applyBorder="1" applyAlignment="1">
      <alignment horizontal="left" vertical="center" wrapText="1" indent="1"/>
    </xf>
    <xf numFmtId="0" fontId="7" fillId="0" borderId="13" xfId="0" applyNumberFormat="1" applyFont="1" applyFill="1" applyBorder="1" applyAlignment="1">
      <alignment horizontal="center" vertical="center" wrapText="1"/>
    </xf>
    <xf numFmtId="0" fontId="0" fillId="0" borderId="0" xfId="0" applyNumberFormat="1" applyBorder="1"/>
    <xf numFmtId="0" fontId="33" fillId="0" borderId="0" xfId="0" applyNumberFormat="1" applyFont="1" applyBorder="1"/>
    <xf numFmtId="0" fontId="2" fillId="0" borderId="13" xfId="0" applyNumberFormat="1" applyFont="1" applyBorder="1" applyAlignment="1">
      <alignment horizontal="left" vertical="center" wrapText="1"/>
    </xf>
    <xf numFmtId="0" fontId="7" fillId="0" borderId="17" xfId="0" applyNumberFormat="1" applyFont="1" applyFill="1" applyBorder="1" applyAlignment="1">
      <alignment horizontal="left" vertical="center" wrapText="1" indent="1"/>
    </xf>
    <xf numFmtId="0" fontId="7" fillId="0" borderId="14" xfId="0" applyNumberFormat="1" applyFont="1" applyFill="1" applyBorder="1" applyAlignment="1">
      <alignment horizontal="center" vertical="center" wrapText="1"/>
    </xf>
    <xf numFmtId="0" fontId="3" fillId="0" borderId="0" xfId="40" applyNumberFormat="1" applyFont="1"/>
    <xf numFmtId="0" fontId="2" fillId="0" borderId="15" xfId="40" applyNumberFormat="1" applyFont="1" applyBorder="1" applyAlignment="1">
      <alignment horizontal="center" vertical="center" wrapText="1"/>
    </xf>
    <xf numFmtId="0" fontId="2" fillId="0" borderId="13" xfId="40" applyNumberFormat="1" applyFont="1" applyBorder="1" applyAlignment="1">
      <alignment horizontal="center" vertical="center" wrapText="1"/>
    </xf>
    <xf numFmtId="0" fontId="30" fillId="0" borderId="0" xfId="0" applyNumberFormat="1" applyFont="1" applyBorder="1" applyAlignment="1">
      <alignment horizontal="left"/>
    </xf>
    <xf numFmtId="0" fontId="3" fillId="0" borderId="0" xfId="0" applyNumberFormat="1" applyFont="1" applyBorder="1"/>
    <xf numFmtId="0" fontId="30"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2" fillId="0" borderId="13" xfId="0" applyNumberFormat="1" applyFont="1" applyBorder="1" applyAlignment="1">
      <alignment vertical="top" wrapText="1"/>
    </xf>
    <xf numFmtId="0" fontId="2" fillId="0" borderId="13" xfId="0" applyNumberFormat="1" applyFont="1" applyBorder="1" applyAlignment="1">
      <alignment horizontal="left" vertical="top" wrapText="1" indent="1"/>
    </xf>
    <xf numFmtId="0" fontId="3" fillId="0" borderId="13" xfId="0" applyNumberFormat="1" applyFont="1" applyBorder="1" applyAlignment="1">
      <alignment horizontal="left" vertical="top" wrapText="1" indent="1"/>
    </xf>
    <xf numFmtId="0" fontId="77" fillId="0" borderId="13" xfId="0" applyNumberFormat="1" applyFont="1" applyBorder="1" applyAlignment="1">
      <alignment horizontal="left" vertical="center" wrapText="1" indent="1"/>
    </xf>
    <xf numFmtId="0" fontId="79" fillId="0" borderId="13" xfId="0" applyNumberFormat="1" applyFont="1" applyFill="1" applyBorder="1" applyAlignment="1">
      <alignment horizontal="left" vertical="center" wrapText="1" indent="1"/>
    </xf>
    <xf numFmtId="0" fontId="77" fillId="0" borderId="27" xfId="0" applyNumberFormat="1" applyFont="1" applyBorder="1" applyAlignment="1">
      <alignment horizontal="left" vertical="center" wrapText="1" indent="1"/>
    </xf>
    <xf numFmtId="0" fontId="77" fillId="0" borderId="76" xfId="0" applyNumberFormat="1" applyFont="1" applyBorder="1" applyAlignment="1">
      <alignment horizontal="left" vertical="center" wrapText="1" indent="1"/>
    </xf>
    <xf numFmtId="0" fontId="59" fillId="0" borderId="14" xfId="0" applyNumberFormat="1" applyFont="1" applyFill="1" applyBorder="1" applyAlignment="1">
      <alignment horizontal="center" vertical="center" wrapText="1"/>
    </xf>
    <xf numFmtId="0" fontId="3" fillId="0" borderId="0" xfId="0" applyNumberFormat="1" applyFont="1" applyFill="1" applyBorder="1"/>
    <xf numFmtId="0" fontId="2" fillId="0" borderId="0"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wrapText="1"/>
    </xf>
    <xf numFmtId="0" fontId="2" fillId="0" borderId="13" xfId="0" applyNumberFormat="1" applyFont="1" applyFill="1" applyBorder="1" applyAlignment="1">
      <alignment horizontal="left" vertical="center" wrapText="1"/>
    </xf>
    <xf numFmtId="0" fontId="7" fillId="0" borderId="20" xfId="0" applyNumberFormat="1" applyFont="1" applyFill="1" applyBorder="1" applyAlignment="1">
      <alignment horizontal="center" vertical="center" wrapText="1"/>
    </xf>
    <xf numFmtId="0" fontId="111" fillId="0" borderId="13" xfId="0" applyNumberFormat="1" applyFont="1" applyFill="1" applyBorder="1" applyAlignment="1">
      <alignment horizontal="center" vertical="center" wrapText="1"/>
    </xf>
    <xf numFmtId="0" fontId="111" fillId="0" borderId="14" xfId="0" applyNumberFormat="1" applyFont="1" applyFill="1" applyBorder="1" applyAlignment="1">
      <alignment horizontal="center" vertical="center" wrapText="1"/>
    </xf>
    <xf numFmtId="0" fontId="3" fillId="0" borderId="0" xfId="0" applyNumberFormat="1" applyFont="1" applyFill="1" applyBorder="1" applyAlignment="1">
      <alignment vertical="center"/>
    </xf>
    <xf numFmtId="0" fontId="2" fillId="0" borderId="13" xfId="0" applyNumberFormat="1" applyFont="1" applyFill="1" applyBorder="1" applyAlignment="1">
      <alignment vertical="center" wrapText="1"/>
    </xf>
    <xf numFmtId="0" fontId="84" fillId="0" borderId="13"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8" fillId="0" borderId="13" xfId="0" applyNumberFormat="1" applyFont="1" applyFill="1" applyBorder="1" applyAlignment="1">
      <alignment vertical="center" wrapText="1"/>
    </xf>
    <xf numFmtId="0" fontId="7" fillId="0" borderId="17" xfId="0" applyNumberFormat="1" applyFont="1" applyFill="1" applyBorder="1" applyAlignment="1">
      <alignment vertical="center" wrapText="1"/>
    </xf>
    <xf numFmtId="0" fontId="25" fillId="0" borderId="0" xfId="0" applyNumberFormat="1" applyFont="1" applyFill="1" applyBorder="1" applyAlignment="1">
      <alignment vertical="center"/>
    </xf>
    <xf numFmtId="0" fontId="121" fillId="0" borderId="0" xfId="0" applyNumberFormat="1" applyFont="1" applyAlignment="1">
      <alignment horizontal="left" vertical="center"/>
    </xf>
    <xf numFmtId="0" fontId="87" fillId="0" borderId="0" xfId="0" applyNumberFormat="1" applyFont="1" applyFill="1" applyBorder="1" applyAlignment="1">
      <alignment vertical="center"/>
    </xf>
    <xf numFmtId="0" fontId="120" fillId="0" borderId="0" xfId="0" applyNumberFormat="1" applyFont="1" applyFill="1" applyBorder="1"/>
    <xf numFmtId="0" fontId="25" fillId="0" borderId="0" xfId="0" applyNumberFormat="1" applyFont="1" applyFill="1" applyBorder="1" applyAlignment="1"/>
    <xf numFmtId="0" fontId="115" fillId="0" borderId="0" xfId="0" applyNumberFormat="1" applyFont="1" applyFill="1" applyBorder="1" applyAlignment="1">
      <alignment vertical="center"/>
    </xf>
    <xf numFmtId="0" fontId="2" fillId="0" borderId="22"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7" fillId="0" borderId="34" xfId="0" applyNumberFormat="1" applyFont="1" applyBorder="1" applyAlignment="1">
      <alignment horizontal="center" vertical="center" wrapText="1"/>
    </xf>
    <xf numFmtId="0" fontId="79" fillId="0" borderId="13" xfId="43" applyNumberFormat="1" applyFont="1" applyBorder="1" applyAlignment="1">
      <alignment horizontal="left" vertical="center" wrapText="1" indent="1"/>
    </xf>
    <xf numFmtId="0" fontId="77" fillId="0" borderId="13" xfId="43" applyNumberFormat="1" applyFont="1" applyBorder="1" applyAlignment="1">
      <alignment horizontal="left" vertical="center" wrapText="1" indent="1"/>
    </xf>
    <xf numFmtId="0" fontId="7" fillId="0" borderId="13" xfId="43" applyNumberFormat="1" applyFont="1" applyBorder="1" applyAlignment="1">
      <alignment horizontal="left" vertical="center" wrapText="1" indent="1"/>
    </xf>
    <xf numFmtId="0" fontId="3" fillId="0" borderId="19" xfId="43" applyNumberFormat="1" applyFont="1" applyBorder="1" applyAlignment="1">
      <alignment horizontal="left" vertical="top" wrapText="1" indent="1"/>
    </xf>
    <xf numFmtId="0" fontId="7" fillId="0" borderId="19" xfId="43" applyNumberFormat="1" applyFont="1" applyBorder="1" applyAlignment="1">
      <alignment horizontal="left" vertical="top" wrapText="1" indent="1"/>
    </xf>
    <xf numFmtId="0" fontId="82" fillId="0" borderId="17" xfId="43" applyNumberFormat="1" applyFont="1" applyBorder="1" applyAlignment="1">
      <alignment horizontal="left" vertical="center" wrapText="1" indent="1"/>
    </xf>
    <xf numFmtId="0" fontId="3" fillId="0" borderId="0" xfId="0" applyNumberFormat="1" applyFont="1" applyBorder="1" applyAlignment="1">
      <alignment horizontal="right" vertical="center" wrapText="1"/>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0" fillId="0" borderId="0" xfId="0" applyNumberFormat="1"/>
    <xf numFmtId="0" fontId="79" fillId="0" borderId="17" xfId="43" applyNumberFormat="1" applyFont="1" applyBorder="1" applyAlignment="1">
      <alignment horizontal="left" vertical="center" wrapText="1" indent="1"/>
    </xf>
    <xf numFmtId="0" fontId="8" fillId="0" borderId="0" xfId="0" applyNumberFormat="1" applyFont="1" applyAlignment="1">
      <alignment vertical="center" wrapText="1"/>
    </xf>
    <xf numFmtId="0" fontId="7" fillId="0" borderId="15" xfId="0" applyNumberFormat="1" applyFont="1" applyBorder="1" applyAlignment="1">
      <alignment horizontal="left" vertical="center" wrapText="1" indent="1"/>
    </xf>
    <xf numFmtId="0" fontId="8" fillId="0" borderId="15" xfId="0" applyNumberFormat="1" applyFont="1" applyBorder="1" applyAlignment="1">
      <alignment horizontal="center" vertical="center" wrapText="1"/>
    </xf>
    <xf numFmtId="0" fontId="7" fillId="0" borderId="0" xfId="0" applyNumberFormat="1" applyFont="1" applyAlignment="1">
      <alignment vertical="center" wrapText="1"/>
    </xf>
    <xf numFmtId="0" fontId="3" fillId="42" borderId="13" xfId="0" applyNumberFormat="1" applyFont="1" applyFill="1" applyBorder="1" applyAlignment="1">
      <alignment horizontal="left" vertical="top" wrapText="1" indent="1"/>
    </xf>
    <xf numFmtId="0" fontId="8" fillId="0" borderId="13" xfId="0" applyNumberFormat="1" applyFont="1" applyFill="1" applyBorder="1" applyAlignment="1">
      <alignment horizontal="left" vertical="center" wrapText="1" indent="1"/>
    </xf>
    <xf numFmtId="0" fontId="8" fillId="38" borderId="13" xfId="0" applyNumberFormat="1" applyFont="1" applyFill="1" applyBorder="1" applyAlignment="1">
      <alignment horizontal="left" vertical="center" wrapText="1" indent="1"/>
    </xf>
    <xf numFmtId="0" fontId="8" fillId="50" borderId="13" xfId="0" applyNumberFormat="1" applyFont="1" applyFill="1" applyBorder="1" applyAlignment="1">
      <alignment horizontal="left" vertical="center" wrapText="1" indent="1"/>
    </xf>
    <xf numFmtId="0" fontId="8" fillId="0" borderId="0" xfId="0" applyNumberFormat="1" applyFont="1" applyFill="1" applyAlignment="1">
      <alignment vertical="center" wrapText="1"/>
    </xf>
    <xf numFmtId="0" fontId="7" fillId="0" borderId="19" xfId="0" applyNumberFormat="1" applyFont="1" applyBorder="1" applyAlignment="1">
      <alignment horizontal="left" vertical="center" wrapText="1" indent="1"/>
    </xf>
    <xf numFmtId="0" fontId="3" fillId="0" borderId="0" xfId="0" applyNumberFormat="1" applyFont="1" applyBorder="1" applyAlignment="1">
      <alignment horizontal="left" vertical="center" wrapText="1"/>
    </xf>
    <xf numFmtId="0" fontId="3" fillId="0" borderId="13" xfId="43" applyNumberFormat="1" applyFont="1" applyBorder="1" applyAlignment="1">
      <alignment horizontal="left" vertical="top" wrapText="1" indent="1"/>
    </xf>
    <xf numFmtId="0" fontId="4" fillId="0" borderId="0" xfId="0" applyNumberFormat="1" applyFont="1" applyAlignment="1">
      <alignment horizontal="center" vertical="center" wrapText="1"/>
    </xf>
    <xf numFmtId="0" fontId="10" fillId="0" borderId="13" xfId="0" applyNumberFormat="1" applyFont="1" applyFill="1" applyBorder="1" applyAlignment="1">
      <alignment horizontal="left" vertical="center" wrapText="1" indent="1"/>
    </xf>
    <xf numFmtId="0" fontId="2" fillId="0" borderId="17" xfId="0" applyNumberFormat="1" applyFont="1" applyFill="1" applyBorder="1" applyAlignment="1">
      <alignment horizontal="left" wrapText="1" indent="1"/>
    </xf>
    <xf numFmtId="0" fontId="7" fillId="0" borderId="13" xfId="0" applyNumberFormat="1" applyFont="1" applyBorder="1" applyAlignment="1">
      <alignment vertical="center" wrapText="1"/>
    </xf>
    <xf numFmtId="0" fontId="79" fillId="0" borderId="19" xfId="0" applyNumberFormat="1" applyFont="1" applyBorder="1" applyAlignment="1">
      <alignment horizontal="left" vertical="center" wrapText="1" indent="1"/>
    </xf>
    <xf numFmtId="0" fontId="77" fillId="0" borderId="19" xfId="0" applyNumberFormat="1" applyFont="1" applyBorder="1" applyAlignment="1">
      <alignment horizontal="left" vertical="center" wrapText="1" indent="1"/>
    </xf>
    <xf numFmtId="0" fontId="77" fillId="0" borderId="17" xfId="0" applyNumberFormat="1" applyFont="1" applyFill="1" applyBorder="1" applyAlignment="1">
      <alignment horizontal="left" vertical="center" wrapText="1" indent="1"/>
    </xf>
    <xf numFmtId="0" fontId="8" fillId="0" borderId="29" xfId="40" applyNumberFormat="1" applyFont="1" applyBorder="1" applyAlignment="1">
      <alignment horizontal="center" vertical="center" wrapText="1"/>
    </xf>
    <xf numFmtId="0" fontId="8" fillId="0" borderId="34" xfId="40" applyNumberFormat="1" applyFont="1" applyBorder="1" applyAlignment="1">
      <alignment horizontal="center" vertical="center" wrapText="1"/>
    </xf>
    <xf numFmtId="0" fontId="7" fillId="0" borderId="13" xfId="40" applyNumberFormat="1" applyFont="1" applyBorder="1" applyAlignment="1">
      <alignment horizontal="center" vertical="center" wrapText="1"/>
    </xf>
    <xf numFmtId="0" fontId="7" fillId="0" borderId="14" xfId="40" applyNumberFormat="1" applyFont="1" applyBorder="1" applyAlignment="1">
      <alignment horizontal="center" vertical="center" wrapText="1"/>
    </xf>
    <xf numFmtId="0" fontId="7" fillId="0" borderId="13" xfId="40" applyNumberFormat="1" applyFont="1" applyBorder="1" applyAlignment="1">
      <alignment horizontal="left" vertical="center" wrapText="1" indent="1"/>
    </xf>
    <xf numFmtId="0" fontId="7" fillId="0" borderId="17" xfId="40" applyNumberFormat="1" applyFont="1" applyBorder="1" applyAlignment="1">
      <alignment horizontal="left" vertical="center" wrapText="1" indent="1"/>
    </xf>
    <xf numFmtId="0" fontId="7" fillId="0" borderId="0" xfId="45" applyNumberFormat="1" applyFont="1" applyBorder="1" applyAlignment="1">
      <alignment vertical="center" wrapText="1"/>
    </xf>
    <xf numFmtId="0" fontId="77" fillId="0" borderId="13" xfId="45" applyNumberFormat="1" applyFont="1" applyBorder="1" applyAlignment="1">
      <alignment horizontal="center" vertical="center" wrapText="1"/>
    </xf>
    <xf numFmtId="0" fontId="7" fillId="0" borderId="13" xfId="45" applyNumberFormat="1" applyFont="1" applyBorder="1" applyAlignment="1">
      <alignment horizontal="center" vertical="center" wrapText="1"/>
    </xf>
    <xf numFmtId="0" fontId="7" fillId="0" borderId="14" xfId="45" applyNumberFormat="1" applyFont="1" applyBorder="1" applyAlignment="1">
      <alignment horizontal="center" vertical="center" wrapText="1"/>
    </xf>
    <xf numFmtId="0" fontId="7" fillId="0" borderId="0" xfId="45" applyNumberFormat="1" applyFont="1" applyBorder="1" applyAlignment="1">
      <alignment horizontal="center" vertical="center" wrapText="1"/>
    </xf>
    <xf numFmtId="0" fontId="7" fillId="0" borderId="15" xfId="45" applyNumberFormat="1" applyFont="1" applyBorder="1" applyAlignment="1">
      <alignment vertical="center" wrapText="1"/>
    </xf>
    <xf numFmtId="0" fontId="8" fillId="0" borderId="0" xfId="44" applyNumberFormat="1" applyFont="1" applyAlignment="1">
      <alignment vertical="center" wrapText="1"/>
    </xf>
    <xf numFmtId="0" fontId="7" fillId="37" borderId="31" xfId="44" applyNumberFormat="1" applyFont="1" applyFill="1" applyBorder="1" applyAlignment="1">
      <alignment horizontal="center" vertical="center" wrapText="1"/>
    </xf>
    <xf numFmtId="0" fontId="7" fillId="37" borderId="53" xfId="44" applyNumberFormat="1" applyFont="1" applyFill="1" applyBorder="1" applyAlignment="1">
      <alignment horizontal="center" vertical="center" wrapText="1"/>
    </xf>
    <xf numFmtId="0" fontId="7" fillId="37" borderId="64" xfId="44" applyNumberFormat="1" applyFont="1" applyFill="1" applyBorder="1" applyAlignment="1">
      <alignment horizontal="center" vertical="center" wrapText="1"/>
    </xf>
    <xf numFmtId="0" fontId="7" fillId="0" borderId="0" xfId="44" applyNumberFormat="1" applyFont="1" applyAlignment="1">
      <alignment horizontal="center" vertical="center" wrapText="1"/>
    </xf>
    <xf numFmtId="0" fontId="7" fillId="0" borderId="22" xfId="44" applyNumberFormat="1" applyFont="1" applyFill="1" applyBorder="1" applyAlignment="1">
      <alignment horizontal="center" vertical="center" wrapText="1"/>
    </xf>
    <xf numFmtId="0" fontId="7" fillId="37" borderId="29" xfId="44" applyNumberFormat="1" applyFont="1" applyFill="1" applyBorder="1" applyAlignment="1">
      <alignment horizontal="center" vertical="center" wrapText="1"/>
    </xf>
    <xf numFmtId="0" fontId="7" fillId="37" borderId="37" xfId="44" applyNumberFormat="1" applyFont="1" applyFill="1" applyBorder="1" applyAlignment="1">
      <alignment horizontal="center" vertical="center" wrapText="1"/>
    </xf>
    <xf numFmtId="0" fontId="7" fillId="37" borderId="42" xfId="44" applyNumberFormat="1" applyFont="1" applyFill="1" applyBorder="1" applyAlignment="1">
      <alignment horizontal="center" vertical="center" wrapText="1"/>
    </xf>
    <xf numFmtId="0" fontId="25" fillId="0" borderId="29" xfId="42" applyNumberFormat="1" applyFont="1" applyBorder="1"/>
    <xf numFmtId="0" fontId="25" fillId="0" borderId="13" xfId="42" applyNumberFormat="1" applyFont="1" applyBorder="1"/>
    <xf numFmtId="0" fontId="25" fillId="0" borderId="13" xfId="42" applyNumberFormat="1" applyFont="1" applyBorder="1" applyAlignment="1">
      <alignment vertical="center"/>
    </xf>
    <xf numFmtId="0" fontId="100" fillId="0" borderId="13" xfId="42" applyNumberFormat="1" applyFont="1" applyBorder="1"/>
    <xf numFmtId="0" fontId="8" fillId="0" borderId="22" xfId="42" applyNumberFormat="1" applyFont="1" applyBorder="1" applyAlignment="1">
      <alignment horizontal="left" indent="1"/>
    </xf>
    <xf numFmtId="0" fontId="8" fillId="0" borderId="29" xfId="42" applyNumberFormat="1" applyFont="1" applyBorder="1"/>
    <xf numFmtId="0" fontId="8" fillId="0" borderId="37" xfId="42" applyNumberFormat="1" applyFont="1" applyBorder="1" applyAlignment="1">
      <alignment horizontal="center"/>
    </xf>
    <xf numFmtId="0" fontId="8" fillId="0" borderId="15" xfId="42" applyNumberFormat="1" applyFont="1" applyBorder="1" applyAlignment="1">
      <alignment horizontal="left" indent="1"/>
    </xf>
    <xf numFmtId="0" fontId="8" fillId="0" borderId="13" xfId="42" applyNumberFormat="1" applyFont="1" applyBorder="1"/>
    <xf numFmtId="0" fontId="8" fillId="0" borderId="20" xfId="42" applyNumberFormat="1" applyFont="1" applyBorder="1" applyAlignment="1">
      <alignment horizontal="center"/>
    </xf>
    <xf numFmtId="0" fontId="8" fillId="0" borderId="15" xfId="42" applyNumberFormat="1" applyFont="1" applyFill="1" applyBorder="1" applyAlignment="1">
      <alignment horizontal="left" indent="1"/>
    </xf>
    <xf numFmtId="0" fontId="8" fillId="0" borderId="21" xfId="42" applyNumberFormat="1" applyFont="1" applyFill="1" applyBorder="1" applyAlignment="1">
      <alignment horizontal="left" indent="1"/>
    </xf>
    <xf numFmtId="0" fontId="79" fillId="0" borderId="19" xfId="42" applyNumberFormat="1" applyFont="1" applyBorder="1"/>
    <xf numFmtId="0" fontId="8" fillId="0" borderId="19" xfId="42" applyNumberFormat="1" applyFont="1" applyBorder="1"/>
    <xf numFmtId="0" fontId="8" fillId="0" borderId="35" xfId="42" applyNumberFormat="1" applyFont="1" applyBorder="1" applyAlignment="1">
      <alignment horizontal="center"/>
    </xf>
    <xf numFmtId="0" fontId="59" fillId="32" borderId="53" xfId="42" applyNumberFormat="1" applyFont="1" applyFill="1" applyBorder="1" applyAlignment="1">
      <alignment horizontal="center" vertical="center"/>
    </xf>
    <xf numFmtId="0" fontId="25" fillId="0" borderId="22" xfId="42" applyNumberFormat="1" applyFont="1" applyBorder="1" applyAlignment="1">
      <alignment horizontal="left" indent="1"/>
    </xf>
    <xf numFmtId="0" fontId="25" fillId="0" borderId="37" xfId="42" applyNumberFormat="1" applyFont="1" applyBorder="1" applyAlignment="1">
      <alignment horizontal="center"/>
    </xf>
    <xf numFmtId="0" fontId="25" fillId="0" borderId="15" xfId="42" applyNumberFormat="1" applyFont="1" applyBorder="1" applyAlignment="1">
      <alignment horizontal="left" indent="1"/>
    </xf>
    <xf numFmtId="0" fontId="25" fillId="0" borderId="20" xfId="42" applyNumberFormat="1" applyFont="1" applyBorder="1" applyAlignment="1">
      <alignment horizontal="center"/>
    </xf>
    <xf numFmtId="0" fontId="25" fillId="0" borderId="15" xfId="42" applyNumberFormat="1" applyFont="1" applyFill="1" applyBorder="1" applyAlignment="1">
      <alignment horizontal="left" indent="1"/>
    </xf>
    <xf numFmtId="0" fontId="59" fillId="32" borderId="20" xfId="42" applyNumberFormat="1" applyFont="1" applyFill="1" applyBorder="1" applyAlignment="1">
      <alignment horizontal="center"/>
    </xf>
    <xf numFmtId="0" fontId="59" fillId="0" borderId="20" xfId="42" applyNumberFormat="1" applyFont="1" applyBorder="1" applyAlignment="1">
      <alignment horizontal="center"/>
    </xf>
    <xf numFmtId="0" fontId="59" fillId="32" borderId="28" xfId="42" applyNumberFormat="1" applyFont="1" applyFill="1" applyBorder="1" applyAlignment="1">
      <alignment horizontal="center"/>
    </xf>
    <xf numFmtId="0" fontId="1" fillId="0" borderId="0" xfId="0" applyFont="1" applyAlignment="1">
      <alignment vertical="center"/>
    </xf>
    <xf numFmtId="0" fontId="80" fillId="0" borderId="0" xfId="90" applyFont="1" applyFill="1" applyAlignment="1"/>
    <xf numFmtId="0" fontId="10" fillId="0" borderId="0" xfId="0" applyFont="1" applyAlignment="1">
      <alignment horizontal="left" wrapText="1" indent="1"/>
    </xf>
    <xf numFmtId="0" fontId="80" fillId="0" borderId="0" xfId="40" applyNumberFormat="1" applyFont="1"/>
    <xf numFmtId="0" fontId="8" fillId="0" borderId="15" xfId="90" applyFont="1" applyBorder="1" applyAlignment="1">
      <alignment horizontal="center" vertical="center"/>
    </xf>
    <xf numFmtId="49" fontId="8" fillId="36" borderId="13" xfId="90" applyNumberFormat="1" applyFont="1" applyFill="1" applyBorder="1" applyAlignment="1">
      <alignment horizontal="left" vertical="top" wrapText="1" indent="1"/>
    </xf>
    <xf numFmtId="0" fontId="3" fillId="0" borderId="15" xfId="90" applyFont="1" applyFill="1" applyBorder="1" applyAlignment="1">
      <alignment horizontal="center" vertical="center"/>
    </xf>
    <xf numFmtId="49" fontId="2" fillId="0" borderId="13" xfId="90" applyNumberFormat="1" applyFont="1" applyBorder="1" applyAlignment="1">
      <alignment horizontal="left" vertical="top" wrapText="1" indent="1"/>
    </xf>
    <xf numFmtId="49" fontId="2" fillId="36" borderId="13" xfId="90" applyNumberFormat="1" applyFont="1" applyFill="1" applyBorder="1" applyAlignment="1">
      <alignment horizontal="left" vertical="top" wrapText="1" indent="1"/>
    </xf>
    <xf numFmtId="0" fontId="78" fillId="0" borderId="16" xfId="35" applyNumberFormat="1" applyFont="1" applyBorder="1" applyAlignment="1" applyProtection="1">
      <alignment horizontal="left" vertical="center" indent="1"/>
    </xf>
    <xf numFmtId="0" fontId="8" fillId="0" borderId="14" xfId="35" applyNumberFormat="1" applyFont="1" applyBorder="1" applyAlignment="1" applyProtection="1">
      <alignment horizontal="left" vertical="center" indent="1"/>
    </xf>
    <xf numFmtId="0" fontId="78" fillId="0" borderId="39" xfId="35" applyNumberFormat="1" applyFont="1" applyBorder="1" applyAlignment="1" applyProtection="1">
      <alignment horizontal="left" vertical="center" indent="1"/>
    </xf>
    <xf numFmtId="0" fontId="78" fillId="0" borderId="17" xfId="0" applyNumberFormat="1" applyFont="1" applyBorder="1" applyAlignment="1">
      <alignment horizontal="left" vertical="center" wrapText="1" indent="1"/>
    </xf>
    <xf numFmtId="0" fontId="78" fillId="37" borderId="56" xfId="0" applyFont="1" applyFill="1" applyBorder="1" applyAlignment="1">
      <alignment horizontal="left" vertical="center" wrapText="1" indent="1"/>
    </xf>
    <xf numFmtId="0" fontId="8" fillId="32" borderId="33" xfId="0" applyFont="1" applyFill="1" applyBorder="1" applyAlignment="1">
      <alignment vertical="center" wrapText="1"/>
    </xf>
    <xf numFmtId="0" fontId="79" fillId="0" borderId="26" xfId="0" applyFont="1" applyFill="1" applyBorder="1" applyAlignment="1">
      <alignment horizontal="left" vertical="center" wrapText="1" indent="1"/>
    </xf>
    <xf numFmtId="0" fontId="79" fillId="0" borderId="87" xfId="0" applyFont="1" applyFill="1" applyBorder="1" applyAlignment="1">
      <alignment horizontal="left" vertical="center" wrapText="1" indent="1"/>
    </xf>
    <xf numFmtId="0" fontId="3" fillId="0" borderId="21" xfId="0" applyFont="1" applyBorder="1" applyAlignment="1">
      <alignment horizontal="center" vertical="center" wrapText="1"/>
    </xf>
    <xf numFmtId="3" fontId="7" fillId="35" borderId="35" xfId="0" applyNumberFormat="1" applyFont="1" applyFill="1" applyBorder="1" applyAlignment="1">
      <alignment horizontal="right" vertical="center" wrapText="1" indent="1"/>
    </xf>
    <xf numFmtId="0" fontId="7" fillId="37" borderId="37" xfId="0" applyNumberFormat="1" applyFont="1" applyFill="1" applyBorder="1" applyAlignment="1">
      <alignment horizontal="center" vertical="center" wrapText="1"/>
    </xf>
    <xf numFmtId="0" fontId="7" fillId="37" borderId="14" xfId="0" applyNumberFormat="1" applyFont="1" applyFill="1" applyBorder="1" applyAlignment="1">
      <alignment horizontal="center" vertical="center" wrapText="1"/>
    </xf>
    <xf numFmtId="0" fontId="120" fillId="0" borderId="20" xfId="0" applyNumberFormat="1" applyFont="1" applyBorder="1" applyAlignment="1">
      <alignment horizontal="center" vertical="center" wrapText="1"/>
    </xf>
    <xf numFmtId="0" fontId="120" fillId="0" borderId="14" xfId="0" applyNumberFormat="1" applyFont="1" applyBorder="1" applyAlignment="1">
      <alignment horizontal="center" vertical="center" wrapText="1"/>
    </xf>
    <xf numFmtId="3" fontId="7" fillId="24" borderId="26" xfId="0" applyNumberFormat="1" applyFont="1" applyFill="1" applyBorder="1" applyAlignment="1">
      <alignment horizontal="right" vertical="center" wrapText="1" indent="1"/>
    </xf>
    <xf numFmtId="0" fontId="123" fillId="0" borderId="77" xfId="35" applyNumberFormat="1" applyFont="1" applyBorder="1" applyAlignment="1" applyProtection="1">
      <alignment horizontal="center"/>
    </xf>
    <xf numFmtId="167" fontId="7" fillId="24" borderId="13"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0" fontId="127" fillId="0" borderId="0" xfId="0" applyFont="1" applyFill="1" applyBorder="1"/>
    <xf numFmtId="167" fontId="7" fillId="24" borderId="17"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9" fontId="3" fillId="0" borderId="13" xfId="0" applyNumberFormat="1" applyFont="1" applyBorder="1" applyAlignment="1">
      <alignment horizontal="left" vertical="top" wrapText="1" indent="1"/>
    </xf>
    <xf numFmtId="4" fontId="3" fillId="35" borderId="19" xfId="43" applyNumberFormat="1" applyFont="1" applyFill="1" applyBorder="1" applyAlignment="1">
      <alignment horizontal="right" vertical="center" wrapText="1" indent="1"/>
    </xf>
    <xf numFmtId="49" fontId="3" fillId="0" borderId="13" xfId="0" applyNumberFormat="1" applyFont="1" applyFill="1" applyBorder="1" applyAlignment="1">
      <alignment horizontal="left" vertical="top" wrapText="1" indent="1"/>
    </xf>
    <xf numFmtId="0" fontId="8" fillId="35" borderId="14" xfId="0" quotePrefix="1" applyFont="1" applyFill="1" applyBorder="1" applyAlignment="1">
      <alignment horizontal="left" vertical="center" wrapText="1" indent="1"/>
    </xf>
    <xf numFmtId="4" fontId="8" fillId="35" borderId="19" xfId="0" applyNumberFormat="1" applyFont="1" applyFill="1" applyBorder="1" applyAlignment="1">
      <alignment horizontal="right" vertical="center" wrapText="1" indent="1"/>
    </xf>
    <xf numFmtId="4" fontId="3" fillId="35" borderId="19" xfId="43" applyNumberFormat="1" applyFont="1" applyFill="1" applyBorder="1" applyAlignment="1">
      <alignment horizontal="center" vertical="center" wrapText="1"/>
    </xf>
    <xf numFmtId="4" fontId="3" fillId="35" borderId="26" xfId="43"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167" fontId="7" fillId="37" borderId="13" xfId="0" applyNumberFormat="1" applyFont="1" applyFill="1" applyBorder="1" applyAlignment="1">
      <alignment horizontal="right" vertical="center" wrapText="1" indent="1"/>
    </xf>
    <xf numFmtId="49" fontId="3" fillId="0" borderId="13" xfId="0" applyNumberFormat="1" applyFont="1" applyFill="1" applyBorder="1" applyAlignment="1">
      <alignment horizontal="left" vertical="center" wrapText="1" indent="1"/>
    </xf>
    <xf numFmtId="3" fontId="3" fillId="35" borderId="13" xfId="27" applyNumberFormat="1" applyFont="1" applyFill="1" applyBorder="1" applyAlignment="1">
      <alignment horizontal="right" vertical="center" wrapText="1" indent="1"/>
    </xf>
    <xf numFmtId="0" fontId="8" fillId="0" borderId="13" xfId="0" applyFont="1" applyFill="1" applyBorder="1" applyAlignment="1">
      <alignment horizontal="left" vertical="top" wrapText="1" indent="1"/>
    </xf>
    <xf numFmtId="3" fontId="3" fillId="37" borderId="13" xfId="27" applyNumberFormat="1" applyFont="1" applyFill="1" applyBorder="1" applyAlignment="1">
      <alignment horizontal="right" vertical="center" wrapText="1" indent="1"/>
    </xf>
    <xf numFmtId="0" fontId="3" fillId="0" borderId="13" xfId="91" applyFont="1" applyBorder="1" applyAlignment="1">
      <alignment horizontal="left" vertical="top" wrapText="1" indent="1"/>
    </xf>
    <xf numFmtId="0" fontId="3" fillId="0" borderId="19" xfId="0" applyFont="1" applyBorder="1" applyAlignment="1">
      <alignment horizontal="left" vertical="top" wrapText="1" indent="1"/>
    </xf>
    <xf numFmtId="0" fontId="2" fillId="0" borderId="14" xfId="91" applyFont="1" applyBorder="1" applyAlignment="1">
      <alignment horizontal="center" vertical="center" wrapText="1"/>
    </xf>
    <xf numFmtId="3" fontId="3" fillId="0" borderId="38" xfId="91" applyNumberFormat="1" applyFont="1" applyFill="1" applyBorder="1" applyAlignment="1">
      <alignment horizontal="center" wrapText="1"/>
    </xf>
    <xf numFmtId="0" fontId="3" fillId="0" borderId="0" xfId="91" applyFont="1"/>
    <xf numFmtId="0" fontId="8" fillId="0" borderId="0" xfId="91" applyFont="1"/>
    <xf numFmtId="0" fontId="2" fillId="0" borderId="15" xfId="91" applyFont="1" applyBorder="1" applyAlignment="1">
      <alignment horizontal="center" vertical="center" wrapText="1"/>
    </xf>
    <xf numFmtId="49" fontId="2" fillId="0" borderId="13" xfId="91" applyNumberFormat="1" applyFont="1" applyBorder="1" applyAlignment="1">
      <alignment horizontal="center" vertical="center" wrapText="1"/>
    </xf>
    <xf numFmtId="0" fontId="2" fillId="0" borderId="13" xfId="91" applyFont="1" applyBorder="1" applyAlignment="1">
      <alignment horizontal="center" vertical="center" wrapText="1"/>
    </xf>
    <xf numFmtId="0" fontId="3" fillId="0" borderId="15" xfId="91" applyFont="1" applyBorder="1" applyAlignment="1">
      <alignment horizontal="center" wrapText="1"/>
    </xf>
    <xf numFmtId="49" fontId="2" fillId="0" borderId="13" xfId="91" applyNumberFormat="1" applyFont="1" applyBorder="1" applyAlignment="1">
      <alignment vertical="top" wrapText="1"/>
    </xf>
    <xf numFmtId="3" fontId="3" fillId="0" borderId="13" xfId="91" applyNumberFormat="1" applyFont="1" applyFill="1" applyBorder="1" applyAlignment="1">
      <alignment horizontal="center" wrapText="1"/>
    </xf>
    <xf numFmtId="0" fontId="3" fillId="0" borderId="15" xfId="91" applyFont="1" applyBorder="1" applyAlignment="1">
      <alignment horizontal="center" vertical="center" wrapText="1"/>
    </xf>
    <xf numFmtId="49" fontId="2" fillId="0" borderId="13" xfId="91" applyNumberFormat="1" applyFont="1" applyBorder="1" applyAlignment="1">
      <alignment horizontal="left" vertical="center" wrapText="1" indent="1"/>
    </xf>
    <xf numFmtId="49" fontId="3" fillId="0" borderId="13" xfId="91" applyNumberFormat="1" applyFont="1" applyBorder="1" applyAlignment="1">
      <alignment horizontal="left" vertical="center" wrapText="1" indent="1"/>
    </xf>
    <xf numFmtId="49" fontId="8" fillId="0" borderId="13" xfId="91" applyNumberFormat="1" applyFont="1" applyBorder="1" applyAlignment="1">
      <alignment horizontal="left" vertical="center" wrapText="1" indent="1"/>
    </xf>
    <xf numFmtId="49" fontId="3" fillId="0" borderId="13" xfId="91" applyNumberFormat="1" applyFont="1" applyFill="1" applyBorder="1" applyAlignment="1">
      <alignment horizontal="left" vertical="center" wrapText="1" indent="1"/>
    </xf>
    <xf numFmtId="0" fontId="80" fillId="0" borderId="15" xfId="91" applyFont="1" applyFill="1" applyBorder="1" applyAlignment="1">
      <alignment horizontal="center" vertical="center" wrapText="1"/>
    </xf>
    <xf numFmtId="49" fontId="80" fillId="36" borderId="13" xfId="91" applyNumberFormat="1" applyFont="1" applyFill="1" applyBorder="1" applyAlignment="1">
      <alignment horizontal="left" vertical="center" wrapText="1" indent="1"/>
    </xf>
    <xf numFmtId="0" fontId="3" fillId="0" borderId="15" xfId="91" applyFont="1" applyFill="1" applyBorder="1" applyAlignment="1">
      <alignment horizontal="center" vertical="center" wrapText="1"/>
    </xf>
    <xf numFmtId="0" fontId="3" fillId="0" borderId="16" xfId="91" applyFont="1" applyFill="1" applyBorder="1" applyAlignment="1">
      <alignment horizontal="center" vertical="center" wrapText="1"/>
    </xf>
    <xf numFmtId="49" fontId="2" fillId="0" borderId="17" xfId="91" applyNumberFormat="1" applyFont="1" applyBorder="1" applyAlignment="1">
      <alignment horizontal="left" vertical="center" wrapText="1" indent="1"/>
    </xf>
    <xf numFmtId="0" fontId="3" fillId="0" borderId="0" xfId="91" applyFont="1" applyFill="1" applyBorder="1" applyAlignment="1">
      <alignment horizontal="center" vertical="center" wrapText="1"/>
    </xf>
    <xf numFmtId="49" fontId="2" fillId="0" borderId="0" xfId="91" applyNumberFormat="1" applyFont="1" applyFill="1" applyBorder="1" applyAlignment="1">
      <alignment horizontal="left" vertical="top" wrapText="1" indent="1"/>
    </xf>
    <xf numFmtId="3" fontId="7" fillId="0" borderId="0" xfId="91" applyNumberFormat="1" applyFont="1" applyFill="1" applyBorder="1" applyAlignment="1">
      <alignment horizontal="right" vertical="center" wrapText="1" indent="1"/>
    </xf>
    <xf numFmtId="49" fontId="3" fillId="0" borderId="0" xfId="91" applyNumberFormat="1" applyFont="1"/>
    <xf numFmtId="0" fontId="8" fillId="0" borderId="43" xfId="0" applyFont="1" applyFill="1" applyBorder="1" applyAlignment="1">
      <alignment horizontal="left" vertical="center" wrapText="1"/>
    </xf>
    <xf numFmtId="0" fontId="8" fillId="37" borderId="20" xfId="0" applyFont="1" applyFill="1" applyBorder="1" applyAlignment="1">
      <alignment horizontal="left" vertical="center" wrapText="1" indent="1"/>
    </xf>
    <xf numFmtId="0" fontId="8" fillId="32" borderId="16" xfId="0" applyFont="1" applyFill="1" applyBorder="1" applyAlignment="1">
      <alignment vertical="center" wrapText="1"/>
    </xf>
    <xf numFmtId="0" fontId="8" fillId="0" borderId="18" xfId="0" applyFont="1" applyFill="1" applyBorder="1" applyAlignment="1">
      <alignment horizontal="left" vertical="center" wrapText="1" indent="1"/>
    </xf>
    <xf numFmtId="0" fontId="8" fillId="0" borderId="39" xfId="0" applyFont="1" applyFill="1" applyBorder="1" applyAlignment="1">
      <alignment horizontal="left" vertical="center" wrapText="1" indent="1"/>
    </xf>
    <xf numFmtId="0" fontId="127" fillId="0" borderId="67" xfId="0" applyFont="1" applyFill="1" applyBorder="1" applyAlignment="1">
      <alignment vertical="top" wrapText="1"/>
    </xf>
    <xf numFmtId="4" fontId="78" fillId="0" borderId="0" xfId="45" applyNumberFormat="1" applyFont="1" applyBorder="1" applyAlignment="1">
      <alignment vertical="center" wrapText="1"/>
    </xf>
    <xf numFmtId="3" fontId="78" fillId="0" borderId="0" xfId="45" applyNumberFormat="1" applyFont="1" applyBorder="1" applyAlignment="1">
      <alignment vertical="center" wrapText="1"/>
    </xf>
    <xf numFmtId="3" fontId="8" fillId="35" borderId="13"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7" fillId="24" borderId="13" xfId="0" applyNumberFormat="1" applyFont="1" applyFill="1" applyBorder="1" applyAlignment="1">
      <alignment horizontal="right" vertical="center" indent="1"/>
    </xf>
    <xf numFmtId="3" fontId="7" fillId="24" borderId="14" xfId="0" applyNumberFormat="1" applyFont="1" applyFill="1" applyBorder="1" applyAlignment="1">
      <alignment horizontal="right" vertical="center" indent="1"/>
    </xf>
    <xf numFmtId="3" fontId="3" fillId="35" borderId="13" xfId="0" applyNumberFormat="1" applyFont="1" applyFill="1" applyBorder="1" applyAlignment="1">
      <alignment vertical="center"/>
    </xf>
    <xf numFmtId="3" fontId="7" fillId="24" borderId="13"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3" fontId="3" fillId="35" borderId="19" xfId="0" applyNumberFormat="1" applyFont="1" applyFill="1" applyBorder="1" applyAlignment="1">
      <alignment vertical="center" wrapText="1"/>
    </xf>
    <xf numFmtId="3" fontId="7" fillId="24" borderId="17" xfId="0" applyNumberFormat="1" applyFont="1" applyFill="1" applyBorder="1" applyAlignment="1">
      <alignment horizontal="right" vertical="center" indent="1"/>
    </xf>
    <xf numFmtId="3" fontId="7" fillId="24" borderId="18" xfId="0" applyNumberFormat="1" applyFont="1" applyFill="1" applyBorder="1" applyAlignment="1">
      <alignment horizontal="right" vertical="center" indent="1"/>
    </xf>
    <xf numFmtId="3" fontId="82" fillId="24" borderId="13" xfId="0" applyNumberFormat="1" applyFont="1" applyFill="1" applyBorder="1" applyAlignment="1">
      <alignment horizontal="right" vertical="center" wrapText="1" indent="1"/>
    </xf>
    <xf numFmtId="3" fontId="82" fillId="24" borderId="14" xfId="0" applyNumberFormat="1" applyFont="1" applyFill="1" applyBorder="1" applyAlignment="1">
      <alignment horizontal="right" vertical="center" wrapText="1" indent="1"/>
    </xf>
    <xf numFmtId="3" fontId="3" fillId="35" borderId="38" xfId="0" applyNumberFormat="1" applyFont="1" applyFill="1" applyBorder="1" applyAlignment="1">
      <alignment horizontal="right" vertical="center" wrapText="1" indent="1"/>
    </xf>
    <xf numFmtId="3" fontId="7" fillId="24" borderId="38"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2" fillId="35" borderId="39" xfId="0" applyNumberFormat="1" applyFont="1" applyFill="1" applyBorder="1" applyAlignment="1">
      <alignment horizontal="right" vertical="center" wrapText="1" indent="1"/>
    </xf>
    <xf numFmtId="3" fontId="7" fillId="24" borderId="13" xfId="90" applyNumberFormat="1" applyFont="1" applyFill="1" applyBorder="1" applyAlignment="1">
      <alignment horizontal="right" vertical="center" wrapText="1" indent="1"/>
    </xf>
    <xf numFmtId="3" fontId="7" fillId="24" borderId="14" xfId="90" applyNumberFormat="1" applyFont="1" applyFill="1" applyBorder="1" applyAlignment="1">
      <alignment horizontal="right" vertical="center" wrapText="1" indent="1"/>
    </xf>
    <xf numFmtId="3" fontId="3" fillId="35" borderId="13" xfId="90" applyNumberFormat="1" applyFont="1" applyFill="1" applyBorder="1" applyAlignment="1">
      <alignment vertical="center" wrapText="1"/>
    </xf>
    <xf numFmtId="3" fontId="3" fillId="35" borderId="13" xfId="90" applyNumberFormat="1" applyFont="1" applyFill="1" applyBorder="1" applyAlignment="1">
      <alignment horizontal="right" vertical="center" wrapText="1" indent="1"/>
    </xf>
    <xf numFmtId="3" fontId="8" fillId="24" borderId="13" xfId="90" applyNumberFormat="1" applyFont="1" applyFill="1" applyBorder="1" applyAlignment="1">
      <alignment horizontal="right" vertical="center" wrapText="1" indent="1"/>
    </xf>
    <xf numFmtId="3" fontId="8" fillId="24" borderId="14" xfId="90" applyNumberFormat="1" applyFont="1" applyFill="1" applyBorder="1" applyAlignment="1">
      <alignment horizontal="right" vertical="center" wrapText="1" indent="1"/>
    </xf>
    <xf numFmtId="3" fontId="2" fillId="0" borderId="13" xfId="90" applyNumberFormat="1" applyFont="1" applyFill="1" applyBorder="1" applyAlignment="1">
      <alignment horizontal="center" vertical="center" wrapText="1"/>
    </xf>
    <xf numFmtId="3" fontId="3" fillId="0" borderId="13" xfId="90" applyNumberFormat="1" applyFont="1" applyFill="1" applyBorder="1" applyAlignment="1">
      <alignment horizontal="right" vertical="center" wrapText="1" indent="1"/>
    </xf>
    <xf numFmtId="3" fontId="3" fillId="0" borderId="14" xfId="90" applyNumberFormat="1" applyFont="1" applyFill="1" applyBorder="1" applyAlignment="1">
      <alignment horizontal="right" vertical="center" wrapText="1" indent="1"/>
    </xf>
    <xf numFmtId="3" fontId="7" fillId="35" borderId="13" xfId="90" applyNumberFormat="1" applyFont="1" applyFill="1" applyBorder="1" applyAlignment="1">
      <alignment vertical="center" wrapText="1"/>
    </xf>
    <xf numFmtId="3" fontId="7" fillId="35" borderId="13" xfId="90" applyNumberFormat="1" applyFont="1" applyFill="1" applyBorder="1" applyAlignment="1">
      <alignment horizontal="right" vertical="center" wrapText="1" indent="1"/>
    </xf>
    <xf numFmtId="3" fontId="3" fillId="35" borderId="13" xfId="90" applyNumberFormat="1" applyFont="1" applyFill="1" applyBorder="1" applyAlignment="1">
      <alignment horizontal="right" vertical="center" wrapText="1"/>
    </xf>
    <xf numFmtId="3" fontId="7" fillId="24" borderId="17" xfId="90" applyNumberFormat="1" applyFont="1" applyFill="1" applyBorder="1" applyAlignment="1">
      <alignment horizontal="right" vertical="center" wrapText="1" indent="1"/>
    </xf>
    <xf numFmtId="3" fontId="7" fillId="24" borderId="18" xfId="90" applyNumberFormat="1" applyFont="1" applyFill="1" applyBorder="1" applyAlignment="1">
      <alignment horizontal="right" vertical="center" wrapText="1" indent="1"/>
    </xf>
    <xf numFmtId="3" fontId="7" fillId="35" borderId="79" xfId="0" applyNumberFormat="1" applyFont="1" applyFill="1" applyBorder="1" applyAlignment="1">
      <alignment horizontal="right" vertical="center" wrapText="1" indent="1"/>
    </xf>
    <xf numFmtId="3" fontId="7" fillId="24" borderId="80"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3" fontId="7" fillId="24" borderId="81" xfId="0" applyNumberFormat="1" applyFont="1" applyFill="1" applyBorder="1" applyAlignment="1">
      <alignment horizontal="right" vertical="center" wrapText="1" indent="1"/>
    </xf>
    <xf numFmtId="3" fontId="7" fillId="24" borderId="73" xfId="0" applyNumberFormat="1" applyFont="1" applyFill="1" applyBorder="1" applyAlignment="1">
      <alignment horizontal="right" vertical="center" wrapText="1" indent="1"/>
    </xf>
    <xf numFmtId="3" fontId="7" fillId="24" borderId="51" xfId="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7" fillId="35" borderId="13" xfId="0" applyNumberFormat="1" applyFont="1" applyFill="1" applyBorder="1" applyAlignment="1">
      <alignment horizontal="center" vertical="center" wrapText="1"/>
    </xf>
    <xf numFmtId="3" fontId="7" fillId="24" borderId="86" xfId="0" applyNumberFormat="1" applyFont="1" applyFill="1" applyBorder="1" applyAlignment="1">
      <alignment horizontal="right" vertical="center" wrapText="1" indent="1"/>
    </xf>
    <xf numFmtId="3" fontId="3" fillId="0" borderId="13"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35" borderId="14" xfId="0" applyNumberFormat="1" applyFont="1" applyFill="1" applyBorder="1" applyAlignment="1">
      <alignment horizontal="right" vertical="center" wrapText="1" inden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7" fillId="24" borderId="13" xfId="91" applyNumberFormat="1" applyFont="1" applyFill="1" applyBorder="1" applyAlignment="1">
      <alignment horizontal="right" vertical="center" wrapText="1" indent="1"/>
    </xf>
    <xf numFmtId="3" fontId="7" fillId="24" borderId="38" xfId="91" applyNumberFormat="1" applyFont="1" applyFill="1" applyBorder="1" applyAlignment="1">
      <alignment horizontal="right" vertical="center" wrapText="1" indent="1"/>
    </xf>
    <xf numFmtId="3" fontId="3" fillId="35" borderId="13" xfId="91" applyNumberFormat="1" applyFont="1" applyFill="1" applyBorder="1" applyAlignment="1">
      <alignment horizontal="right" vertical="center" wrapText="1" indent="1"/>
    </xf>
    <xf numFmtId="3" fontId="3" fillId="35" borderId="38" xfId="91" applyNumberFormat="1" applyFont="1" applyFill="1" applyBorder="1" applyAlignment="1">
      <alignment horizontal="right" vertical="center" wrapText="1" indent="1"/>
    </xf>
    <xf numFmtId="3" fontId="3" fillId="24" borderId="13" xfId="91" applyNumberFormat="1" applyFont="1" applyFill="1" applyBorder="1" applyAlignment="1">
      <alignment horizontal="right" vertical="center" wrapText="1" indent="1"/>
    </xf>
    <xf numFmtId="3" fontId="3" fillId="24" borderId="38" xfId="91" applyNumberFormat="1" applyFont="1" applyFill="1" applyBorder="1" applyAlignment="1">
      <alignment horizontal="right" vertical="center" wrapText="1" indent="1"/>
    </xf>
    <xf numFmtId="3" fontId="7" fillId="35" borderId="13" xfId="91" applyNumberFormat="1" applyFont="1" applyFill="1" applyBorder="1" applyAlignment="1">
      <alignment horizontal="right" vertical="center" wrapText="1" indent="1"/>
    </xf>
    <xf numFmtId="3" fontId="7" fillId="35" borderId="38" xfId="91" applyNumberFormat="1" applyFont="1" applyFill="1" applyBorder="1" applyAlignment="1">
      <alignment horizontal="right" vertical="center" wrapText="1" indent="1"/>
    </xf>
    <xf numFmtId="3" fontId="3" fillId="0" borderId="13" xfId="91" applyNumberFormat="1" applyFont="1" applyFill="1" applyBorder="1" applyAlignment="1">
      <alignment horizontal="right" vertical="center" wrapText="1" indent="1"/>
    </xf>
    <xf numFmtId="3" fontId="3" fillId="0" borderId="38" xfId="91" applyNumberFormat="1" applyFont="1" applyFill="1" applyBorder="1" applyAlignment="1">
      <alignment horizontal="right" vertical="center" wrapText="1" indent="1"/>
    </xf>
    <xf numFmtId="3" fontId="8" fillId="35" borderId="13" xfId="91" applyNumberFormat="1" applyFont="1" applyFill="1" applyBorder="1" applyAlignment="1">
      <alignment horizontal="right" vertical="center" wrapText="1" indent="1"/>
    </xf>
    <xf numFmtId="3" fontId="8" fillId="35" borderId="38" xfId="91" applyNumberFormat="1" applyFont="1" applyFill="1" applyBorder="1" applyAlignment="1">
      <alignment horizontal="right" vertical="center" wrapText="1" indent="1"/>
    </xf>
    <xf numFmtId="3" fontId="7" fillId="24" borderId="17" xfId="91" applyNumberFormat="1" applyFont="1" applyFill="1" applyBorder="1" applyAlignment="1">
      <alignment horizontal="right" vertical="center" wrapText="1" indent="1"/>
    </xf>
    <xf numFmtId="3" fontId="7" fillId="24" borderId="39" xfId="91" applyNumberFormat="1" applyFont="1" applyFill="1" applyBorder="1" applyAlignment="1">
      <alignment horizontal="right" vertical="center" wrapText="1" indent="1"/>
    </xf>
    <xf numFmtId="3" fontId="2" fillId="35" borderId="13" xfId="0" applyNumberFormat="1" applyFont="1" applyFill="1" applyBorder="1" applyAlignment="1">
      <alignment horizontal="right" vertical="center" wrapText="1" indent="1"/>
    </xf>
    <xf numFmtId="3" fontId="2" fillId="35" borderId="14" xfId="0" applyNumberFormat="1" applyFont="1" applyFill="1" applyBorder="1" applyAlignment="1">
      <alignment horizontal="right" vertical="center" wrapText="1" indent="1"/>
    </xf>
    <xf numFmtId="3" fontId="83" fillId="35" borderId="13" xfId="0" applyNumberFormat="1" applyFont="1" applyFill="1" applyBorder="1" applyAlignment="1">
      <alignment horizontal="right" vertical="center" wrapText="1" indent="1"/>
    </xf>
    <xf numFmtId="3" fontId="82" fillId="24" borderId="73" xfId="0" applyNumberFormat="1" applyFont="1" applyFill="1" applyBorder="1" applyAlignment="1">
      <alignment horizontal="right" vertical="center" wrapText="1" indent="1"/>
    </xf>
    <xf numFmtId="168" fontId="73" fillId="39" borderId="13" xfId="0" applyNumberFormat="1" applyFont="1" applyFill="1" applyBorder="1" applyAlignment="1">
      <alignment vertical="center" wrapText="1"/>
    </xf>
    <xf numFmtId="168" fontId="73" fillId="40" borderId="13" xfId="0" applyNumberFormat="1" applyFont="1" applyFill="1" applyBorder="1" applyAlignment="1">
      <alignment vertical="center" wrapText="1"/>
    </xf>
    <xf numFmtId="168" fontId="73" fillId="35" borderId="13" xfId="0" applyNumberFormat="1" applyFont="1" applyFill="1" applyBorder="1" applyAlignment="1">
      <alignment vertical="center" wrapText="1"/>
    </xf>
    <xf numFmtId="168" fontId="73" fillId="24" borderId="13" xfId="0" applyNumberFormat="1" applyFont="1" applyFill="1" applyBorder="1" applyAlignment="1">
      <alignment vertical="center" wrapText="1"/>
    </xf>
    <xf numFmtId="168" fontId="73" fillId="40" borderId="14" xfId="0" applyNumberFormat="1" applyFont="1" applyFill="1" applyBorder="1" applyAlignment="1">
      <alignment vertical="center" wrapText="1"/>
    </xf>
    <xf numFmtId="168" fontId="68" fillId="39" borderId="13" xfId="0" applyNumberFormat="1" applyFont="1" applyFill="1" applyBorder="1" applyAlignment="1">
      <alignment vertical="center" wrapText="1"/>
    </xf>
    <xf numFmtId="168" fontId="68" fillId="35" borderId="13" xfId="0" applyNumberFormat="1" applyFont="1" applyFill="1" applyBorder="1" applyAlignment="1">
      <alignment vertical="center" wrapText="1"/>
    </xf>
    <xf numFmtId="168" fontId="73" fillId="0" borderId="13" xfId="0" applyNumberFormat="1" applyFont="1" applyFill="1" applyBorder="1" applyAlignment="1">
      <alignment horizontal="center" vertical="center" wrapText="1"/>
    </xf>
    <xf numFmtId="168" fontId="68" fillId="39" borderId="13" xfId="0" applyNumberFormat="1" applyFont="1" applyFill="1" applyBorder="1" applyAlignment="1">
      <alignment vertical="top" wrapText="1"/>
    </xf>
    <xf numFmtId="168" fontId="85" fillId="0" borderId="13" xfId="0" applyNumberFormat="1" applyFont="1" applyFill="1" applyBorder="1" applyAlignment="1">
      <alignment horizontal="center" vertical="center" wrapText="1"/>
    </xf>
    <xf numFmtId="168" fontId="86" fillId="39" borderId="13" xfId="0" applyNumberFormat="1" applyFont="1" applyFill="1" applyBorder="1" applyAlignment="1">
      <alignment vertical="center" wrapText="1"/>
    </xf>
    <xf numFmtId="168" fontId="25" fillId="39" borderId="13" xfId="0" applyNumberFormat="1" applyFont="1" applyFill="1" applyBorder="1" applyAlignment="1">
      <alignment vertical="center" wrapText="1"/>
    </xf>
    <xf numFmtId="168" fontId="73" fillId="41" borderId="13" xfId="0" applyNumberFormat="1" applyFont="1" applyFill="1" applyBorder="1" applyAlignment="1">
      <alignment horizontal="center" vertical="center" wrapText="1"/>
    </xf>
    <xf numFmtId="168" fontId="85" fillId="41" borderId="13" xfId="0" applyNumberFormat="1" applyFont="1" applyFill="1" applyBorder="1" applyAlignment="1">
      <alignment horizontal="center" vertical="center" wrapText="1"/>
    </xf>
    <xf numFmtId="168" fontId="59" fillId="35" borderId="13" xfId="0" applyNumberFormat="1" applyFont="1" applyFill="1" applyBorder="1" applyAlignment="1">
      <alignment vertical="center" wrapText="1"/>
    </xf>
    <xf numFmtId="168" fontId="68" fillId="39" borderId="17" xfId="0" applyNumberFormat="1" applyFont="1" applyFill="1" applyBorder="1" applyAlignment="1">
      <alignment vertical="center"/>
    </xf>
    <xf numFmtId="168" fontId="68" fillId="35" borderId="17" xfId="0" applyNumberFormat="1" applyFont="1" applyFill="1" applyBorder="1" applyAlignment="1">
      <alignment vertical="center"/>
    </xf>
    <xf numFmtId="168" fontId="73" fillId="40" borderId="17" xfId="0" applyNumberFormat="1" applyFont="1" applyFill="1" applyBorder="1" applyAlignment="1">
      <alignment vertical="center" wrapText="1"/>
    </xf>
    <xf numFmtId="168" fontId="73" fillId="40" borderId="18" xfId="0" applyNumberFormat="1" applyFont="1" applyFill="1" applyBorder="1" applyAlignment="1">
      <alignment vertical="center" wrapText="1"/>
    </xf>
    <xf numFmtId="3" fontId="3" fillId="35" borderId="19" xfId="43" applyNumberFormat="1" applyFont="1" applyFill="1" applyBorder="1" applyAlignment="1">
      <alignment horizontal="right" vertical="center" wrapText="1" indent="1"/>
    </xf>
    <xf numFmtId="3" fontId="7" fillId="51" borderId="14" xfId="43" applyNumberFormat="1" applyFont="1" applyFill="1" applyBorder="1" applyAlignment="1">
      <alignment horizontal="right" vertical="center" wrapText="1" indent="1"/>
    </xf>
    <xf numFmtId="3" fontId="7" fillId="24" borderId="13" xfId="43" applyNumberFormat="1" applyFont="1" applyFill="1" applyBorder="1" applyAlignment="1">
      <alignment horizontal="right" vertical="center" wrapText="1" indent="1"/>
    </xf>
    <xf numFmtId="3" fontId="7" fillId="24" borderId="14" xfId="43" applyNumberFormat="1" applyFont="1" applyFill="1" applyBorder="1" applyAlignment="1">
      <alignment horizontal="right" vertical="center" wrapText="1" indent="1"/>
    </xf>
    <xf numFmtId="3" fontId="7" fillId="51" borderId="14" xfId="43" applyNumberFormat="1" applyFont="1" applyFill="1" applyBorder="1" applyAlignment="1">
      <alignment horizontal="center" vertical="center" wrapText="1"/>
    </xf>
    <xf numFmtId="3" fontId="2" fillId="24" borderId="17"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center" vertical="center" wrapText="1"/>
    </xf>
    <xf numFmtId="3" fontId="7" fillId="51" borderId="13" xfId="43" applyNumberFormat="1" applyFont="1" applyFill="1" applyBorder="1" applyAlignment="1">
      <alignment horizontal="right" vertical="center" wrapText="1" indent="1"/>
    </xf>
    <xf numFmtId="3" fontId="7" fillId="51" borderId="13" xfId="43" applyNumberFormat="1" applyFont="1" applyFill="1" applyBorder="1" applyAlignment="1">
      <alignment horizontal="center" vertical="center" wrapText="1"/>
    </xf>
    <xf numFmtId="3" fontId="3"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7" fillId="24" borderId="13" xfId="0" applyNumberFormat="1" applyFont="1" applyFill="1" applyBorder="1" applyAlignment="1">
      <alignment horizontal="right" vertical="center" wrapText="1" indent="1"/>
    </xf>
    <xf numFmtId="1" fontId="7" fillId="24" borderId="14"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3" fontId="7" fillId="24" borderId="13" xfId="40" applyNumberFormat="1" applyFont="1" applyFill="1" applyBorder="1" applyAlignment="1">
      <alignment horizontal="right" vertical="center" wrapText="1" inden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7" fillId="24" borderId="17" xfId="45" applyNumberFormat="1" applyFont="1" applyFill="1" applyBorder="1" applyAlignment="1">
      <alignment horizontal="right" vertical="center" wrapText="1" indent="1"/>
    </xf>
    <xf numFmtId="3" fontId="7" fillId="24" borderId="18" xfId="45" applyNumberFormat="1" applyFont="1" applyFill="1" applyBorder="1" applyAlignment="1">
      <alignment horizontal="right" vertical="center" wrapText="1" indent="1"/>
    </xf>
    <xf numFmtId="3" fontId="7" fillId="35" borderId="28" xfId="0" applyNumberFormat="1" applyFont="1" applyFill="1" applyBorder="1" applyAlignment="1">
      <alignment horizontal="right" vertical="center" wrapText="1" indent="1"/>
    </xf>
    <xf numFmtId="3" fontId="8" fillId="35" borderId="29" xfId="44" applyNumberFormat="1" applyFont="1" applyFill="1" applyBorder="1" applyAlignment="1">
      <alignment horizontal="right" vertical="center" wrapText="1" indent="1"/>
    </xf>
    <xf numFmtId="3" fontId="8" fillId="35" borderId="37" xfId="44"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3" fontId="8" fillId="35" borderId="13" xfId="44" applyNumberFormat="1" applyFont="1" applyFill="1" applyBorder="1" applyAlignment="1">
      <alignment horizontal="right" vertical="center" wrapText="1" indent="1"/>
    </xf>
    <xf numFmtId="3" fontId="8" fillId="35" borderId="20" xfId="44"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8" fillId="35" borderId="19" xfId="44" applyNumberFormat="1" applyFont="1" applyFill="1" applyBorder="1" applyAlignment="1">
      <alignment horizontal="right" vertical="center" wrapText="1" indent="1"/>
    </xf>
    <xf numFmtId="3" fontId="8" fillId="35" borderId="35" xfId="44"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31" xfId="0" applyNumberFormat="1" applyFont="1" applyFill="1" applyBorder="1" applyAlignment="1">
      <alignment horizontal="right" vertical="center" wrapText="1" indent="1"/>
    </xf>
    <xf numFmtId="3" fontId="2" fillId="24" borderId="53" xfId="0" applyNumberFormat="1" applyFont="1" applyFill="1" applyBorder="1" applyAlignment="1">
      <alignment horizontal="right" vertical="center" wrapText="1" indent="1"/>
    </xf>
    <xf numFmtId="3" fontId="2" fillId="24" borderId="64" xfId="0" applyNumberFormat="1" applyFont="1" applyFill="1" applyBorder="1" applyAlignment="1">
      <alignment horizontal="right" vertical="center" wrapText="1" indent="1"/>
    </xf>
    <xf numFmtId="3" fontId="2" fillId="24" borderId="37" xfId="0"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50" xfId="0" applyNumberFormat="1" applyFont="1" applyFill="1" applyBorder="1" applyAlignment="1">
      <alignment horizontal="right" vertical="center" wrapText="1" indent="1"/>
    </xf>
    <xf numFmtId="3" fontId="2" fillId="24" borderId="55" xfId="0" applyNumberFormat="1" applyFont="1" applyFill="1" applyBorder="1" applyAlignment="1">
      <alignment horizontal="right" vertical="center" wrapText="1" indent="1"/>
    </xf>
    <xf numFmtId="3" fontId="2" fillId="24" borderId="65" xfId="0" applyNumberFormat="1" applyFont="1" applyFill="1" applyBorder="1" applyAlignment="1">
      <alignment horizontal="right" vertical="center" wrapText="1" indent="1"/>
    </xf>
    <xf numFmtId="0" fontId="78" fillId="0" borderId="52" xfId="0" applyNumberFormat="1" applyFont="1" applyBorder="1" applyAlignment="1">
      <alignment horizontal="left"/>
    </xf>
    <xf numFmtId="0" fontId="78" fillId="0" borderId="38" xfId="0" applyNumberFormat="1" applyFont="1" applyBorder="1" applyAlignment="1">
      <alignment horizontal="left"/>
    </xf>
    <xf numFmtId="0" fontId="78" fillId="0" borderId="50" xfId="0" applyNumberFormat="1" applyFont="1" applyBorder="1" applyAlignment="1">
      <alignment horizontal="left"/>
    </xf>
    <xf numFmtId="0" fontId="78" fillId="0" borderId="54" xfId="0" applyNumberFormat="1" applyFont="1" applyBorder="1" applyAlignment="1">
      <alignment horizontal="left"/>
    </xf>
    <xf numFmtId="0" fontId="8" fillId="0" borderId="52" xfId="0" applyNumberFormat="1" applyFont="1" applyBorder="1" applyAlignment="1">
      <alignment horizontal="left"/>
    </xf>
    <xf numFmtId="0" fontId="8" fillId="0" borderId="38" xfId="0" applyNumberFormat="1" applyFont="1" applyBorder="1" applyAlignment="1">
      <alignment horizontal="left"/>
    </xf>
    <xf numFmtId="0" fontId="72" fillId="0" borderId="67" xfId="0" applyNumberFormat="1" applyFont="1" applyFill="1" applyBorder="1" applyAlignment="1">
      <alignment horizontal="left" vertical="center"/>
    </xf>
    <xf numFmtId="0" fontId="72" fillId="0" borderId="68" xfId="0" applyNumberFormat="1" applyFont="1" applyFill="1" applyBorder="1" applyAlignment="1">
      <alignment horizontal="left" vertical="center"/>
    </xf>
    <xf numFmtId="0" fontId="8" fillId="0" borderId="52" xfId="0" applyNumberFormat="1" applyFont="1" applyBorder="1" applyAlignment="1">
      <alignment wrapText="1"/>
    </xf>
    <xf numFmtId="0" fontId="8" fillId="0" borderId="38" xfId="0" applyNumberFormat="1" applyFont="1" applyBorder="1" applyAlignment="1">
      <alignment wrapText="1"/>
    </xf>
    <xf numFmtId="0" fontId="8" fillId="0" borderId="0" xfId="0" applyNumberFormat="1" applyFont="1" applyBorder="1" applyAlignment="1">
      <alignment horizontal="left" wrapText="1"/>
    </xf>
    <xf numFmtId="0" fontId="8" fillId="0" borderId="85" xfId="0" applyNumberFormat="1" applyFont="1" applyBorder="1" applyAlignment="1">
      <alignment horizontal="left" wrapText="1"/>
    </xf>
    <xf numFmtId="0" fontId="8" fillId="0" borderId="52" xfId="0" applyNumberFormat="1" applyFont="1" applyBorder="1" applyAlignment="1">
      <alignment horizontal="left" wrapText="1"/>
    </xf>
    <xf numFmtId="0" fontId="8" fillId="0" borderId="38" xfId="0" applyNumberFormat="1" applyFont="1" applyBorder="1" applyAlignment="1">
      <alignment horizontal="left" wrapText="1"/>
    </xf>
    <xf numFmtId="0" fontId="78" fillId="0" borderId="88" xfId="0" applyNumberFormat="1" applyFont="1" applyBorder="1" applyAlignment="1">
      <alignment horizontal="left"/>
    </xf>
    <xf numFmtId="0" fontId="78" fillId="0" borderId="39" xfId="0" applyNumberFormat="1" applyFont="1" applyBorder="1" applyAlignment="1">
      <alignment horizontal="left"/>
    </xf>
    <xf numFmtId="0" fontId="8" fillId="0" borderId="50" xfId="0" applyNumberFormat="1" applyFont="1" applyBorder="1" applyAlignment="1">
      <alignment horizontal="left"/>
    </xf>
    <xf numFmtId="0" fontId="8" fillId="0" borderId="54" xfId="0" applyNumberFormat="1" applyFont="1" applyBorder="1" applyAlignment="1">
      <alignment horizontal="left"/>
    </xf>
    <xf numFmtId="0" fontId="8" fillId="0" borderId="52" xfId="0" applyNumberFormat="1" applyFont="1" applyBorder="1" applyAlignment="1"/>
    <xf numFmtId="0" fontId="8" fillId="0" borderId="38" xfId="0" applyNumberFormat="1" applyFont="1" applyBorder="1" applyAlignment="1"/>
    <xf numFmtId="0" fontId="79" fillId="0" borderId="52" xfId="0" applyNumberFormat="1" applyFont="1" applyBorder="1" applyAlignment="1">
      <alignment horizontal="left"/>
    </xf>
    <xf numFmtId="0" fontId="79" fillId="0" borderId="38" xfId="0" applyNumberFormat="1" applyFont="1" applyBorder="1" applyAlignment="1">
      <alignment horizontal="left"/>
    </xf>
    <xf numFmtId="0" fontId="8" fillId="0" borderId="23" xfId="35" applyNumberFormat="1" applyFont="1" applyBorder="1" applyAlignment="1" applyProtection="1">
      <alignment horizontal="left" vertical="center" indent="1"/>
    </xf>
    <xf numFmtId="0" fontId="8" fillId="0" borderId="60" xfId="35" applyNumberFormat="1" applyFont="1" applyBorder="1" applyAlignment="1" applyProtection="1">
      <alignment horizontal="left" vertical="center" indent="1"/>
    </xf>
    <xf numFmtId="0" fontId="12" fillId="46" borderId="66" xfId="0" applyNumberFormat="1" applyFont="1" applyFill="1" applyBorder="1" applyAlignment="1">
      <alignment horizontal="center" vertical="center" wrapText="1"/>
    </xf>
    <xf numFmtId="0" fontId="72" fillId="46" borderId="67" xfId="0" applyNumberFormat="1" applyFont="1" applyFill="1" applyBorder="1" applyAlignment="1">
      <alignment horizontal="center" vertical="center" wrapText="1"/>
    </xf>
    <xf numFmtId="0" fontId="72" fillId="46" borderId="68" xfId="0" applyNumberFormat="1"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NumberFormat="1" applyFont="1" applyBorder="1" applyAlignment="1">
      <alignment horizontal="center" vertical="center" wrapText="1"/>
    </xf>
    <xf numFmtId="0" fontId="69" fillId="0" borderId="31" xfId="0" applyNumberFormat="1" applyFont="1" applyBorder="1" applyAlignment="1">
      <alignment horizontal="left"/>
    </xf>
    <xf numFmtId="0" fontId="69" fillId="0" borderId="36" xfId="0" applyNumberFormat="1" applyFont="1" applyBorder="1" applyAlignment="1">
      <alignment horizontal="left"/>
    </xf>
    <xf numFmtId="0" fontId="7" fillId="0" borderId="75" xfId="0" applyNumberFormat="1" applyFont="1" applyBorder="1" applyAlignment="1">
      <alignment horizontal="left" vertical="center" wrapText="1" indent="1"/>
    </xf>
    <xf numFmtId="0" fontId="7" fillId="0" borderId="50" xfId="0" applyNumberFormat="1" applyFont="1" applyBorder="1" applyAlignment="1">
      <alignment horizontal="left" vertical="center" wrapText="1" indent="1"/>
    </xf>
    <xf numFmtId="0" fontId="7" fillId="0" borderId="54" xfId="0" applyNumberFormat="1" applyFont="1" applyBorder="1" applyAlignment="1">
      <alignment horizontal="left" vertical="center" wrapText="1" indent="1"/>
    </xf>
    <xf numFmtId="0" fontId="12" fillId="0" borderId="30" xfId="0" applyNumberFormat="1" applyFont="1" applyBorder="1" applyAlignment="1">
      <alignment horizontal="center" vertical="center" wrapText="1"/>
    </xf>
    <xf numFmtId="0" fontId="12" fillId="0" borderId="31" xfId="0" applyNumberFormat="1" applyFont="1" applyBorder="1" applyAlignment="1">
      <alignment horizontal="center" vertical="center" wrapText="1"/>
    </xf>
    <xf numFmtId="0" fontId="12" fillId="0" borderId="36" xfId="0" applyNumberFormat="1" applyFont="1" applyBorder="1" applyAlignment="1">
      <alignment horizontal="center" vertical="center" wrapText="1"/>
    </xf>
    <xf numFmtId="0" fontId="7" fillId="0" borderId="22" xfId="0" applyNumberFormat="1" applyFont="1" applyBorder="1" applyAlignment="1">
      <alignment horizontal="left" vertical="center" wrapText="1" indent="1"/>
    </xf>
    <xf numFmtId="0" fontId="7" fillId="0" borderId="29" xfId="0" applyNumberFormat="1" applyFont="1" applyBorder="1" applyAlignment="1">
      <alignment horizontal="left" vertical="center" wrapText="1" indent="1"/>
    </xf>
    <xf numFmtId="0" fontId="7" fillId="0" borderId="34" xfId="0" applyNumberFormat="1"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2" fillId="0" borderId="36" xfId="0" applyNumberFormat="1" applyFont="1" applyBorder="1" applyAlignment="1">
      <alignment horizontal="center" vertical="center"/>
    </xf>
    <xf numFmtId="0" fontId="2" fillId="0" borderId="15"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7"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127" fillId="0" borderId="0" xfId="0" applyFont="1" applyFill="1" applyBorder="1" applyAlignment="1">
      <alignment horizontal="left"/>
    </xf>
    <xf numFmtId="0" fontId="12" fillId="0" borderId="69" xfId="90" applyNumberFormat="1" applyFont="1" applyBorder="1" applyAlignment="1">
      <alignment horizontal="center" vertical="center"/>
    </xf>
    <xf numFmtId="0" fontId="12" fillId="0" borderId="70" xfId="90" applyNumberFormat="1" applyFont="1" applyBorder="1" applyAlignment="1">
      <alignment horizontal="center" vertical="center"/>
    </xf>
    <xf numFmtId="0" fontId="12" fillId="0" borderId="71" xfId="90" applyNumberFormat="1" applyFont="1" applyBorder="1" applyAlignment="1">
      <alignment horizontal="center" vertical="center"/>
    </xf>
    <xf numFmtId="0" fontId="7" fillId="0" borderId="61" xfId="90" applyNumberFormat="1" applyFont="1" applyBorder="1" applyAlignment="1">
      <alignment horizontal="left" vertical="center" wrapText="1" indent="1"/>
    </xf>
    <xf numFmtId="0" fontId="7" fillId="0" borderId="72" xfId="90" applyNumberFormat="1" applyFont="1" applyBorder="1" applyAlignment="1">
      <alignment horizontal="left" vertical="center" wrapText="1" indent="1"/>
    </xf>
    <xf numFmtId="0" fontId="7" fillId="0" borderId="41" xfId="90" applyNumberFormat="1" applyFont="1" applyBorder="1" applyAlignment="1">
      <alignment horizontal="left" vertical="center" wrapText="1" indent="1"/>
    </xf>
    <xf numFmtId="0" fontId="2" fillId="0" borderId="15" xfId="90" applyNumberFormat="1" applyFont="1" applyBorder="1" applyAlignment="1">
      <alignment horizontal="center" vertical="center" wrapText="1"/>
    </xf>
    <xf numFmtId="0" fontId="2" fillId="0" borderId="19" xfId="90" applyNumberFormat="1" applyFont="1" applyBorder="1" applyAlignment="1">
      <alignment horizontal="center" vertical="center" wrapText="1"/>
    </xf>
    <xf numFmtId="0" fontId="2" fillId="0" borderId="29" xfId="90" applyNumberFormat="1" applyFont="1" applyBorder="1" applyAlignment="1">
      <alignment horizontal="center" vertical="center" wrapText="1"/>
    </xf>
    <xf numFmtId="0" fontId="4" fillId="0" borderId="13" xfId="90" applyNumberFormat="1" applyFont="1" applyBorder="1" applyAlignment="1">
      <alignment horizontal="center" vertical="center"/>
    </xf>
    <xf numFmtId="0" fontId="4" fillId="0" borderId="20" xfId="90" applyNumberFormat="1" applyFont="1" applyBorder="1" applyAlignment="1">
      <alignment horizontal="center" vertical="center"/>
    </xf>
    <xf numFmtId="0" fontId="4" fillId="0" borderId="38" xfId="90" applyNumberFormat="1" applyFont="1" applyBorder="1" applyAlignment="1">
      <alignment horizontal="center" vertical="center"/>
    </xf>
    <xf numFmtId="0" fontId="83" fillId="0" borderId="23" xfId="0" applyNumberFormat="1" applyFont="1" applyBorder="1" applyAlignment="1">
      <alignment horizontal="center" vertical="center" wrapText="1"/>
    </xf>
    <xf numFmtId="0" fontId="83" fillId="0" borderId="15" xfId="0" applyNumberFormat="1" applyFont="1" applyBorder="1" applyAlignment="1">
      <alignment horizontal="center" vertical="center" wrapText="1"/>
    </xf>
    <xf numFmtId="0" fontId="83" fillId="0" borderId="16" xfId="0" applyNumberFormat="1" applyFont="1" applyBorder="1" applyAlignment="1">
      <alignment horizontal="center" vertical="center" wrapText="1"/>
    </xf>
    <xf numFmtId="0" fontId="83" fillId="0" borderId="25" xfId="0" applyNumberFormat="1" applyFont="1" applyBorder="1" applyAlignment="1">
      <alignment horizontal="center" vertical="center" wrapText="1"/>
    </xf>
    <xf numFmtId="0" fontId="83" fillId="0" borderId="13" xfId="0" applyNumberFormat="1" applyFont="1" applyBorder="1" applyAlignment="1">
      <alignment horizontal="center" vertical="center" wrapText="1"/>
    </xf>
    <xf numFmtId="0" fontId="83" fillId="0" borderId="17" xfId="0" applyNumberFormat="1" applyFont="1" applyBorder="1" applyAlignment="1">
      <alignment horizontal="center" vertical="center" wrapText="1"/>
    </xf>
    <xf numFmtId="0" fontId="83" fillId="0" borderId="24" xfId="0" applyNumberFormat="1" applyFont="1" applyBorder="1" applyAlignment="1">
      <alignment horizontal="center" vertical="center" wrapText="1"/>
    </xf>
    <xf numFmtId="0" fontId="83" fillId="0" borderId="14" xfId="0" applyNumberFormat="1" applyFont="1" applyBorder="1" applyAlignment="1">
      <alignment horizontal="center" vertical="center" wrapText="1"/>
    </xf>
    <xf numFmtId="0" fontId="83" fillId="0" borderId="18" xfId="0" applyNumberFormat="1" applyFont="1" applyBorder="1" applyAlignment="1">
      <alignment horizontal="center" vertical="center" wrapText="1"/>
    </xf>
    <xf numFmtId="0" fontId="112" fillId="0" borderId="0" xfId="0" applyFont="1" applyAlignment="1">
      <alignment horizontal="left"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0" fontId="12" fillId="0" borderId="12"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7" fillId="0" borderId="61" xfId="0" applyNumberFormat="1" applyFont="1" applyBorder="1" applyAlignment="1">
      <alignment horizontal="left" vertical="center" wrapText="1" indent="1"/>
    </xf>
    <xf numFmtId="0" fontId="7" fillId="0" borderId="72" xfId="0" applyNumberFormat="1" applyFont="1" applyBorder="1" applyAlignment="1">
      <alignment horizontal="left" vertical="center" wrapText="1" indent="1"/>
    </xf>
    <xf numFmtId="0" fontId="7" fillId="0" borderId="41" xfId="0" applyNumberFormat="1" applyFont="1" applyBorder="1" applyAlignment="1">
      <alignment horizontal="left" vertical="center" wrapText="1" indent="1"/>
    </xf>
    <xf numFmtId="0" fontId="2" fillId="0" borderId="37"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49" fontId="3" fillId="0" borderId="27" xfId="0" applyNumberFormat="1" applyFont="1" applyBorder="1" applyAlignment="1">
      <alignment horizontal="left"/>
    </xf>
    <xf numFmtId="0" fontId="2" fillId="36" borderId="29" xfId="0" applyNumberFormat="1" applyFont="1" applyFill="1" applyBorder="1" applyAlignment="1">
      <alignment horizontal="center" vertical="center" wrapText="1"/>
    </xf>
    <xf numFmtId="0" fontId="2" fillId="36" borderId="13" xfId="0" applyNumberFormat="1" applyFont="1" applyFill="1" applyBorder="1" applyAlignment="1">
      <alignment horizontal="center" vertical="center" wrapText="1"/>
    </xf>
    <xf numFmtId="0" fontId="7" fillId="0" borderId="12" xfId="0" applyNumberFormat="1" applyFont="1" applyBorder="1" applyAlignment="1">
      <alignment horizontal="center" vertical="center" wrapText="1"/>
    </xf>
    <xf numFmtId="0" fontId="7" fillId="0" borderId="75"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22" xfId="0" applyNumberFormat="1" applyFont="1" applyBorder="1" applyAlignment="1">
      <alignment horizontal="center" vertical="center" textRotation="90" wrapText="1"/>
    </xf>
    <xf numFmtId="0" fontId="2" fillId="0" borderId="15" xfId="0" applyNumberFormat="1" applyFont="1" applyBorder="1" applyAlignment="1">
      <alignment horizontal="center" vertical="center" textRotation="90" wrapText="1"/>
    </xf>
    <xf numFmtId="0" fontId="3" fillId="0" borderId="20" xfId="0" applyNumberFormat="1" applyFont="1" applyBorder="1" applyAlignment="1">
      <alignment horizontal="left"/>
    </xf>
    <xf numFmtId="0" fontId="3" fillId="0" borderId="52" xfId="0" applyNumberFormat="1" applyFont="1" applyBorder="1" applyAlignment="1">
      <alignment horizontal="left"/>
    </xf>
    <xf numFmtId="0" fontId="3" fillId="0" borderId="27" xfId="0" applyNumberFormat="1" applyFont="1" applyBorder="1" applyAlignment="1">
      <alignment horizontal="left"/>
    </xf>
    <xf numFmtId="0" fontId="8" fillId="0" borderId="20" xfId="0" applyNumberFormat="1" applyFont="1" applyBorder="1" applyAlignment="1">
      <alignment horizontal="left"/>
    </xf>
    <xf numFmtId="0" fontId="8" fillId="0" borderId="27" xfId="0" applyNumberFormat="1" applyFont="1" applyBorder="1" applyAlignment="1">
      <alignment horizontal="left"/>
    </xf>
    <xf numFmtId="0" fontId="109" fillId="48" borderId="57" xfId="40" applyNumberFormat="1" applyFont="1" applyFill="1" applyBorder="1" applyAlignment="1">
      <alignment horizontal="center" vertical="center" wrapText="1"/>
    </xf>
    <xf numFmtId="0" fontId="109" fillId="48" borderId="45" xfId="40" applyNumberFormat="1" applyFont="1" applyFill="1" applyBorder="1" applyAlignment="1">
      <alignment horizontal="center" vertical="center" wrapText="1"/>
    </xf>
    <xf numFmtId="0" fontId="112" fillId="0" borderId="0" xfId="0" applyNumberFormat="1" applyFont="1" applyAlignment="1">
      <alignment horizontal="left" vertical="center" wrapText="1"/>
    </xf>
    <xf numFmtId="0" fontId="98" fillId="0" borderId="12" xfId="0" applyNumberFormat="1" applyFont="1" applyBorder="1" applyAlignment="1">
      <alignment horizontal="center" vertical="center" wrapText="1"/>
    </xf>
    <xf numFmtId="0" fontId="98" fillId="0" borderId="0" xfId="0" applyNumberFormat="1" applyFont="1" applyBorder="1" applyAlignment="1">
      <alignment horizontal="center" vertical="center" wrapText="1"/>
    </xf>
    <xf numFmtId="0" fontId="82" fillId="0" borderId="29" xfId="0" applyNumberFormat="1" applyFont="1" applyBorder="1" applyAlignment="1">
      <alignment horizontal="center" vertical="center" wrapText="1"/>
    </xf>
    <xf numFmtId="0" fontId="82" fillId="0" borderId="13" xfId="0" applyNumberFormat="1" applyFont="1" applyBorder="1" applyAlignment="1">
      <alignment horizontal="center" vertical="center" wrapText="1"/>
    </xf>
    <xf numFmtId="0" fontId="77" fillId="0" borderId="12" xfId="40" applyNumberFormat="1" applyFont="1" applyBorder="1" applyAlignment="1">
      <alignment horizontal="center" vertical="center" wrapText="1"/>
    </xf>
    <xf numFmtId="0" fontId="77" fillId="0" borderId="75" xfId="40" applyNumberFormat="1" applyFont="1" applyBorder="1" applyAlignment="1">
      <alignment horizontal="center" vertical="center" wrapText="1"/>
    </xf>
    <xf numFmtId="0" fontId="7" fillId="0" borderId="63" xfId="41" applyNumberFormat="1" applyFont="1" applyBorder="1" applyAlignment="1">
      <alignment horizontal="center" vertical="center"/>
    </xf>
    <xf numFmtId="0" fontId="7" fillId="0" borderId="58" xfId="41" applyNumberFormat="1" applyFont="1" applyBorder="1" applyAlignment="1">
      <alignment horizontal="center" vertical="center"/>
    </xf>
    <xf numFmtId="0" fontId="7" fillId="0" borderId="59" xfId="41" applyNumberFormat="1" applyFont="1" applyBorder="1" applyAlignment="1">
      <alignment horizontal="center" vertical="center"/>
    </xf>
    <xf numFmtId="0" fontId="77" fillId="0" borderId="66" xfId="41" applyNumberFormat="1" applyFont="1" applyBorder="1" applyAlignment="1">
      <alignment horizontal="left" vertical="center" wrapText="1" indent="1"/>
    </xf>
    <xf numFmtId="0" fontId="77" fillId="0" borderId="67" xfId="41" applyNumberFormat="1" applyFont="1" applyBorder="1" applyAlignment="1">
      <alignment horizontal="left" vertical="center" wrapText="1" indent="1"/>
    </xf>
    <xf numFmtId="0" fontId="77" fillId="0" borderId="68" xfId="41" applyNumberFormat="1" applyFont="1" applyBorder="1" applyAlignment="1">
      <alignment horizontal="left" vertical="center" wrapText="1" indent="1"/>
    </xf>
    <xf numFmtId="0" fontId="76" fillId="0" borderId="20" xfId="41" applyNumberFormat="1" applyBorder="1" applyAlignment="1">
      <alignment horizontal="left" vertical="center" wrapText="1"/>
    </xf>
    <xf numFmtId="0" fontId="76" fillId="0" borderId="52" xfId="41" applyNumberFormat="1" applyBorder="1" applyAlignment="1">
      <alignment horizontal="left" vertical="center" wrapText="1"/>
    </xf>
    <xf numFmtId="0" fontId="76" fillId="0" borderId="27" xfId="41" applyNumberFormat="1" applyBorder="1" applyAlignment="1">
      <alignment horizontal="left" vertical="center" wrapText="1"/>
    </xf>
    <xf numFmtId="0" fontId="25" fillId="0" borderId="35" xfId="0" applyNumberFormat="1" applyFont="1" applyBorder="1" applyAlignment="1">
      <alignment horizontal="left" vertical="center"/>
    </xf>
    <xf numFmtId="0" fontId="25" fillId="0" borderId="46" xfId="0" applyNumberFormat="1" applyFont="1" applyBorder="1" applyAlignment="1">
      <alignment horizontal="left" vertical="center"/>
    </xf>
    <xf numFmtId="0" fontId="25" fillId="0" borderId="47" xfId="0" applyNumberFormat="1" applyFont="1" applyBorder="1" applyAlignment="1">
      <alignment horizontal="left" vertical="center"/>
    </xf>
    <xf numFmtId="0" fontId="25" fillId="0" borderId="37" xfId="0" applyNumberFormat="1" applyFont="1" applyBorder="1" applyAlignment="1">
      <alignment horizontal="left" vertical="center"/>
    </xf>
    <xf numFmtId="0" fontId="25" fillId="0" borderId="50" xfId="0" applyNumberFormat="1" applyFont="1" applyBorder="1" applyAlignment="1">
      <alignment horizontal="left" vertical="center"/>
    </xf>
    <xf numFmtId="0" fontId="25" fillId="0" borderId="32" xfId="0" applyNumberFormat="1" applyFont="1" applyBorder="1" applyAlignment="1">
      <alignment horizontal="left" vertical="center"/>
    </xf>
    <xf numFmtId="0" fontId="12" fillId="0" borderId="69" xfId="0" applyNumberFormat="1" applyFont="1" applyBorder="1" applyAlignment="1">
      <alignment horizontal="center" vertical="center" wrapText="1"/>
    </xf>
    <xf numFmtId="0" fontId="12" fillId="0" borderId="70" xfId="0" applyNumberFormat="1" applyFont="1" applyBorder="1" applyAlignment="1">
      <alignment horizontal="center" vertical="center" wrapText="1"/>
    </xf>
    <xf numFmtId="0" fontId="12" fillId="0" borderId="71"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52"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7" fillId="0" borderId="40" xfId="0" applyNumberFormat="1" applyFont="1" applyBorder="1" applyAlignment="1">
      <alignment horizontal="left" vertical="center" wrapText="1" indent="1"/>
    </xf>
    <xf numFmtId="0" fontId="7" fillId="0" borderId="72"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7" fillId="0" borderId="46" xfId="0" applyFont="1" applyFill="1" applyBorder="1" applyAlignment="1">
      <alignment vertical="top" wrapText="1"/>
    </xf>
    <xf numFmtId="0" fontId="25" fillId="0" borderId="37" xfId="0" applyNumberFormat="1" applyFont="1" applyBorder="1" applyAlignment="1">
      <alignment horizontal="left" vertical="center" wrapText="1"/>
    </xf>
    <xf numFmtId="0" fontId="25" fillId="0" borderId="50" xfId="0" applyNumberFormat="1" applyFont="1" applyBorder="1" applyAlignment="1">
      <alignment horizontal="left" vertical="center" wrapText="1"/>
    </xf>
    <xf numFmtId="0" fontId="25" fillId="0" borderId="32" xfId="0" applyNumberFormat="1" applyFont="1" applyBorder="1" applyAlignment="1">
      <alignment horizontal="left" vertical="center" wrapText="1"/>
    </xf>
    <xf numFmtId="0" fontId="4" fillId="0" borderId="23"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24"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7" fillId="0" borderId="62" xfId="0" applyNumberFormat="1" applyFont="1" applyBorder="1" applyAlignment="1">
      <alignment horizontal="left" vertical="center" wrapText="1" indent="1"/>
    </xf>
    <xf numFmtId="0" fontId="7" fillId="0" borderId="52" xfId="0" applyNumberFormat="1" applyFont="1" applyBorder="1" applyAlignment="1">
      <alignment horizontal="left" vertical="center" wrapText="1" indent="1"/>
    </xf>
    <xf numFmtId="0" fontId="7" fillId="0" borderId="38" xfId="0" applyNumberFormat="1" applyFont="1" applyBorder="1" applyAlignment="1">
      <alignment horizontal="left" vertical="center" wrapText="1" indent="1"/>
    </xf>
    <xf numFmtId="0" fontId="127" fillId="0" borderId="67" xfId="0" applyFont="1" applyFill="1" applyBorder="1" applyAlignment="1">
      <alignment horizontal="left" vertical="top" wrapText="1"/>
    </xf>
    <xf numFmtId="0" fontId="25" fillId="0" borderId="37" xfId="91" applyFont="1" applyBorder="1" applyAlignment="1">
      <alignment horizontal="left" vertical="center" wrapText="1"/>
    </xf>
    <xf numFmtId="0" fontId="25" fillId="0" borderId="50" xfId="91" applyFont="1" applyBorder="1" applyAlignment="1">
      <alignment horizontal="left" vertical="center"/>
    </xf>
    <xf numFmtId="0" fontId="25" fillId="0" borderId="32" xfId="91" applyFont="1" applyBorder="1" applyAlignment="1">
      <alignment horizontal="left" vertical="center"/>
    </xf>
    <xf numFmtId="0" fontId="4" fillId="0" borderId="69" xfId="91" applyFont="1" applyBorder="1" applyAlignment="1">
      <alignment horizontal="center" vertical="center" wrapText="1"/>
    </xf>
    <xf numFmtId="0" fontId="4" fillId="0" borderId="70" xfId="91" applyFont="1" applyBorder="1" applyAlignment="1">
      <alignment horizontal="center" vertical="center"/>
    </xf>
    <xf numFmtId="0" fontId="4" fillId="0" borderId="71" xfId="91" applyFont="1" applyBorder="1" applyAlignment="1">
      <alignment horizontal="center" vertical="center"/>
    </xf>
    <xf numFmtId="0" fontId="7" fillId="0" borderId="23" xfId="91" applyFont="1" applyBorder="1" applyAlignment="1">
      <alignment horizontal="left" vertical="center" wrapText="1" indent="1"/>
    </xf>
    <xf numFmtId="0" fontId="7" fillId="0" borderId="25" xfId="91" applyFont="1" applyBorder="1" applyAlignment="1">
      <alignment horizontal="left" vertical="center" wrapText="1" indent="1"/>
    </xf>
    <xf numFmtId="0" fontId="7" fillId="0" borderId="24" xfId="91" applyFont="1" applyBorder="1" applyAlignment="1">
      <alignment horizontal="left" vertical="center" wrapText="1" indent="1"/>
    </xf>
    <xf numFmtId="0" fontId="25" fillId="36" borderId="48" xfId="91" applyFont="1" applyFill="1" applyBorder="1" applyAlignment="1">
      <alignment horizontal="left" vertical="center"/>
    </xf>
    <xf numFmtId="0" fontId="25" fillId="36" borderId="0" xfId="91" applyFont="1" applyFill="1" applyBorder="1" applyAlignment="1">
      <alignment horizontal="left" vertical="center"/>
    </xf>
    <xf numFmtId="0" fontId="25" fillId="36" borderId="49" xfId="91" applyFont="1" applyFill="1" applyBorder="1" applyAlignment="1">
      <alignment horizontal="left" vertical="center"/>
    </xf>
    <xf numFmtId="0" fontId="25" fillId="0" borderId="48" xfId="91" applyFont="1" applyBorder="1" applyAlignment="1">
      <alignment horizontal="left" vertical="center" wrapText="1"/>
    </xf>
    <xf numFmtId="0" fontId="25" fillId="0" borderId="0" xfId="91" applyFont="1" applyBorder="1" applyAlignment="1">
      <alignment horizontal="left" vertical="center"/>
    </xf>
    <xf numFmtId="0" fontId="25" fillId="0" borderId="49" xfId="91" applyFont="1" applyBorder="1" applyAlignment="1">
      <alignment horizontal="left" vertical="center"/>
    </xf>
    <xf numFmtId="0" fontId="25" fillId="0" borderId="35" xfId="91" applyFont="1" applyBorder="1" applyAlignment="1">
      <alignment horizontal="left" vertical="center"/>
    </xf>
    <xf numFmtId="0" fontId="25" fillId="0" borderId="46" xfId="91" applyFont="1" applyBorder="1" applyAlignment="1">
      <alignment horizontal="left" vertical="center"/>
    </xf>
    <xf numFmtId="0" fontId="25" fillId="0" borderId="47" xfId="91" applyFont="1" applyBorder="1" applyAlignment="1">
      <alignment horizontal="left" vertical="center"/>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82" fillId="36" borderId="34" xfId="0" applyNumberFormat="1" applyFont="1" applyFill="1" applyBorder="1" applyAlignment="1">
      <alignment horizontal="center" vertical="center" wrapText="1"/>
    </xf>
    <xf numFmtId="0" fontId="82" fillId="36" borderId="14" xfId="0" applyNumberFormat="1" applyFont="1" applyFill="1" applyBorder="1" applyAlignment="1">
      <alignment horizontal="center" vertical="center" wrapText="1"/>
    </xf>
    <xf numFmtId="0" fontId="4" fillId="0" borderId="63" xfId="0" applyNumberFormat="1" applyFont="1" applyBorder="1" applyAlignment="1">
      <alignment horizontal="center" vertical="center" wrapText="1"/>
    </xf>
    <xf numFmtId="0" fontId="4" fillId="0" borderId="58" xfId="0" applyNumberFormat="1" applyFont="1" applyBorder="1" applyAlignment="1">
      <alignment horizontal="center" vertical="center" wrapText="1"/>
    </xf>
    <xf numFmtId="0" fontId="4" fillId="0" borderId="59" xfId="0" applyNumberFormat="1" applyFont="1" applyBorder="1" applyAlignment="1">
      <alignment horizontal="center" vertical="center" wrapText="1"/>
    </xf>
    <xf numFmtId="0" fontId="82" fillId="36" borderId="29" xfId="0" applyNumberFormat="1" applyFont="1" applyFill="1" applyBorder="1" applyAlignment="1">
      <alignment horizontal="center" vertical="center" wrapText="1"/>
    </xf>
    <xf numFmtId="0" fontId="82" fillId="36" borderId="13" xfId="0" applyNumberFormat="1" applyFont="1" applyFill="1" applyBorder="1" applyAlignment="1">
      <alignment horizontal="center" vertical="center" wrapText="1"/>
    </xf>
    <xf numFmtId="0" fontId="82" fillId="49" borderId="29" xfId="0" applyNumberFormat="1" applyFont="1" applyFill="1" applyBorder="1" applyAlignment="1">
      <alignment horizontal="center" vertical="center" wrapText="1"/>
    </xf>
    <xf numFmtId="0" fontId="82" fillId="49" borderId="1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4" fillId="0" borderId="63"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7" fillId="0" borderId="61" xfId="0" applyNumberFormat="1" applyFont="1" applyFill="1" applyBorder="1" applyAlignment="1">
      <alignment horizontal="left" vertical="center" wrapText="1" indent="1"/>
    </xf>
    <xf numFmtId="0" fontId="7" fillId="0" borderId="72" xfId="0" applyNumberFormat="1" applyFont="1" applyFill="1" applyBorder="1" applyAlignment="1">
      <alignment horizontal="left" vertical="center" wrapText="1" indent="1"/>
    </xf>
    <xf numFmtId="0" fontId="7" fillId="0" borderId="67" xfId="0" applyNumberFormat="1" applyFont="1" applyFill="1" applyBorder="1" applyAlignment="1">
      <alignment horizontal="left" vertical="center" wrapText="1" indent="1"/>
    </xf>
    <xf numFmtId="0" fontId="7" fillId="0" borderId="41" xfId="0" applyNumberFormat="1" applyFont="1" applyFill="1" applyBorder="1" applyAlignment="1">
      <alignment horizontal="left" vertical="center" wrapText="1" indent="1"/>
    </xf>
    <xf numFmtId="0" fontId="73" fillId="0" borderId="15"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124" fillId="0" borderId="30" xfId="43" applyNumberFormat="1" applyFont="1" applyBorder="1" applyAlignment="1">
      <alignment horizontal="center" vertical="center" wrapText="1"/>
    </xf>
    <xf numFmtId="0" fontId="124" fillId="0" borderId="31" xfId="43" applyNumberFormat="1" applyFont="1" applyBorder="1" applyAlignment="1">
      <alignment horizontal="center" vertical="center" wrapText="1"/>
    </xf>
    <xf numFmtId="0" fontId="124" fillId="0" borderId="36" xfId="43" applyNumberFormat="1" applyFont="1" applyBorder="1" applyAlignment="1">
      <alignment horizontal="center" vertical="center" wrapText="1"/>
    </xf>
    <xf numFmtId="0" fontId="127" fillId="0" borderId="67" xfId="0" applyFont="1" applyFill="1" applyBorder="1" applyAlignment="1">
      <alignment horizontal="left" vertical="center" wrapText="1"/>
    </xf>
    <xf numFmtId="0" fontId="4" fillId="0" borderId="30" xfId="43" applyNumberFormat="1" applyFont="1" applyBorder="1" applyAlignment="1">
      <alignment horizontal="center" vertical="center" wrapText="1"/>
    </xf>
    <xf numFmtId="0" fontId="4" fillId="0" borderId="31" xfId="43" applyNumberFormat="1" applyFont="1" applyBorder="1" applyAlignment="1">
      <alignment horizontal="center" vertical="center" wrapText="1"/>
    </xf>
    <xf numFmtId="0" fontId="4" fillId="0" borderId="36" xfId="43"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7" fillId="0" borderId="34" xfId="0" applyNumberFormat="1" applyFont="1" applyBorder="1" applyAlignment="1">
      <alignment horizontal="center" vertical="center" wrapText="1"/>
    </xf>
    <xf numFmtId="0" fontId="12" fillId="0" borderId="63" xfId="0" applyNumberFormat="1" applyFont="1" applyBorder="1" applyAlignment="1">
      <alignment horizontal="center" vertical="center" wrapText="1"/>
    </xf>
    <xf numFmtId="0" fontId="12" fillId="0" borderId="58" xfId="0" applyNumberFormat="1" applyFont="1" applyBorder="1" applyAlignment="1">
      <alignment horizontal="center" vertical="center" wrapText="1"/>
    </xf>
    <xf numFmtId="0" fontId="12" fillId="0" borderId="59" xfId="0" applyNumberFormat="1" applyFont="1" applyBorder="1" applyAlignment="1">
      <alignment horizontal="center" vertical="center" wrapText="1"/>
    </xf>
    <xf numFmtId="0" fontId="4" fillId="0" borderId="31"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127" fillId="0" borderId="0" xfId="0" applyFont="1" applyFill="1" applyBorder="1" applyAlignment="1">
      <alignment horizontal="left" vertical="top" wrapText="1"/>
    </xf>
    <xf numFmtId="0" fontId="32" fillId="0" borderId="46" xfId="0" applyNumberFormat="1" applyFont="1" applyBorder="1" applyAlignment="1">
      <alignment horizontal="left" vertical="center" wrapText="1"/>
    </xf>
    <xf numFmtId="0" fontId="30" fillId="0" borderId="35" xfId="0" applyNumberFormat="1" applyFont="1" applyBorder="1" applyAlignment="1">
      <alignment horizontal="left" vertical="center"/>
    </xf>
    <xf numFmtId="0" fontId="30" fillId="0" borderId="46" xfId="0" applyNumberFormat="1" applyFont="1" applyBorder="1" applyAlignment="1">
      <alignment horizontal="left" vertical="center"/>
    </xf>
    <xf numFmtId="0" fontId="30" fillId="0" borderId="47" xfId="0" applyNumberFormat="1" applyFont="1" applyBorder="1" applyAlignment="1">
      <alignment horizontal="left" vertical="center"/>
    </xf>
    <xf numFmtId="0" fontId="30" fillId="0" borderId="37" xfId="0" applyNumberFormat="1" applyFont="1" applyBorder="1" applyAlignment="1">
      <alignment horizontal="left" vertical="center"/>
    </xf>
    <xf numFmtId="0" fontId="30" fillId="0" borderId="50" xfId="0" applyNumberFormat="1" applyFont="1" applyBorder="1" applyAlignment="1">
      <alignment horizontal="left" vertical="center"/>
    </xf>
    <xf numFmtId="0" fontId="30" fillId="0" borderId="32" xfId="0" applyNumberFormat="1" applyFont="1" applyBorder="1" applyAlignment="1">
      <alignment horizontal="left" vertical="center"/>
    </xf>
    <xf numFmtId="0" fontId="4" fillId="0" borderId="69" xfId="40" applyNumberFormat="1" applyFont="1" applyBorder="1" applyAlignment="1">
      <alignment horizontal="center" vertical="center" wrapText="1"/>
    </xf>
    <xf numFmtId="0" fontId="4" fillId="0" borderId="70" xfId="40" applyNumberFormat="1" applyFont="1" applyBorder="1" applyAlignment="1">
      <alignment horizontal="center" vertical="center" wrapText="1"/>
    </xf>
    <xf numFmtId="0" fontId="4" fillId="0" borderId="74" xfId="40" applyNumberFormat="1" applyFont="1" applyBorder="1" applyAlignment="1">
      <alignment horizontal="center" vertical="center" wrapText="1"/>
    </xf>
    <xf numFmtId="0" fontId="4" fillId="0" borderId="71" xfId="40" applyNumberFormat="1" applyFont="1" applyBorder="1" applyAlignment="1">
      <alignment horizontal="center" vertical="center" wrapText="1"/>
    </xf>
    <xf numFmtId="0" fontId="7" fillId="0" borderId="30" xfId="40" applyNumberFormat="1" applyFont="1" applyBorder="1" applyAlignment="1">
      <alignment horizontal="left" vertical="center" wrapText="1" indent="1"/>
    </xf>
    <xf numFmtId="0" fontId="7" fillId="0" borderId="31" xfId="40" applyNumberFormat="1" applyFont="1" applyBorder="1" applyAlignment="1">
      <alignment horizontal="left" vertical="center" wrapText="1" indent="1"/>
    </xf>
    <xf numFmtId="0" fontId="7" fillId="0" borderId="53" xfId="40" applyNumberFormat="1" applyFont="1" applyBorder="1" applyAlignment="1">
      <alignment horizontal="left" vertical="center" wrapText="1" indent="1"/>
    </xf>
    <xf numFmtId="0" fontId="7" fillId="0" borderId="36" xfId="40" applyNumberFormat="1" applyFont="1" applyBorder="1" applyAlignment="1">
      <alignment horizontal="left" vertical="center" wrapText="1" indent="1"/>
    </xf>
    <xf numFmtId="0" fontId="7" fillId="0" borderId="25" xfId="40" applyNumberFormat="1" applyFont="1" applyBorder="1" applyAlignment="1">
      <alignment horizontal="center" vertical="center" wrapText="1"/>
    </xf>
    <xf numFmtId="0" fontId="7" fillId="0" borderId="24" xfId="40" applyNumberFormat="1" applyFont="1" applyBorder="1" applyAlignment="1">
      <alignment horizontal="center" vertical="center" wrapText="1"/>
    </xf>
    <xf numFmtId="0" fontId="25" fillId="0" borderId="13" xfId="40" applyFont="1" applyBorder="1" applyAlignment="1">
      <alignment horizontal="left" vertical="center" wrapText="1"/>
    </xf>
    <xf numFmtId="0" fontId="7" fillId="0" borderId="29" xfId="40" applyNumberFormat="1" applyFont="1" applyBorder="1" applyAlignment="1">
      <alignment horizontal="center" vertical="center" wrapText="1"/>
    </xf>
    <xf numFmtId="0" fontId="2" fillId="0" borderId="37" xfId="40" applyNumberFormat="1" applyFont="1" applyBorder="1" applyAlignment="1">
      <alignment horizontal="center" vertical="center" wrapText="1"/>
    </xf>
    <xf numFmtId="0" fontId="2" fillId="0" borderId="13" xfId="40" applyNumberFormat="1" applyFont="1" applyBorder="1" applyAlignment="1">
      <alignment horizontal="center" vertical="center" wrapText="1"/>
    </xf>
    <xf numFmtId="0" fontId="7" fillId="0" borderId="60" xfId="0" applyNumberFormat="1" applyFont="1" applyBorder="1" applyAlignment="1">
      <alignment horizontal="center" vertical="center" wrapText="1"/>
    </xf>
    <xf numFmtId="0" fontId="89" fillId="0" borderId="63" xfId="0" applyNumberFormat="1" applyFont="1" applyBorder="1" applyAlignment="1">
      <alignment horizontal="center" vertical="center" wrapText="1"/>
    </xf>
    <xf numFmtId="0" fontId="89" fillId="0" borderId="58" xfId="0" applyNumberFormat="1" applyFont="1" applyBorder="1" applyAlignment="1">
      <alignment horizontal="center" vertical="center" wrapText="1"/>
    </xf>
    <xf numFmtId="0" fontId="89" fillId="0" borderId="59" xfId="0" applyNumberFormat="1" applyFont="1" applyBorder="1" applyAlignment="1">
      <alignment horizontal="center" vertical="center" wrapText="1"/>
    </xf>
    <xf numFmtId="0" fontId="25" fillId="0" borderId="13" xfId="0" applyFont="1" applyBorder="1" applyAlignment="1">
      <alignment horizontal="left" vertical="center"/>
    </xf>
    <xf numFmtId="0" fontId="87" fillId="0" borderId="60" xfId="0" applyNumberFormat="1" applyFont="1" applyBorder="1" applyAlignment="1">
      <alignment horizontal="center" vertical="center" wrapText="1"/>
    </xf>
    <xf numFmtId="0" fontId="87" fillId="0" borderId="41" xfId="0" applyNumberFormat="1" applyFont="1" applyBorder="1" applyAlignment="1">
      <alignment horizontal="center" vertical="center" wrapText="1"/>
    </xf>
    <xf numFmtId="0" fontId="87" fillId="0" borderId="52" xfId="0" applyNumberFormat="1" applyFont="1" applyBorder="1" applyAlignment="1">
      <alignment horizontal="center" vertical="center" wrapText="1"/>
    </xf>
    <xf numFmtId="0" fontId="87" fillId="0" borderId="38" xfId="0" applyNumberFormat="1" applyFont="1" applyBorder="1" applyAlignment="1">
      <alignment horizontal="center" vertical="center" wrapText="1"/>
    </xf>
    <xf numFmtId="3" fontId="8" fillId="0" borderId="12" xfId="45" applyNumberFormat="1" applyFont="1" applyBorder="1" applyAlignment="1">
      <alignment horizontal="left" vertical="center" wrapText="1"/>
    </xf>
    <xf numFmtId="3" fontId="8" fillId="0" borderId="0" xfId="45" applyNumberFormat="1" applyFont="1" applyBorder="1" applyAlignment="1">
      <alignment horizontal="left" vertical="center" wrapText="1"/>
    </xf>
    <xf numFmtId="0" fontId="12" fillId="0" borderId="63" xfId="45" applyNumberFormat="1" applyFont="1" applyBorder="1" applyAlignment="1">
      <alignment horizontal="center" vertical="center" wrapText="1"/>
    </xf>
    <xf numFmtId="0" fontId="12" fillId="0" borderId="58" xfId="45" applyNumberFormat="1" applyFont="1" applyBorder="1" applyAlignment="1">
      <alignment horizontal="center" vertical="center" wrapText="1"/>
    </xf>
    <xf numFmtId="0" fontId="12" fillId="0" borderId="59" xfId="45" applyNumberFormat="1" applyFont="1" applyBorder="1" applyAlignment="1">
      <alignment horizontal="center" vertical="center" wrapText="1"/>
    </xf>
    <xf numFmtId="0" fontId="25" fillId="0" borderId="20" xfId="0" applyFont="1" applyBorder="1" applyAlignment="1">
      <alignment horizontal="left" vertical="center"/>
    </xf>
    <xf numFmtId="0" fontId="25" fillId="0" borderId="52" xfId="0" applyFont="1" applyBorder="1" applyAlignment="1">
      <alignment horizontal="left" vertical="center"/>
    </xf>
    <xf numFmtId="0" fontId="25" fillId="0" borderId="27" xfId="0" applyFont="1" applyBorder="1" applyAlignment="1">
      <alignment horizontal="left" vertical="center"/>
    </xf>
    <xf numFmtId="0" fontId="7" fillId="0" borderId="22" xfId="45" applyNumberFormat="1" applyFont="1" applyBorder="1" applyAlignment="1">
      <alignment horizontal="center" vertical="center" wrapText="1"/>
    </xf>
    <xf numFmtId="0" fontId="7" fillId="0" borderId="15" xfId="45"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59" fillId="32" borderId="15" xfId="42" applyNumberFormat="1" applyFont="1" applyFill="1" applyBorder="1" applyAlignment="1"/>
    <xf numFmtId="0" fontId="59" fillId="32" borderId="13" xfId="42" applyNumberFormat="1" applyFont="1" applyFill="1" applyBorder="1" applyAlignment="1"/>
    <xf numFmtId="0" fontId="59" fillId="0" borderId="15" xfId="42" applyNumberFormat="1" applyFont="1" applyBorder="1" applyAlignment="1"/>
    <xf numFmtId="0" fontId="59" fillId="0" borderId="13" xfId="42" applyNumberFormat="1" applyFont="1" applyBorder="1" applyAlignment="1"/>
    <xf numFmtId="0" fontId="59" fillId="32" borderId="16" xfId="42" applyNumberFormat="1" applyFont="1" applyFill="1" applyBorder="1" applyAlignment="1"/>
    <xf numFmtId="0" fontId="59" fillId="32" borderId="17" xfId="42" applyNumberFormat="1" applyFont="1" applyFill="1" applyBorder="1" applyAlignment="1"/>
    <xf numFmtId="0" fontId="12" fillId="0" borderId="63" xfId="44" applyNumberFormat="1" applyFont="1" applyBorder="1" applyAlignment="1">
      <alignment horizontal="center" vertical="center" wrapText="1"/>
    </xf>
    <xf numFmtId="0" fontId="12" fillId="0" borderId="58" xfId="44" applyNumberFormat="1" applyFont="1" applyBorder="1" applyAlignment="1">
      <alignment horizontal="center" vertical="center" wrapText="1"/>
    </xf>
    <xf numFmtId="0" fontId="12" fillId="0" borderId="59" xfId="44" applyNumberFormat="1" applyFont="1" applyBorder="1" applyAlignment="1">
      <alignment horizontal="center" vertical="center" wrapText="1"/>
    </xf>
    <xf numFmtId="0" fontId="7" fillId="0" borderId="63" xfId="44" applyNumberFormat="1" applyFont="1" applyBorder="1" applyAlignment="1">
      <alignment horizontal="left" vertical="center" wrapText="1" indent="1"/>
    </xf>
    <xf numFmtId="0" fontId="7" fillId="0" borderId="58" xfId="44" applyNumberFormat="1" applyFont="1" applyBorder="1" applyAlignment="1">
      <alignment horizontal="left" vertical="center" wrapText="1" indent="1"/>
    </xf>
    <xf numFmtId="0" fontId="7" fillId="0" borderId="59" xfId="44" applyNumberFormat="1" applyFont="1" applyBorder="1" applyAlignment="1">
      <alignment horizontal="left" vertical="center" wrapText="1" indent="1"/>
    </xf>
    <xf numFmtId="0" fontId="7" fillId="0" borderId="63" xfId="0" applyNumberFormat="1" applyFont="1" applyBorder="1" applyAlignment="1">
      <alignment horizontal="left" vertical="center" wrapText="1"/>
    </xf>
    <xf numFmtId="0" fontId="7" fillId="0" borderId="58" xfId="0" applyNumberFormat="1" applyFont="1" applyBorder="1" applyAlignment="1">
      <alignment horizontal="left" vertical="center" wrapText="1"/>
    </xf>
    <xf numFmtId="0" fontId="7" fillId="0" borderId="59" xfId="0" applyNumberFormat="1"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NumberFormat="1" applyFont="1" applyFill="1" applyBorder="1" applyAlignment="1">
      <alignment horizontal="left" vertical="center" indent="1"/>
    </xf>
    <xf numFmtId="0" fontId="59" fillId="32" borderId="31" xfId="42" applyNumberFormat="1" applyFont="1" applyFill="1" applyBorder="1" applyAlignment="1">
      <alignment horizontal="left" vertical="center" indent="1"/>
    </xf>
    <xf numFmtId="0" fontId="2" fillId="0" borderId="62"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7" fillId="37" borderId="35" xfId="0" applyNumberFormat="1" applyFont="1" applyFill="1" applyBorder="1" applyAlignment="1">
      <alignment horizontal="center" vertical="center" wrapText="1"/>
    </xf>
    <xf numFmtId="0" fontId="7" fillId="37" borderId="37" xfId="0" applyNumberFormat="1" applyFont="1" applyFill="1" applyBorder="1" applyAlignment="1">
      <alignment horizontal="center" vertical="center" wrapText="1"/>
    </xf>
    <xf numFmtId="0" fontId="7" fillId="37" borderId="87" xfId="0" applyNumberFormat="1" applyFont="1" applyFill="1" applyBorder="1" applyAlignment="1">
      <alignment horizontal="center" vertical="center" wrapText="1"/>
    </xf>
    <xf numFmtId="0" fontId="7" fillId="37" borderId="85" xfId="0" applyNumberFormat="1" applyFont="1" applyFill="1" applyBorder="1" applyAlignment="1">
      <alignment horizontal="center" vertical="center" wrapText="1"/>
    </xf>
    <xf numFmtId="0" fontId="77" fillId="0" borderId="60" xfId="0" applyNumberFormat="1" applyFont="1" applyBorder="1" applyAlignment="1">
      <alignment horizontal="center" vertical="center" wrapText="1"/>
    </xf>
    <xf numFmtId="0" fontId="77" fillId="0" borderId="67" xfId="0" applyNumberFormat="1" applyFont="1" applyBorder="1" applyAlignment="1">
      <alignment horizontal="center" vertical="center" wrapText="1"/>
    </xf>
    <xf numFmtId="0" fontId="77" fillId="0" borderId="68" xfId="0" applyNumberFormat="1" applyFont="1" applyBorder="1" applyAlignment="1">
      <alignment horizontal="center" vertical="center" wrapText="1"/>
    </xf>
    <xf numFmtId="0" fontId="7" fillId="37" borderId="19" xfId="0" applyNumberFormat="1" applyFont="1" applyFill="1" applyBorder="1" applyAlignment="1">
      <alignment horizontal="center" vertical="center" wrapText="1"/>
    </xf>
    <xf numFmtId="0" fontId="7" fillId="37" borderId="29" xfId="0" applyNumberFormat="1" applyFont="1" applyFill="1" applyBorder="1" applyAlignment="1">
      <alignment horizontal="center" vertical="center" wrapTex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cellXfs>
  <cellStyles count="9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2 2" xfId="91" xr:uid="{1700F39D-B99A-488D-A97E-8064C18F3C45}"/>
    <cellStyle name="Normálna 3" xfId="90" xr:uid="{00000000-0005-0000-0000-000029000000}"/>
    <cellStyle name="normálne 2" xfId="41" xr:uid="{00000000-0005-0000-0000-00002A000000}"/>
    <cellStyle name="normálne 3" xfId="42" xr:uid="{00000000-0005-0000-0000-00002B000000}"/>
    <cellStyle name="normálne 4" xfId="43" xr:uid="{00000000-0005-0000-0000-00002C000000}"/>
    <cellStyle name="normálne_Databazy_VVŠ_2007_ severská" xfId="44" xr:uid="{00000000-0005-0000-0000-00002D000000}"/>
    <cellStyle name="normálne_sprava_VVŠ_2004_tabuľky_vláda" xfId="45" xr:uid="{00000000-0005-0000-0000-00002E000000}"/>
    <cellStyle name="normální_List1" xfId="46" xr:uid="{00000000-0005-0000-0000-00002F000000}"/>
    <cellStyle name="Note" xfId="47" xr:uid="{00000000-0005-0000-0000-000030000000}"/>
    <cellStyle name="Output" xfId="48" xr:uid="{00000000-0005-0000-0000-000031000000}"/>
    <cellStyle name="SAPBEXaggData" xfId="49" xr:uid="{00000000-0005-0000-0000-000032000000}"/>
    <cellStyle name="SAPBEXaggDataEmph" xfId="50" xr:uid="{00000000-0005-0000-0000-000033000000}"/>
    <cellStyle name="SAPBEXaggItem" xfId="51" xr:uid="{00000000-0005-0000-0000-000034000000}"/>
    <cellStyle name="SAPBEXaggItemX" xfId="52" xr:uid="{00000000-0005-0000-0000-000035000000}"/>
    <cellStyle name="SAPBEXexcBad7" xfId="53" xr:uid="{00000000-0005-0000-0000-000036000000}"/>
    <cellStyle name="SAPBEXexcBad8" xfId="54" xr:uid="{00000000-0005-0000-0000-000037000000}"/>
    <cellStyle name="SAPBEXexcBad9" xfId="55" xr:uid="{00000000-0005-0000-0000-000038000000}"/>
    <cellStyle name="SAPBEXexcCritical4" xfId="56" xr:uid="{00000000-0005-0000-0000-000039000000}"/>
    <cellStyle name="SAPBEXexcCritical5" xfId="57" xr:uid="{00000000-0005-0000-0000-00003A000000}"/>
    <cellStyle name="SAPBEXexcCritical6" xfId="58" xr:uid="{00000000-0005-0000-0000-00003B000000}"/>
    <cellStyle name="SAPBEXexcGood1" xfId="59" xr:uid="{00000000-0005-0000-0000-00003C000000}"/>
    <cellStyle name="SAPBEXexcGood2" xfId="60" xr:uid="{00000000-0005-0000-0000-00003D000000}"/>
    <cellStyle name="SAPBEXexcGood3" xfId="61" xr:uid="{00000000-0005-0000-0000-00003E000000}"/>
    <cellStyle name="SAPBEXfilterDrill" xfId="62" xr:uid="{00000000-0005-0000-0000-00003F000000}"/>
    <cellStyle name="SAPBEXfilterItem" xfId="63" xr:uid="{00000000-0005-0000-0000-000040000000}"/>
    <cellStyle name="SAPBEXfilterText" xfId="64" xr:uid="{00000000-0005-0000-0000-000041000000}"/>
    <cellStyle name="SAPBEXformats" xfId="65" xr:uid="{00000000-0005-0000-0000-000042000000}"/>
    <cellStyle name="SAPBEXheaderItem" xfId="66" xr:uid="{00000000-0005-0000-0000-000043000000}"/>
    <cellStyle name="SAPBEXheaderText" xfId="67" xr:uid="{00000000-0005-0000-0000-000044000000}"/>
    <cellStyle name="SAPBEXHLevel0" xfId="68" xr:uid="{00000000-0005-0000-0000-000045000000}"/>
    <cellStyle name="SAPBEXHLevel0X" xfId="69" xr:uid="{00000000-0005-0000-0000-000046000000}"/>
    <cellStyle name="SAPBEXHLevel1" xfId="70" xr:uid="{00000000-0005-0000-0000-000047000000}"/>
    <cellStyle name="SAPBEXHLevel1X" xfId="71" xr:uid="{00000000-0005-0000-0000-000048000000}"/>
    <cellStyle name="SAPBEXHLevel2" xfId="72" xr:uid="{00000000-0005-0000-0000-000049000000}"/>
    <cellStyle name="SAPBEXHLevel2X" xfId="73" xr:uid="{00000000-0005-0000-0000-00004A000000}"/>
    <cellStyle name="SAPBEXHLevel3" xfId="74" xr:uid="{00000000-0005-0000-0000-00004B000000}"/>
    <cellStyle name="SAPBEXHLevel3X" xfId="75" xr:uid="{00000000-0005-0000-0000-00004C000000}"/>
    <cellStyle name="SAPBEXchaText" xfId="76" xr:uid="{00000000-0005-0000-0000-00004D000000}"/>
    <cellStyle name="SAPBEXresData" xfId="77" xr:uid="{00000000-0005-0000-0000-00004E000000}"/>
    <cellStyle name="SAPBEXresDataEmph" xfId="78" xr:uid="{00000000-0005-0000-0000-00004F000000}"/>
    <cellStyle name="SAPBEXresItem" xfId="79" xr:uid="{00000000-0005-0000-0000-000050000000}"/>
    <cellStyle name="SAPBEXresItemX" xfId="80" xr:uid="{00000000-0005-0000-0000-000051000000}"/>
    <cellStyle name="SAPBEXstdData" xfId="81" xr:uid="{00000000-0005-0000-0000-000052000000}"/>
    <cellStyle name="SAPBEXstdDataEmph" xfId="82" xr:uid="{00000000-0005-0000-0000-000053000000}"/>
    <cellStyle name="SAPBEXstdItem" xfId="83" xr:uid="{00000000-0005-0000-0000-000054000000}"/>
    <cellStyle name="SAPBEXstdItemX" xfId="84" xr:uid="{00000000-0005-0000-0000-000055000000}"/>
    <cellStyle name="SAPBEXtitle" xfId="85" xr:uid="{00000000-0005-0000-0000-000056000000}"/>
    <cellStyle name="SAPBEXundefined" xfId="86" xr:uid="{00000000-0005-0000-0000-000057000000}"/>
    <cellStyle name="Title" xfId="87" xr:uid="{00000000-0005-0000-0000-000058000000}"/>
    <cellStyle name="Total" xfId="88" xr:uid="{00000000-0005-0000-0000-000059000000}"/>
    <cellStyle name="Warning Text" xfId="89" xr:uid="{00000000-0005-0000-0000-00005A000000}"/>
  </cellStyles>
  <dxfs count="0"/>
  <tableStyles count="0" defaultTableStyle="TableStyleMedium9" defaultPivotStyle="PivotStyleLight16"/>
  <colors>
    <mruColors>
      <color rgb="FF0000FF"/>
      <color rgb="FF99FFCC"/>
      <color rgb="FF66FF99"/>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sites/sfar/Zdielane%20dokumenty/Zd_SFaR/Zd_OFV&#352;/AppData/Roaming/AppData/Local/Microsoft/Windows/INetCache/Content.Outlook/AppData/Local/Microsoft/Windows/kecso2/AppData/Local/andrej.horsky/AppData/Roaming/d.pejkovicova/AppData/Local/Microsoft/Windows/INetCache/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Z33"/>
  <sheetViews>
    <sheetView zoomScaleNormal="100" workbookViewId="0">
      <pane xSplit="1" ySplit="1" topLeftCell="B2" activePane="bottomRight" state="frozen"/>
      <selection activeCell="E1" sqref="E1"/>
      <selection pane="topRight" activeCell="E1" sqref="E1"/>
      <selection pane="bottomLeft" activeCell="E1" sqref="E1"/>
      <selection pane="bottomRight"/>
    </sheetView>
  </sheetViews>
  <sheetFormatPr defaultColWidth="9.140625" defaultRowHeight="15.75" x14ac:dyDescent="0.25"/>
  <cols>
    <col min="1" max="1" width="14.85546875" style="187" customWidth="1"/>
    <col min="2" max="16" width="9.140625" style="50"/>
    <col min="17" max="17" width="10.28515625" style="50" customWidth="1"/>
    <col min="18" max="18" width="19.42578125" style="50" customWidth="1"/>
    <col min="19" max="16384" width="9.140625" style="50"/>
  </cols>
  <sheetData>
    <row r="1" spans="1:26" ht="23.25" customHeight="1" x14ac:dyDescent="0.25">
      <c r="A1" s="323"/>
      <c r="B1" s="760" t="s">
        <v>902</v>
      </c>
      <c r="C1" s="760"/>
      <c r="D1" s="760"/>
      <c r="E1" s="760"/>
      <c r="F1" s="760"/>
      <c r="G1" s="760"/>
      <c r="H1" s="760"/>
      <c r="I1" s="760"/>
      <c r="J1" s="760"/>
      <c r="K1" s="760"/>
      <c r="L1" s="760"/>
      <c r="M1" s="760"/>
      <c r="N1" s="760"/>
      <c r="O1" s="760"/>
      <c r="P1" s="760"/>
      <c r="Q1" s="761"/>
    </row>
    <row r="2" spans="1:26" ht="23.1" customHeight="1" x14ac:dyDescent="0.25">
      <c r="A2" s="324" t="s">
        <v>11</v>
      </c>
      <c r="B2" s="770" t="s">
        <v>903</v>
      </c>
      <c r="C2" s="770"/>
      <c r="D2" s="770"/>
      <c r="E2" s="770"/>
      <c r="F2" s="770"/>
      <c r="G2" s="770"/>
      <c r="H2" s="770"/>
      <c r="I2" s="770"/>
      <c r="J2" s="770"/>
      <c r="K2" s="770"/>
      <c r="L2" s="770"/>
      <c r="M2" s="770"/>
      <c r="N2" s="770"/>
      <c r="O2" s="770"/>
      <c r="P2" s="770"/>
      <c r="Q2" s="771"/>
    </row>
    <row r="3" spans="1:26" ht="23.1" customHeight="1" x14ac:dyDescent="0.25">
      <c r="A3" s="324" t="s">
        <v>594</v>
      </c>
      <c r="B3" s="758" t="s">
        <v>904</v>
      </c>
      <c r="C3" s="758"/>
      <c r="D3" s="758"/>
      <c r="E3" s="758"/>
      <c r="F3" s="758"/>
      <c r="G3" s="758"/>
      <c r="H3" s="758"/>
      <c r="I3" s="758"/>
      <c r="J3" s="758"/>
      <c r="K3" s="758"/>
      <c r="L3" s="758"/>
      <c r="M3" s="758"/>
      <c r="N3" s="758"/>
      <c r="O3" s="758"/>
      <c r="P3" s="758"/>
      <c r="Q3" s="759"/>
    </row>
    <row r="4" spans="1:26" ht="23.1" customHeight="1" x14ac:dyDescent="0.25">
      <c r="A4" s="324" t="s">
        <v>689</v>
      </c>
      <c r="B4" s="758" t="s">
        <v>688</v>
      </c>
      <c r="C4" s="758"/>
      <c r="D4" s="758"/>
      <c r="E4" s="758"/>
      <c r="F4" s="758"/>
      <c r="G4" s="758"/>
      <c r="H4" s="758"/>
      <c r="I4" s="758"/>
      <c r="J4" s="758"/>
      <c r="K4" s="758"/>
      <c r="L4" s="758"/>
      <c r="M4" s="758"/>
      <c r="N4" s="758"/>
      <c r="O4" s="758"/>
      <c r="P4" s="758"/>
      <c r="Q4" s="759"/>
      <c r="R4" s="255"/>
    </row>
    <row r="5" spans="1:26" ht="39.75" customHeight="1" x14ac:dyDescent="0.25">
      <c r="A5" s="325" t="s">
        <v>241</v>
      </c>
      <c r="B5" s="762" t="s">
        <v>1052</v>
      </c>
      <c r="C5" s="762"/>
      <c r="D5" s="762"/>
      <c r="E5" s="762"/>
      <c r="F5" s="762"/>
      <c r="G5" s="762"/>
      <c r="H5" s="762"/>
      <c r="I5" s="762"/>
      <c r="J5" s="762"/>
      <c r="K5" s="762"/>
      <c r="L5" s="762"/>
      <c r="M5" s="762"/>
      <c r="N5" s="762"/>
      <c r="O5" s="762"/>
      <c r="P5" s="762"/>
      <c r="Q5" s="763"/>
    </row>
    <row r="6" spans="1:26" ht="23.1" customHeight="1" x14ac:dyDescent="0.25">
      <c r="A6" s="325" t="s">
        <v>146</v>
      </c>
      <c r="B6" s="772" t="s">
        <v>1053</v>
      </c>
      <c r="C6" s="772"/>
      <c r="D6" s="772"/>
      <c r="E6" s="772"/>
      <c r="F6" s="772"/>
      <c r="G6" s="772"/>
      <c r="H6" s="772"/>
      <c r="I6" s="772"/>
      <c r="J6" s="772"/>
      <c r="K6" s="772"/>
      <c r="L6" s="772"/>
      <c r="M6" s="772"/>
      <c r="N6" s="772"/>
      <c r="O6" s="772"/>
      <c r="P6" s="772"/>
      <c r="Q6" s="773"/>
    </row>
    <row r="7" spans="1:26" ht="23.1" customHeight="1" x14ac:dyDescent="0.25">
      <c r="A7" s="325" t="s">
        <v>147</v>
      </c>
      <c r="B7" s="774" t="s">
        <v>905</v>
      </c>
      <c r="C7" s="774"/>
      <c r="D7" s="774"/>
      <c r="E7" s="774"/>
      <c r="F7" s="774"/>
      <c r="G7" s="774"/>
      <c r="H7" s="774"/>
      <c r="I7" s="774"/>
      <c r="J7" s="774"/>
      <c r="K7" s="774"/>
      <c r="L7" s="774"/>
      <c r="M7" s="774"/>
      <c r="N7" s="774"/>
      <c r="O7" s="774"/>
      <c r="P7" s="774"/>
      <c r="Q7" s="775"/>
    </row>
    <row r="8" spans="1:26" ht="23.1" customHeight="1" x14ac:dyDescent="0.25">
      <c r="A8" s="326" t="s">
        <v>148</v>
      </c>
      <c r="B8" s="758" t="s">
        <v>906</v>
      </c>
      <c r="C8" s="758"/>
      <c r="D8" s="758"/>
      <c r="E8" s="758"/>
      <c r="F8" s="758"/>
      <c r="G8" s="758"/>
      <c r="H8" s="758"/>
      <c r="I8" s="758"/>
      <c r="J8" s="758"/>
      <c r="K8" s="758"/>
      <c r="L8" s="758"/>
      <c r="M8" s="758"/>
      <c r="N8" s="758"/>
      <c r="O8" s="758"/>
      <c r="P8" s="758"/>
      <c r="Q8" s="759"/>
    </row>
    <row r="9" spans="1:26" ht="23.1" customHeight="1" x14ac:dyDescent="0.25">
      <c r="A9" s="325" t="s">
        <v>149</v>
      </c>
      <c r="B9" s="758" t="s">
        <v>907</v>
      </c>
      <c r="C9" s="758"/>
      <c r="D9" s="758"/>
      <c r="E9" s="758"/>
      <c r="F9" s="758"/>
      <c r="G9" s="758"/>
      <c r="H9" s="758"/>
      <c r="I9" s="758"/>
      <c r="J9" s="758"/>
      <c r="K9" s="758"/>
      <c r="L9" s="758"/>
      <c r="M9" s="758"/>
      <c r="N9" s="758"/>
      <c r="O9" s="758"/>
      <c r="P9" s="758"/>
      <c r="Q9" s="759"/>
    </row>
    <row r="10" spans="1:26" ht="23.1" customHeight="1" x14ac:dyDescent="0.25">
      <c r="A10" s="325" t="s">
        <v>150</v>
      </c>
      <c r="B10" s="758" t="s">
        <v>908</v>
      </c>
      <c r="C10" s="758"/>
      <c r="D10" s="758"/>
      <c r="E10" s="758"/>
      <c r="F10" s="758"/>
      <c r="G10" s="758"/>
      <c r="H10" s="758"/>
      <c r="I10" s="758"/>
      <c r="J10" s="758"/>
      <c r="K10" s="758"/>
      <c r="L10" s="758"/>
      <c r="M10" s="758"/>
      <c r="N10" s="758"/>
      <c r="O10" s="758"/>
      <c r="P10" s="758"/>
      <c r="Q10" s="759"/>
    </row>
    <row r="11" spans="1:26" ht="23.1" customHeight="1" x14ac:dyDescent="0.25">
      <c r="A11" s="326" t="s">
        <v>696</v>
      </c>
      <c r="B11" s="758" t="s">
        <v>909</v>
      </c>
      <c r="C11" s="758"/>
      <c r="D11" s="758"/>
      <c r="E11" s="758"/>
      <c r="F11" s="758"/>
      <c r="G11" s="758"/>
      <c r="H11" s="758"/>
      <c r="I11" s="758"/>
      <c r="J11" s="758"/>
      <c r="K11" s="758"/>
      <c r="L11" s="758"/>
      <c r="M11" s="758"/>
      <c r="N11" s="758"/>
      <c r="O11" s="758"/>
      <c r="P11" s="758"/>
      <c r="Q11" s="759"/>
    </row>
    <row r="12" spans="1:26" ht="23.1" customHeight="1" x14ac:dyDescent="0.25">
      <c r="A12" s="325" t="s">
        <v>151</v>
      </c>
      <c r="B12" s="758" t="s">
        <v>1054</v>
      </c>
      <c r="C12" s="758"/>
      <c r="D12" s="758"/>
      <c r="E12" s="758"/>
      <c r="F12" s="758"/>
      <c r="G12" s="758"/>
      <c r="H12" s="758"/>
      <c r="I12" s="758"/>
      <c r="J12" s="758"/>
      <c r="K12" s="758"/>
      <c r="L12" s="758"/>
      <c r="M12" s="758"/>
      <c r="N12" s="758"/>
      <c r="O12" s="758"/>
      <c r="P12" s="758"/>
      <c r="Q12" s="759"/>
    </row>
    <row r="13" spans="1:26" ht="23.1" customHeight="1" x14ac:dyDescent="0.25">
      <c r="A13" s="325" t="s">
        <v>133</v>
      </c>
      <c r="B13" s="758" t="s">
        <v>1097</v>
      </c>
      <c r="C13" s="758"/>
      <c r="D13" s="758"/>
      <c r="E13" s="758"/>
      <c r="F13" s="758"/>
      <c r="G13" s="758"/>
      <c r="H13" s="758"/>
      <c r="I13" s="758"/>
      <c r="J13" s="758"/>
      <c r="K13" s="758"/>
      <c r="L13" s="758"/>
      <c r="M13" s="758"/>
      <c r="N13" s="758"/>
      <c r="O13" s="758"/>
      <c r="P13" s="758"/>
      <c r="Q13" s="759"/>
    </row>
    <row r="14" spans="1:26" ht="23.1" customHeight="1" x14ac:dyDescent="0.25">
      <c r="A14" s="327" t="s">
        <v>897</v>
      </c>
      <c r="B14" s="758" t="s">
        <v>1098</v>
      </c>
      <c r="C14" s="758"/>
      <c r="D14" s="758"/>
      <c r="E14" s="758"/>
      <c r="F14" s="758"/>
      <c r="G14" s="758"/>
      <c r="H14" s="758"/>
      <c r="I14" s="758"/>
      <c r="J14" s="758"/>
      <c r="K14" s="758"/>
      <c r="L14" s="758"/>
      <c r="M14" s="758"/>
      <c r="N14" s="758"/>
      <c r="O14" s="758"/>
      <c r="P14" s="758"/>
      <c r="Q14" s="759"/>
    </row>
    <row r="15" spans="1:26" ht="23.1" customHeight="1" x14ac:dyDescent="0.25">
      <c r="A15" s="325" t="s">
        <v>0</v>
      </c>
      <c r="B15" s="758" t="s">
        <v>1099</v>
      </c>
      <c r="C15" s="758"/>
      <c r="D15" s="758"/>
      <c r="E15" s="758"/>
      <c r="F15" s="758"/>
      <c r="G15" s="758"/>
      <c r="H15" s="758"/>
      <c r="I15" s="758"/>
      <c r="J15" s="758"/>
      <c r="K15" s="758"/>
      <c r="L15" s="758"/>
      <c r="M15" s="758"/>
      <c r="N15" s="758"/>
      <c r="O15" s="758"/>
      <c r="P15" s="758"/>
      <c r="Q15" s="759"/>
    </row>
    <row r="16" spans="1:26" ht="23.1" customHeight="1" x14ac:dyDescent="0.25">
      <c r="A16" s="326" t="s">
        <v>1</v>
      </c>
      <c r="B16" s="758" t="s">
        <v>1100</v>
      </c>
      <c r="C16" s="758"/>
      <c r="D16" s="758"/>
      <c r="E16" s="758"/>
      <c r="F16" s="758"/>
      <c r="G16" s="758"/>
      <c r="H16" s="758"/>
      <c r="I16" s="758"/>
      <c r="J16" s="758"/>
      <c r="K16" s="758"/>
      <c r="L16" s="758"/>
      <c r="M16" s="758"/>
      <c r="N16" s="758"/>
      <c r="O16" s="758"/>
      <c r="P16" s="758"/>
      <c r="Q16" s="759"/>
      <c r="R16" s="155" t="s">
        <v>1012</v>
      </c>
      <c r="S16" s="297"/>
      <c r="T16" s="297"/>
      <c r="U16" s="297"/>
      <c r="V16" s="297"/>
      <c r="W16" s="297"/>
      <c r="X16" s="297"/>
      <c r="Y16" s="297"/>
      <c r="Z16" s="297"/>
    </row>
    <row r="17" spans="1:18" ht="23.1" customHeight="1" x14ac:dyDescent="0.25">
      <c r="A17" s="325" t="s">
        <v>2</v>
      </c>
      <c r="B17" s="758" t="s">
        <v>1055</v>
      </c>
      <c r="C17" s="758"/>
      <c r="D17" s="758"/>
      <c r="E17" s="758"/>
      <c r="F17" s="758"/>
      <c r="G17" s="758"/>
      <c r="H17" s="758"/>
      <c r="I17" s="758"/>
      <c r="J17" s="758"/>
      <c r="K17" s="758"/>
      <c r="L17" s="758"/>
      <c r="M17" s="758"/>
      <c r="N17" s="758"/>
      <c r="O17" s="758"/>
      <c r="P17" s="758"/>
      <c r="Q17" s="759"/>
    </row>
    <row r="18" spans="1:18" ht="23.1" customHeight="1" x14ac:dyDescent="0.25">
      <c r="A18" s="326" t="s">
        <v>3</v>
      </c>
      <c r="B18" s="758" t="s">
        <v>910</v>
      </c>
      <c r="C18" s="758"/>
      <c r="D18" s="758"/>
      <c r="E18" s="758"/>
      <c r="F18" s="758"/>
      <c r="G18" s="758"/>
      <c r="H18" s="758"/>
      <c r="I18" s="758"/>
      <c r="J18" s="758"/>
      <c r="K18" s="758"/>
      <c r="L18" s="758"/>
      <c r="M18" s="758"/>
      <c r="N18" s="758"/>
      <c r="O18" s="758"/>
      <c r="P18" s="758"/>
      <c r="Q18" s="759"/>
    </row>
    <row r="19" spans="1:18" ht="23.1" customHeight="1" x14ac:dyDescent="0.25">
      <c r="A19" s="325" t="s">
        <v>4</v>
      </c>
      <c r="B19" s="758" t="s">
        <v>911</v>
      </c>
      <c r="C19" s="758"/>
      <c r="D19" s="758"/>
      <c r="E19" s="758"/>
      <c r="F19" s="758"/>
      <c r="G19" s="758"/>
      <c r="H19" s="758"/>
      <c r="I19" s="758"/>
      <c r="J19" s="758"/>
      <c r="K19" s="758"/>
      <c r="L19" s="758"/>
      <c r="M19" s="758"/>
      <c r="N19" s="758"/>
      <c r="O19" s="758"/>
      <c r="P19" s="758"/>
      <c r="Q19" s="759"/>
    </row>
    <row r="20" spans="1:18" s="155" customFormat="1" ht="22.15" customHeight="1" x14ac:dyDescent="0.25">
      <c r="A20" s="328" t="s">
        <v>1026</v>
      </c>
      <c r="B20" s="754" t="s">
        <v>901</v>
      </c>
      <c r="C20" s="754"/>
      <c r="D20" s="754"/>
      <c r="E20" s="754"/>
      <c r="F20" s="754"/>
      <c r="G20" s="754"/>
      <c r="H20" s="754"/>
      <c r="I20" s="754"/>
      <c r="J20" s="754"/>
      <c r="K20" s="754"/>
      <c r="L20" s="754"/>
      <c r="M20" s="754"/>
      <c r="N20" s="754"/>
      <c r="O20" s="754"/>
      <c r="P20" s="754"/>
      <c r="Q20" s="755"/>
      <c r="R20" s="297" t="s">
        <v>899</v>
      </c>
    </row>
    <row r="21" spans="1:18" s="155" customFormat="1" ht="22.15" customHeight="1" x14ac:dyDescent="0.25">
      <c r="A21" s="328" t="s">
        <v>900</v>
      </c>
      <c r="B21" s="754" t="s">
        <v>1028</v>
      </c>
      <c r="C21" s="754"/>
      <c r="D21" s="754"/>
      <c r="E21" s="754"/>
      <c r="F21" s="754"/>
      <c r="G21" s="754"/>
      <c r="H21" s="754"/>
      <c r="I21" s="754"/>
      <c r="J21" s="754"/>
      <c r="K21" s="754"/>
      <c r="L21" s="754"/>
      <c r="M21" s="754"/>
      <c r="N21" s="754"/>
      <c r="O21" s="754"/>
      <c r="P21" s="754"/>
      <c r="Q21" s="755"/>
      <c r="R21" s="297" t="s">
        <v>899</v>
      </c>
    </row>
    <row r="22" spans="1:18" ht="23.1" customHeight="1" x14ac:dyDescent="0.25">
      <c r="A22" s="326" t="s">
        <v>5</v>
      </c>
      <c r="B22" s="758" t="s">
        <v>1016</v>
      </c>
      <c r="C22" s="758"/>
      <c r="D22" s="758"/>
      <c r="E22" s="758"/>
      <c r="F22" s="758"/>
      <c r="G22" s="758"/>
      <c r="H22" s="758"/>
      <c r="I22" s="758"/>
      <c r="J22" s="758"/>
      <c r="K22" s="758"/>
      <c r="L22" s="758"/>
      <c r="M22" s="758"/>
      <c r="N22" s="758"/>
      <c r="O22" s="758"/>
      <c r="P22" s="758"/>
      <c r="Q22" s="759"/>
    </row>
    <row r="23" spans="1:18" ht="32.450000000000003" customHeight="1" x14ac:dyDescent="0.25">
      <c r="A23" s="325" t="s">
        <v>57</v>
      </c>
      <c r="B23" s="766" t="s">
        <v>912</v>
      </c>
      <c r="C23" s="766"/>
      <c r="D23" s="766"/>
      <c r="E23" s="766"/>
      <c r="F23" s="766"/>
      <c r="G23" s="766"/>
      <c r="H23" s="766"/>
      <c r="I23" s="766"/>
      <c r="J23" s="766"/>
      <c r="K23" s="766"/>
      <c r="L23" s="766"/>
      <c r="M23" s="766"/>
      <c r="N23" s="766"/>
      <c r="O23" s="766"/>
      <c r="P23" s="766"/>
      <c r="Q23" s="767"/>
    </row>
    <row r="24" spans="1:18" ht="33.6" customHeight="1" x14ac:dyDescent="0.25">
      <c r="A24" s="326" t="s">
        <v>6</v>
      </c>
      <c r="B24" s="764" t="s">
        <v>913</v>
      </c>
      <c r="C24" s="764"/>
      <c r="D24" s="764"/>
      <c r="E24" s="764"/>
      <c r="F24" s="764"/>
      <c r="G24" s="764"/>
      <c r="H24" s="764"/>
      <c r="I24" s="764"/>
      <c r="J24" s="764"/>
      <c r="K24" s="764"/>
      <c r="L24" s="764"/>
      <c r="M24" s="764"/>
      <c r="N24" s="764"/>
      <c r="O24" s="764"/>
      <c r="P24" s="764"/>
      <c r="Q24" s="765"/>
    </row>
    <row r="25" spans="1:18" ht="23.1" customHeight="1" x14ac:dyDescent="0.25">
      <c r="A25" s="325" t="s">
        <v>7</v>
      </c>
      <c r="B25" s="758" t="s">
        <v>914</v>
      </c>
      <c r="C25" s="758"/>
      <c r="D25" s="758"/>
      <c r="E25" s="758"/>
      <c r="F25" s="758"/>
      <c r="G25" s="758"/>
      <c r="H25" s="758"/>
      <c r="I25" s="758"/>
      <c r="J25" s="758"/>
      <c r="K25" s="758"/>
      <c r="L25" s="758"/>
      <c r="M25" s="758"/>
      <c r="N25" s="758"/>
      <c r="O25" s="758"/>
      <c r="P25" s="758"/>
      <c r="Q25" s="759"/>
    </row>
    <row r="26" spans="1:18" ht="23.1" customHeight="1" x14ac:dyDescent="0.25">
      <c r="A26" s="325" t="s">
        <v>8</v>
      </c>
      <c r="B26" s="758" t="s">
        <v>1056</v>
      </c>
      <c r="C26" s="758"/>
      <c r="D26" s="758"/>
      <c r="E26" s="758"/>
      <c r="F26" s="758"/>
      <c r="G26" s="758"/>
      <c r="H26" s="758"/>
      <c r="I26" s="758"/>
      <c r="J26" s="758"/>
      <c r="K26" s="758"/>
      <c r="L26" s="758"/>
      <c r="M26" s="758"/>
      <c r="N26" s="758"/>
      <c r="O26" s="758"/>
      <c r="P26" s="758"/>
      <c r="Q26" s="759"/>
    </row>
    <row r="27" spans="1:18" ht="23.1" customHeight="1" x14ac:dyDescent="0.25">
      <c r="A27" s="328" t="s">
        <v>1010</v>
      </c>
      <c r="B27" s="754" t="s">
        <v>1279</v>
      </c>
      <c r="C27" s="754"/>
      <c r="D27" s="754"/>
      <c r="E27" s="754"/>
      <c r="F27" s="754"/>
      <c r="G27" s="754"/>
      <c r="H27" s="754"/>
      <c r="I27" s="754"/>
      <c r="J27" s="754"/>
      <c r="K27" s="754"/>
      <c r="L27" s="754"/>
      <c r="M27" s="754"/>
      <c r="N27" s="754"/>
      <c r="O27" s="754"/>
      <c r="P27" s="754"/>
      <c r="Q27" s="755"/>
      <c r="R27" s="297" t="s">
        <v>899</v>
      </c>
    </row>
    <row r="28" spans="1:18" ht="23.1" customHeight="1" x14ac:dyDescent="0.25">
      <c r="A28" s="328" t="s">
        <v>1030</v>
      </c>
      <c r="B28" s="756" t="s">
        <v>1285</v>
      </c>
      <c r="C28" s="756"/>
      <c r="D28" s="756"/>
      <c r="E28" s="756"/>
      <c r="F28" s="756"/>
      <c r="G28" s="756"/>
      <c r="H28" s="756"/>
      <c r="I28" s="756"/>
      <c r="J28" s="756"/>
      <c r="K28" s="756"/>
      <c r="L28" s="756"/>
      <c r="M28" s="756"/>
      <c r="N28" s="756"/>
      <c r="O28" s="756"/>
      <c r="P28" s="756"/>
      <c r="Q28" s="757"/>
      <c r="R28" s="297" t="s">
        <v>899</v>
      </c>
    </row>
    <row r="29" spans="1:18" ht="23.1" customHeight="1" x14ac:dyDescent="0.25">
      <c r="A29" s="325" t="s">
        <v>9</v>
      </c>
      <c r="B29" s="758" t="s">
        <v>915</v>
      </c>
      <c r="C29" s="758"/>
      <c r="D29" s="758"/>
      <c r="E29" s="758"/>
      <c r="F29" s="758"/>
      <c r="G29" s="758"/>
      <c r="H29" s="758"/>
      <c r="I29" s="758"/>
      <c r="J29" s="758"/>
      <c r="K29" s="758"/>
      <c r="L29" s="758"/>
      <c r="M29" s="758"/>
      <c r="N29" s="758"/>
      <c r="O29" s="758"/>
      <c r="P29" s="758"/>
      <c r="Q29" s="759"/>
    </row>
    <row r="30" spans="1:18" ht="23.1" customHeight="1" x14ac:dyDescent="0.25">
      <c r="A30" s="325" t="s">
        <v>447</v>
      </c>
      <c r="B30" s="758" t="s">
        <v>916</v>
      </c>
      <c r="C30" s="758"/>
      <c r="D30" s="758"/>
      <c r="E30" s="758"/>
      <c r="F30" s="758"/>
      <c r="G30" s="758"/>
      <c r="H30" s="758"/>
      <c r="I30" s="758"/>
      <c r="J30" s="758"/>
      <c r="K30" s="758"/>
      <c r="L30" s="758"/>
      <c r="M30" s="758"/>
      <c r="N30" s="758"/>
      <c r="O30" s="758"/>
      <c r="P30" s="758"/>
      <c r="Q30" s="759"/>
    </row>
    <row r="31" spans="1:18" ht="23.1" customHeight="1" x14ac:dyDescent="0.25">
      <c r="A31" s="325" t="s">
        <v>448</v>
      </c>
      <c r="B31" s="758" t="s">
        <v>1057</v>
      </c>
      <c r="C31" s="758"/>
      <c r="D31" s="758"/>
      <c r="E31" s="758"/>
      <c r="F31" s="758"/>
      <c r="G31" s="758"/>
      <c r="H31" s="758"/>
      <c r="I31" s="758"/>
      <c r="J31" s="758"/>
      <c r="K31" s="758"/>
      <c r="L31" s="758"/>
      <c r="M31" s="758"/>
      <c r="N31" s="758"/>
      <c r="O31" s="758"/>
      <c r="P31" s="758"/>
      <c r="Q31" s="759"/>
    </row>
    <row r="32" spans="1:18" ht="22.9" customHeight="1" thickBot="1" x14ac:dyDescent="0.3">
      <c r="A32" s="566" t="s">
        <v>1274</v>
      </c>
      <c r="B32" s="768" t="s">
        <v>1286</v>
      </c>
      <c r="C32" s="768"/>
      <c r="D32" s="768"/>
      <c r="E32" s="768"/>
      <c r="F32" s="768"/>
      <c r="G32" s="768"/>
      <c r="H32" s="768"/>
      <c r="I32" s="768"/>
      <c r="J32" s="768"/>
      <c r="K32" s="768"/>
      <c r="L32" s="768"/>
      <c r="M32" s="768"/>
      <c r="N32" s="768"/>
      <c r="O32" s="768"/>
      <c r="P32" s="768"/>
      <c r="Q32" s="769"/>
      <c r="R32" s="297" t="s">
        <v>899</v>
      </c>
    </row>
    <row r="33" spans="1:1" x14ac:dyDescent="0.25">
      <c r="A33" s="186"/>
    </row>
  </sheetData>
  <mergeCells count="32">
    <mergeCell ref="B31:Q31"/>
    <mergeCell ref="B29:Q29"/>
    <mergeCell ref="B30:Q30"/>
    <mergeCell ref="B32:Q32"/>
    <mergeCell ref="B2:Q2"/>
    <mergeCell ref="B3:Q3"/>
    <mergeCell ref="B4:Q4"/>
    <mergeCell ref="B6:Q6"/>
    <mergeCell ref="B7:Q7"/>
    <mergeCell ref="B8:Q8"/>
    <mergeCell ref="B9:Q9"/>
    <mergeCell ref="B10:Q10"/>
    <mergeCell ref="B11:Q11"/>
    <mergeCell ref="B12:Q12"/>
    <mergeCell ref="B13:Q13"/>
    <mergeCell ref="B14:Q14"/>
    <mergeCell ref="B27:Q27"/>
    <mergeCell ref="B28:Q28"/>
    <mergeCell ref="B25:Q25"/>
    <mergeCell ref="B26:Q26"/>
    <mergeCell ref="B1:Q1"/>
    <mergeCell ref="B5:Q5"/>
    <mergeCell ref="B24:Q24"/>
    <mergeCell ref="B23:Q23"/>
    <mergeCell ref="B20:Q20"/>
    <mergeCell ref="B21:Q21"/>
    <mergeCell ref="B22:Q22"/>
    <mergeCell ref="B16:Q16"/>
    <mergeCell ref="B17:Q17"/>
    <mergeCell ref="B18:Q18"/>
    <mergeCell ref="B19:Q19"/>
    <mergeCell ref="B15:Q15"/>
  </mergeCells>
  <phoneticPr fontId="6"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5" location="'T9_ŠD '!A1" display="Tabuľka 9" xr:uid="{00000000-0004-0000-0000-000008000000}"/>
    <hyperlink ref="A16" location="'T10-ŠJ '!A1" display="Tabuľka 10" xr:uid="{00000000-0004-0000-0000-000009000000}"/>
    <hyperlink ref="A17" location="'T11-Zdroje KV'!A1" display="Tabuľka 11" xr:uid="{00000000-0004-0000-0000-00000A000000}"/>
    <hyperlink ref="A18" location="'T12-KV'!A1" display="Tabuľka 12" xr:uid="{00000000-0004-0000-0000-00000B000000}"/>
    <hyperlink ref="A19" location="'T13-Fondy'!A1" display="Tabuľka 13" xr:uid="{00000000-0004-0000-0000-00000C000000}"/>
    <hyperlink ref="A22" location="'T16 - Štruktúra hotovosti'!A1" display="Tabuľka 16" xr:uid="{00000000-0004-0000-0000-00000D000000}"/>
    <hyperlink ref="A23" location="'T17-Dotácie zo ŠF EU-nová'!Oblasť_tlače" display="Tabuľka 17" xr:uid="{00000000-0004-0000-0000-00000E000000}"/>
    <hyperlink ref="A24" location="'T18-Ostatné dotácie z kap MŠ SR'!Oblasť_tlače" display="Tabuľka 18" xr:uid="{00000000-0004-0000-0000-00000F000000}"/>
    <hyperlink ref="A25" location="'T19-Štip_ z vlastných '!A1" display="Tabuľka 19" xr:uid="{00000000-0004-0000-0000-000010000000}"/>
    <hyperlink ref="A26" location="'T20_motivačné štipendiá'!Oblasť_tlače" display="Tabuľka 20" xr:uid="{00000000-0004-0000-0000-000011000000}"/>
    <hyperlink ref="A29"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30" location="T22_Výnosy_soc_oblasť!Oblasť_tlače" display="Tabuľka_22" xr:uid="{00000000-0004-0000-0000-000015000000}"/>
    <hyperlink ref="A32" location="'T24_čerpanie rozvoj'!A1" display="Tabuľka 24"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 ref="A14" location="'T8a-Teh_štipendiá'!A1" display="Tabuľka 8a" xr:uid="{00000000-0004-0000-0000-00001A000000}"/>
    <hyperlink ref="A20" location="'T14-Príjmy VVŠ z POO'!Oblasť_tlače" display="Tabuľka 14" xr:uid="{00000000-0004-0000-0000-00001B000000}"/>
    <hyperlink ref="A27" location="'T20a-štipendiá z POO'!Oblasť_tlače" display="Tabuľka č. 20a" xr:uid="{00000000-0004-0000-0000-00001C000000}"/>
    <hyperlink ref="A21" location="'T15-Príjmy VVŠ z RP_11UA'!A1" display="Tabuľka 15" xr:uid="{00000000-0004-0000-0000-00001D000000}"/>
    <hyperlink ref="A28" location="'T20b-štipendiá z RP_11UA'!A1" display="Tabuľka č. 20b" xr:uid="{00000000-0004-0000-0000-00001E000000}"/>
    <hyperlink ref="A31" location="T23_Náklady_soc_oblasť!A1" display="Tabuľka_­23" xr:uid="{DAF17256-3335-4FED-950A-88D0CB2F34D5}"/>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993"/>
  <sheetViews>
    <sheetView zoomScaleNormal="100" zoomScaleSheetLayoutView="80" workbookViewId="0">
      <pane xSplit="2" ySplit="5" topLeftCell="C6" activePane="bottomRight" state="frozen"/>
      <selection pane="topRight" activeCell="C1" sqref="C1"/>
      <selection pane="bottomLeft" activeCell="A6" sqref="A6"/>
      <selection pane="bottomRight" activeCell="E93" sqref="E93"/>
    </sheetView>
  </sheetViews>
  <sheetFormatPr defaultColWidth="9.140625" defaultRowHeight="15.75" x14ac:dyDescent="0.25"/>
  <cols>
    <col min="1" max="1" width="8.42578125" style="277" customWidth="1"/>
    <col min="2" max="2" width="74.140625" style="278" customWidth="1"/>
    <col min="3" max="3" width="18" style="262" customWidth="1"/>
    <col min="4" max="7" width="17" style="262" customWidth="1"/>
    <col min="8" max="8" width="18" style="262" customWidth="1"/>
    <col min="9" max="9" width="17.42578125" style="263" customWidth="1"/>
    <col min="10" max="10" width="9.140625" style="262"/>
    <col min="11" max="11" width="8.85546875" style="262" customWidth="1"/>
    <col min="12" max="16384" width="9.140625" style="262"/>
  </cols>
  <sheetData>
    <row r="1" spans="1:9" s="366" customFormat="1" ht="35.1" customHeight="1" thickBot="1" x14ac:dyDescent="0.3">
      <c r="A1" s="815" t="s">
        <v>934</v>
      </c>
      <c r="B1" s="816"/>
      <c r="C1" s="816"/>
      <c r="D1" s="816"/>
      <c r="E1" s="816"/>
      <c r="F1" s="816"/>
      <c r="G1" s="816"/>
      <c r="H1" s="817"/>
      <c r="I1" s="367"/>
    </row>
    <row r="2" spans="1:9" s="366" customFormat="1" ht="32.450000000000003" customHeight="1" x14ac:dyDescent="0.25">
      <c r="A2" s="818" t="s">
        <v>1303</v>
      </c>
      <c r="B2" s="819"/>
      <c r="C2" s="819"/>
      <c r="D2" s="819"/>
      <c r="E2" s="819"/>
      <c r="F2" s="819"/>
      <c r="G2" s="819"/>
      <c r="H2" s="820"/>
      <c r="I2" s="367"/>
    </row>
    <row r="3" spans="1:9" s="369" customFormat="1" ht="31.5" customHeight="1" x14ac:dyDescent="0.25">
      <c r="A3" s="821" t="s">
        <v>145</v>
      </c>
      <c r="B3" s="822" t="s">
        <v>259</v>
      </c>
      <c r="C3" s="824">
        <v>2021</v>
      </c>
      <c r="D3" s="824"/>
      <c r="E3" s="824">
        <v>2022</v>
      </c>
      <c r="F3" s="824"/>
      <c r="G3" s="825" t="s">
        <v>930</v>
      </c>
      <c r="H3" s="826"/>
      <c r="I3" s="368"/>
    </row>
    <row r="4" spans="1:9" s="366" customFormat="1" ht="31.5" customHeight="1" x14ac:dyDescent="0.25">
      <c r="A4" s="821"/>
      <c r="B4" s="823"/>
      <c r="C4" s="370" t="s">
        <v>260</v>
      </c>
      <c r="D4" s="370" t="s">
        <v>261</v>
      </c>
      <c r="E4" s="370" t="s">
        <v>260</v>
      </c>
      <c r="F4" s="370" t="s">
        <v>261</v>
      </c>
      <c r="G4" s="370" t="s">
        <v>260</v>
      </c>
      <c r="H4" s="371" t="s">
        <v>261</v>
      </c>
      <c r="I4" s="367"/>
    </row>
    <row r="5" spans="1:9" s="366" customFormat="1" x14ac:dyDescent="0.25">
      <c r="A5" s="372"/>
      <c r="B5" s="373"/>
      <c r="C5" s="374" t="s">
        <v>217</v>
      </c>
      <c r="D5" s="374" t="s">
        <v>218</v>
      </c>
      <c r="E5" s="374" t="s">
        <v>219</v>
      </c>
      <c r="F5" s="374" t="s">
        <v>226</v>
      </c>
      <c r="G5" s="374" t="s">
        <v>27</v>
      </c>
      <c r="H5" s="375" t="s">
        <v>28</v>
      </c>
      <c r="I5" s="367"/>
    </row>
    <row r="6" spans="1:9" x14ac:dyDescent="0.25">
      <c r="A6" s="264">
        <v>1</v>
      </c>
      <c r="B6" s="376" t="s">
        <v>771</v>
      </c>
      <c r="C6" s="637">
        <f>SUM(C7:C18)</f>
        <v>660009.64000000013</v>
      </c>
      <c r="D6" s="637">
        <f>SUM(D7:D18)</f>
        <v>3996.15</v>
      </c>
      <c r="E6" s="637">
        <f>SUM(E7:E18)</f>
        <v>658189.51</v>
      </c>
      <c r="F6" s="637">
        <f>SUM(F7:F18)</f>
        <v>7575.39</v>
      </c>
      <c r="G6" s="637">
        <f>E6-C6</f>
        <v>-1820.1300000001211</v>
      </c>
      <c r="H6" s="638">
        <f>F6-D6</f>
        <v>3579.2400000000002</v>
      </c>
    </row>
    <row r="7" spans="1:9" ht="17.25" customHeight="1" x14ac:dyDescent="0.25">
      <c r="A7" s="264">
        <f>A6+1</f>
        <v>2</v>
      </c>
      <c r="B7" s="377" t="s">
        <v>1161</v>
      </c>
      <c r="C7" s="639">
        <v>77299.89</v>
      </c>
      <c r="D7" s="639">
        <v>0</v>
      </c>
      <c r="E7" s="640">
        <v>38139.620000000003</v>
      </c>
      <c r="F7" s="640">
        <v>6.9</v>
      </c>
      <c r="G7" s="641">
        <f>E7-C7</f>
        <v>-39160.269999999997</v>
      </c>
      <c r="H7" s="642">
        <f>F7-D7</f>
        <v>6.9</v>
      </c>
    </row>
    <row r="8" spans="1:9" ht="30.6" customHeight="1" x14ac:dyDescent="0.25">
      <c r="A8" s="264">
        <f t="shared" ref="A8:A71" si="0">A7+1</f>
        <v>3</v>
      </c>
      <c r="B8" s="378" t="s">
        <v>1162</v>
      </c>
      <c r="C8" s="639">
        <v>18534.580000000002</v>
      </c>
      <c r="D8" s="639">
        <v>12</v>
      </c>
      <c r="E8" s="640">
        <v>94655.32</v>
      </c>
      <c r="F8" s="640">
        <v>0</v>
      </c>
      <c r="G8" s="641">
        <f t="shared" ref="G8:H71" si="1">E8-C8</f>
        <v>76120.740000000005</v>
      </c>
      <c r="H8" s="642">
        <f t="shared" si="1"/>
        <v>-12</v>
      </c>
    </row>
    <row r="9" spans="1:9" x14ac:dyDescent="0.25">
      <c r="A9" s="264">
        <f t="shared" si="0"/>
        <v>4</v>
      </c>
      <c r="B9" s="377" t="s">
        <v>1163</v>
      </c>
      <c r="C9" s="639">
        <v>28205.19</v>
      </c>
      <c r="D9" s="639">
        <v>26.33</v>
      </c>
      <c r="E9" s="640">
        <v>23415.759999999998</v>
      </c>
      <c r="F9" s="640">
        <v>403.71</v>
      </c>
      <c r="G9" s="641">
        <f t="shared" si="1"/>
        <v>-4789.43</v>
      </c>
      <c r="H9" s="642">
        <f t="shared" si="1"/>
        <v>377.38</v>
      </c>
    </row>
    <row r="10" spans="1:9" x14ac:dyDescent="0.25">
      <c r="A10" s="264">
        <f t="shared" si="0"/>
        <v>5</v>
      </c>
      <c r="B10" s="377" t="s">
        <v>1164</v>
      </c>
      <c r="C10" s="639">
        <v>6737.97</v>
      </c>
      <c r="D10" s="639">
        <v>0</v>
      </c>
      <c r="E10" s="640">
        <v>9445.66</v>
      </c>
      <c r="F10" s="640">
        <v>46.09</v>
      </c>
      <c r="G10" s="641">
        <f t="shared" si="1"/>
        <v>2707.6899999999996</v>
      </c>
      <c r="H10" s="642">
        <f t="shared" si="1"/>
        <v>46.09</v>
      </c>
    </row>
    <row r="11" spans="1:9" x14ac:dyDescent="0.25">
      <c r="A11" s="264">
        <f t="shared" si="0"/>
        <v>6</v>
      </c>
      <c r="B11" s="377" t="s">
        <v>1165</v>
      </c>
      <c r="C11" s="639">
        <v>4677.3100000000004</v>
      </c>
      <c r="D11" s="639">
        <v>0</v>
      </c>
      <c r="E11" s="640">
        <v>14909.82</v>
      </c>
      <c r="F11" s="640">
        <v>0</v>
      </c>
      <c r="G11" s="641">
        <f t="shared" si="1"/>
        <v>10232.509999999998</v>
      </c>
      <c r="H11" s="642">
        <f t="shared" si="1"/>
        <v>0</v>
      </c>
    </row>
    <row r="12" spans="1:9" x14ac:dyDescent="0.25">
      <c r="A12" s="264">
        <f t="shared" si="0"/>
        <v>7</v>
      </c>
      <c r="B12" s="377" t="s">
        <v>1166</v>
      </c>
      <c r="C12" s="639">
        <v>17778.7</v>
      </c>
      <c r="D12" s="639">
        <v>50.15</v>
      </c>
      <c r="E12" s="640">
        <v>17598.97</v>
      </c>
      <c r="F12" s="640">
        <v>117.52</v>
      </c>
      <c r="G12" s="641">
        <f t="shared" si="1"/>
        <v>-179.72999999999956</v>
      </c>
      <c r="H12" s="642">
        <f t="shared" si="1"/>
        <v>67.37</v>
      </c>
    </row>
    <row r="13" spans="1:9" x14ac:dyDescent="0.25">
      <c r="A13" s="264">
        <f t="shared" si="0"/>
        <v>8</v>
      </c>
      <c r="B13" s="377" t="s">
        <v>1167</v>
      </c>
      <c r="C13" s="639">
        <v>6365.99</v>
      </c>
      <c r="D13" s="639">
        <v>0</v>
      </c>
      <c r="E13" s="640">
        <v>6716.33</v>
      </c>
      <c r="F13" s="640">
        <v>0</v>
      </c>
      <c r="G13" s="641">
        <f t="shared" si="1"/>
        <v>350.34000000000015</v>
      </c>
      <c r="H13" s="642">
        <f t="shared" si="1"/>
        <v>0</v>
      </c>
    </row>
    <row r="14" spans="1:9" x14ac:dyDescent="0.25">
      <c r="A14" s="264">
        <f t="shared" si="0"/>
        <v>9</v>
      </c>
      <c r="B14" s="377" t="s">
        <v>1269</v>
      </c>
      <c r="C14" s="639">
        <v>24872.47</v>
      </c>
      <c r="D14" s="639">
        <v>1766.52</v>
      </c>
      <c r="E14" s="640">
        <v>62654.6</v>
      </c>
      <c r="F14" s="640">
        <v>3416.55</v>
      </c>
      <c r="G14" s="641">
        <f t="shared" si="1"/>
        <v>37782.129999999997</v>
      </c>
      <c r="H14" s="642">
        <f t="shared" si="1"/>
        <v>1650.0300000000002</v>
      </c>
      <c r="I14" s="184"/>
    </row>
    <row r="15" spans="1:9" x14ac:dyDescent="0.25">
      <c r="A15" s="264">
        <f t="shared" si="0"/>
        <v>10</v>
      </c>
      <c r="B15" s="379" t="s">
        <v>1168</v>
      </c>
      <c r="C15" s="639">
        <v>197216.17</v>
      </c>
      <c r="D15" s="639">
        <v>0</v>
      </c>
      <c r="E15" s="640">
        <v>125938.4</v>
      </c>
      <c r="F15" s="640">
        <v>0</v>
      </c>
      <c r="G15" s="641">
        <f t="shared" si="1"/>
        <v>-71277.770000000019</v>
      </c>
      <c r="H15" s="642">
        <f t="shared" si="1"/>
        <v>0</v>
      </c>
    </row>
    <row r="16" spans="1:9" ht="16.149999999999999" customHeight="1" x14ac:dyDescent="0.25">
      <c r="A16" s="264">
        <f t="shared" si="0"/>
        <v>11</v>
      </c>
      <c r="B16" s="377" t="s">
        <v>84</v>
      </c>
      <c r="C16" s="639">
        <v>59987.63</v>
      </c>
      <c r="D16" s="639">
        <v>0</v>
      </c>
      <c r="E16" s="640">
        <v>48967.17</v>
      </c>
      <c r="F16" s="640">
        <v>216.5</v>
      </c>
      <c r="G16" s="641">
        <f t="shared" si="1"/>
        <v>-11020.46</v>
      </c>
      <c r="H16" s="642">
        <f t="shared" si="1"/>
        <v>216.5</v>
      </c>
    </row>
    <row r="17" spans="1:9" ht="31.5" x14ac:dyDescent="0.25">
      <c r="A17" s="264">
        <f t="shared" si="0"/>
        <v>12</v>
      </c>
      <c r="B17" s="379" t="s">
        <v>1170</v>
      </c>
      <c r="C17" s="639">
        <v>212572.43</v>
      </c>
      <c r="D17" s="639">
        <v>1078.3</v>
      </c>
      <c r="E17" s="640">
        <v>196015.83</v>
      </c>
      <c r="F17" s="640">
        <v>3366.32</v>
      </c>
      <c r="G17" s="641">
        <f t="shared" si="1"/>
        <v>-16556.600000000006</v>
      </c>
      <c r="H17" s="642">
        <f t="shared" si="1"/>
        <v>2288.0200000000004</v>
      </c>
      <c r="I17" s="265"/>
    </row>
    <row r="18" spans="1:9" ht="15.75" customHeight="1" x14ac:dyDescent="0.25">
      <c r="A18" s="264">
        <f t="shared" si="0"/>
        <v>13</v>
      </c>
      <c r="B18" s="377" t="s">
        <v>1169</v>
      </c>
      <c r="C18" s="639">
        <v>5761.31</v>
      </c>
      <c r="D18" s="639">
        <v>1062.8499999999999</v>
      </c>
      <c r="E18" s="640">
        <v>19732.03</v>
      </c>
      <c r="F18" s="640">
        <v>1.8</v>
      </c>
      <c r="G18" s="641">
        <f t="shared" si="1"/>
        <v>13970.719999999998</v>
      </c>
      <c r="H18" s="642">
        <f t="shared" si="1"/>
        <v>-1061.05</v>
      </c>
      <c r="I18" s="265"/>
    </row>
    <row r="19" spans="1:9" x14ac:dyDescent="0.25">
      <c r="A19" s="264">
        <f t="shared" si="0"/>
        <v>14</v>
      </c>
      <c r="B19" s="376" t="s">
        <v>772</v>
      </c>
      <c r="C19" s="637">
        <f>SUM(C20:C25)</f>
        <v>273158.83</v>
      </c>
      <c r="D19" s="637">
        <f>SUM(D20:D25)</f>
        <v>4979.5300000000007</v>
      </c>
      <c r="E19" s="637">
        <f>SUM(E20:E25)</f>
        <v>594496.72</v>
      </c>
      <c r="F19" s="637">
        <f>SUM(F20:F25)</f>
        <v>3150.54</v>
      </c>
      <c r="G19" s="637">
        <f t="shared" si="1"/>
        <v>321337.88999999996</v>
      </c>
      <c r="H19" s="638">
        <f t="shared" si="1"/>
        <v>-1828.9900000000007</v>
      </c>
    </row>
    <row r="20" spans="1:9" x14ac:dyDescent="0.25">
      <c r="A20" s="264">
        <f t="shared" si="0"/>
        <v>15</v>
      </c>
      <c r="B20" s="377" t="s">
        <v>1171</v>
      </c>
      <c r="C20" s="639">
        <v>108368.99</v>
      </c>
      <c r="D20" s="639">
        <v>1088.1400000000001</v>
      </c>
      <c r="E20" s="640">
        <v>407533.6</v>
      </c>
      <c r="F20" s="640">
        <v>2212.71</v>
      </c>
      <c r="G20" s="641">
        <f t="shared" si="1"/>
        <v>299164.61</v>
      </c>
      <c r="H20" s="642">
        <f t="shared" si="1"/>
        <v>1124.57</v>
      </c>
    </row>
    <row r="21" spans="1:9" x14ac:dyDescent="0.25">
      <c r="A21" s="264">
        <f t="shared" si="0"/>
        <v>16</v>
      </c>
      <c r="B21" s="377" t="s">
        <v>1172</v>
      </c>
      <c r="C21" s="639">
        <v>128937.32</v>
      </c>
      <c r="D21" s="639">
        <v>2712.08</v>
      </c>
      <c r="E21" s="640">
        <v>115265.47</v>
      </c>
      <c r="F21" s="640">
        <v>437.52</v>
      </c>
      <c r="G21" s="641">
        <f t="shared" si="1"/>
        <v>-13671.850000000006</v>
      </c>
      <c r="H21" s="642">
        <f t="shared" si="1"/>
        <v>-2274.56</v>
      </c>
    </row>
    <row r="22" spans="1:9" x14ac:dyDescent="0.25">
      <c r="A22" s="264">
        <f t="shared" si="0"/>
        <v>17</v>
      </c>
      <c r="B22" s="377" t="s">
        <v>1173</v>
      </c>
      <c r="C22" s="639">
        <v>7928.65</v>
      </c>
      <c r="D22" s="639">
        <v>1147.8</v>
      </c>
      <c r="E22" s="640">
        <v>13628.99</v>
      </c>
      <c r="F22" s="640">
        <v>433.37</v>
      </c>
      <c r="G22" s="641">
        <f t="shared" si="1"/>
        <v>5700.34</v>
      </c>
      <c r="H22" s="642">
        <f t="shared" si="1"/>
        <v>-714.43</v>
      </c>
    </row>
    <row r="23" spans="1:9" x14ac:dyDescent="0.25">
      <c r="A23" s="264">
        <f t="shared" si="0"/>
        <v>18</v>
      </c>
      <c r="B23" s="377" t="s">
        <v>1174</v>
      </c>
      <c r="C23" s="639">
        <v>27923.87</v>
      </c>
      <c r="D23" s="639">
        <v>31.51</v>
      </c>
      <c r="E23" s="640">
        <v>58068.66</v>
      </c>
      <c r="F23" s="640">
        <v>66.94</v>
      </c>
      <c r="G23" s="641">
        <f t="shared" si="1"/>
        <v>30144.790000000005</v>
      </c>
      <c r="H23" s="642">
        <f t="shared" si="1"/>
        <v>35.429999999999993</v>
      </c>
    </row>
    <row r="24" spans="1:9" x14ac:dyDescent="0.25">
      <c r="A24" s="264">
        <f t="shared" si="0"/>
        <v>19</v>
      </c>
      <c r="B24" s="377" t="s">
        <v>1175</v>
      </c>
      <c r="C24" s="639">
        <v>0</v>
      </c>
      <c r="D24" s="639">
        <v>0</v>
      </c>
      <c r="E24" s="640">
        <v>0</v>
      </c>
      <c r="F24" s="640">
        <v>0</v>
      </c>
      <c r="G24" s="641">
        <f t="shared" si="1"/>
        <v>0</v>
      </c>
      <c r="H24" s="642">
        <f t="shared" si="1"/>
        <v>0</v>
      </c>
    </row>
    <row r="25" spans="1:9" x14ac:dyDescent="0.25">
      <c r="A25" s="264">
        <f t="shared" si="0"/>
        <v>20</v>
      </c>
      <c r="B25" s="377" t="s">
        <v>1176</v>
      </c>
      <c r="C25" s="639">
        <v>0</v>
      </c>
      <c r="D25" s="639">
        <v>0</v>
      </c>
      <c r="E25" s="640">
        <v>0</v>
      </c>
      <c r="F25" s="640">
        <v>0</v>
      </c>
      <c r="G25" s="641">
        <f t="shared" si="1"/>
        <v>0</v>
      </c>
      <c r="H25" s="642">
        <f t="shared" si="1"/>
        <v>0</v>
      </c>
    </row>
    <row r="26" spans="1:9" x14ac:dyDescent="0.25">
      <c r="A26" s="264">
        <f t="shared" si="0"/>
        <v>21</v>
      </c>
      <c r="B26" s="376" t="s">
        <v>255</v>
      </c>
      <c r="C26" s="643" t="s">
        <v>245</v>
      </c>
      <c r="D26" s="643" t="s">
        <v>245</v>
      </c>
      <c r="E26" s="643" t="s">
        <v>245</v>
      </c>
      <c r="F26" s="643" t="s">
        <v>245</v>
      </c>
      <c r="G26" s="644" t="s">
        <v>112</v>
      </c>
      <c r="H26" s="645" t="s">
        <v>112</v>
      </c>
    </row>
    <row r="27" spans="1:9" x14ac:dyDescent="0.25">
      <c r="A27" s="264">
        <f t="shared" si="0"/>
        <v>22</v>
      </c>
      <c r="B27" s="376" t="s">
        <v>773</v>
      </c>
      <c r="C27" s="637">
        <f>SUM(C28:C31)</f>
        <v>5116.4800000000005</v>
      </c>
      <c r="D27" s="637">
        <f>SUM(D28:D31)</f>
        <v>5338.51</v>
      </c>
      <c r="E27" s="637">
        <f>SUM(E28:E31)</f>
        <v>11252.51</v>
      </c>
      <c r="F27" s="637">
        <f>SUM(F28:F31)</f>
        <v>11236.11</v>
      </c>
      <c r="G27" s="637">
        <f t="shared" si="1"/>
        <v>6136.03</v>
      </c>
      <c r="H27" s="638">
        <f t="shared" si="1"/>
        <v>5897.6</v>
      </c>
    </row>
    <row r="28" spans="1:9" x14ac:dyDescent="0.25">
      <c r="A28" s="264">
        <f t="shared" si="0"/>
        <v>23</v>
      </c>
      <c r="B28" s="380" t="s">
        <v>210</v>
      </c>
      <c r="C28" s="639">
        <v>0</v>
      </c>
      <c r="D28" s="639">
        <v>0</v>
      </c>
      <c r="E28" s="640">
        <v>0</v>
      </c>
      <c r="F28" s="640">
        <v>0</v>
      </c>
      <c r="G28" s="641">
        <f t="shared" si="1"/>
        <v>0</v>
      </c>
      <c r="H28" s="642">
        <f t="shared" si="1"/>
        <v>0</v>
      </c>
    </row>
    <row r="29" spans="1:9" x14ac:dyDescent="0.25">
      <c r="A29" s="264">
        <f t="shared" si="0"/>
        <v>24</v>
      </c>
      <c r="B29" s="381" t="s">
        <v>233</v>
      </c>
      <c r="C29" s="639">
        <v>0</v>
      </c>
      <c r="D29" s="639">
        <v>0</v>
      </c>
      <c r="E29" s="640">
        <v>0</v>
      </c>
      <c r="F29" s="640">
        <v>0</v>
      </c>
      <c r="G29" s="641">
        <f t="shared" si="1"/>
        <v>0</v>
      </c>
      <c r="H29" s="642">
        <f t="shared" si="1"/>
        <v>0</v>
      </c>
    </row>
    <row r="30" spans="1:9" x14ac:dyDescent="0.25">
      <c r="A30" s="264">
        <f t="shared" si="0"/>
        <v>25</v>
      </c>
      <c r="B30" s="381" t="s">
        <v>49</v>
      </c>
      <c r="C30" s="639">
        <v>0.01</v>
      </c>
      <c r="D30" s="639">
        <v>1370.63</v>
      </c>
      <c r="E30" s="640">
        <v>0.04</v>
      </c>
      <c r="F30" s="640">
        <v>4054.34</v>
      </c>
      <c r="G30" s="641">
        <f t="shared" si="1"/>
        <v>0.03</v>
      </c>
      <c r="H30" s="642">
        <f t="shared" si="1"/>
        <v>2683.71</v>
      </c>
    </row>
    <row r="31" spans="1:9" x14ac:dyDescent="0.25">
      <c r="A31" s="264">
        <f t="shared" si="0"/>
        <v>26</v>
      </c>
      <c r="B31" s="380" t="s">
        <v>50</v>
      </c>
      <c r="C31" s="639">
        <v>5116.47</v>
      </c>
      <c r="D31" s="639">
        <v>3967.88</v>
      </c>
      <c r="E31" s="640">
        <v>11252.47</v>
      </c>
      <c r="F31" s="640">
        <v>7181.77</v>
      </c>
      <c r="G31" s="641">
        <f t="shared" si="1"/>
        <v>6135.9999999999991</v>
      </c>
      <c r="H31" s="642">
        <f t="shared" si="1"/>
        <v>3213.8900000000003</v>
      </c>
    </row>
    <row r="32" spans="1:9" x14ac:dyDescent="0.25">
      <c r="A32" s="264">
        <f t="shared" si="0"/>
        <v>27</v>
      </c>
      <c r="B32" s="376" t="s">
        <v>774</v>
      </c>
      <c r="C32" s="637">
        <f>SUM(C33:C39)</f>
        <v>86980.53</v>
      </c>
      <c r="D32" s="637">
        <f>SUM(D33:D39)</f>
        <v>551.25</v>
      </c>
      <c r="E32" s="637">
        <f>SUM(E33:E39)</f>
        <v>104455.22</v>
      </c>
      <c r="F32" s="637">
        <f>SUM(F33:F39)</f>
        <v>609.9</v>
      </c>
      <c r="G32" s="637">
        <f t="shared" si="1"/>
        <v>17474.690000000002</v>
      </c>
      <c r="H32" s="638">
        <f t="shared" si="1"/>
        <v>58.649999999999977</v>
      </c>
    </row>
    <row r="33" spans="1:9" x14ac:dyDescent="0.25">
      <c r="A33" s="264">
        <f t="shared" si="0"/>
        <v>28</v>
      </c>
      <c r="B33" s="377" t="s">
        <v>1177</v>
      </c>
      <c r="C33" s="639">
        <v>20072.310000000001</v>
      </c>
      <c r="D33" s="639">
        <v>0</v>
      </c>
      <c r="E33" s="640">
        <v>47655.23</v>
      </c>
      <c r="F33" s="640">
        <v>0</v>
      </c>
      <c r="G33" s="641">
        <f t="shared" si="1"/>
        <v>27582.920000000002</v>
      </c>
      <c r="H33" s="642">
        <f t="shared" si="1"/>
        <v>0</v>
      </c>
    </row>
    <row r="34" spans="1:9" ht="31.5" x14ac:dyDescent="0.25">
      <c r="A34" s="264">
        <f t="shared" si="0"/>
        <v>29</v>
      </c>
      <c r="B34" s="377" t="s">
        <v>1178</v>
      </c>
      <c r="C34" s="639">
        <v>23295.99</v>
      </c>
      <c r="D34" s="639">
        <v>116.89</v>
      </c>
      <c r="E34" s="640">
        <v>30600.61</v>
      </c>
      <c r="F34" s="640">
        <v>132.59</v>
      </c>
      <c r="G34" s="641">
        <f t="shared" si="1"/>
        <v>7304.619999999999</v>
      </c>
      <c r="H34" s="642">
        <f t="shared" si="1"/>
        <v>15.700000000000003</v>
      </c>
      <c r="I34" s="265"/>
    </row>
    <row r="35" spans="1:9" x14ac:dyDescent="0.25">
      <c r="A35" s="264">
        <f t="shared" si="0"/>
        <v>30</v>
      </c>
      <c r="B35" s="377" t="s">
        <v>1179</v>
      </c>
      <c r="C35" s="639">
        <v>3651.81</v>
      </c>
      <c r="D35" s="639">
        <v>0</v>
      </c>
      <c r="E35" s="640">
        <v>3214.96</v>
      </c>
      <c r="F35" s="640">
        <v>0</v>
      </c>
      <c r="G35" s="641">
        <f t="shared" si="1"/>
        <v>-436.84999999999991</v>
      </c>
      <c r="H35" s="642">
        <f t="shared" si="1"/>
        <v>0</v>
      </c>
    </row>
    <row r="36" spans="1:9" x14ac:dyDescent="0.25">
      <c r="A36" s="264">
        <f t="shared" si="0"/>
        <v>31</v>
      </c>
      <c r="B36" s="377" t="s">
        <v>1180</v>
      </c>
      <c r="C36" s="639">
        <v>23938.06</v>
      </c>
      <c r="D36" s="639">
        <v>0</v>
      </c>
      <c r="E36" s="640">
        <v>9034.7800000000007</v>
      </c>
      <c r="F36" s="640">
        <v>36.799999999999997</v>
      </c>
      <c r="G36" s="641">
        <f t="shared" si="1"/>
        <v>-14903.28</v>
      </c>
      <c r="H36" s="642">
        <f t="shared" si="1"/>
        <v>36.799999999999997</v>
      </c>
    </row>
    <row r="37" spans="1:9" x14ac:dyDescent="0.25">
      <c r="A37" s="264">
        <f t="shared" si="0"/>
        <v>32</v>
      </c>
      <c r="B37" s="379" t="s">
        <v>1182</v>
      </c>
      <c r="C37" s="639">
        <v>0</v>
      </c>
      <c r="D37" s="639">
        <v>0</v>
      </c>
      <c r="E37" s="640">
        <v>0</v>
      </c>
      <c r="F37" s="640">
        <v>0</v>
      </c>
      <c r="G37" s="641">
        <f t="shared" si="1"/>
        <v>0</v>
      </c>
      <c r="H37" s="642">
        <f t="shared" si="1"/>
        <v>0</v>
      </c>
    </row>
    <row r="38" spans="1:9" x14ac:dyDescent="0.25">
      <c r="A38" s="264">
        <f t="shared" si="0"/>
        <v>33</v>
      </c>
      <c r="B38" s="377" t="s">
        <v>1181</v>
      </c>
      <c r="C38" s="639">
        <v>13731.4</v>
      </c>
      <c r="D38" s="639">
        <v>0</v>
      </c>
      <c r="E38" s="640">
        <v>11828.12</v>
      </c>
      <c r="F38" s="640">
        <v>0</v>
      </c>
      <c r="G38" s="641">
        <f t="shared" si="1"/>
        <v>-1903.2799999999988</v>
      </c>
      <c r="H38" s="642">
        <f t="shared" si="1"/>
        <v>0</v>
      </c>
    </row>
    <row r="39" spans="1:9" x14ac:dyDescent="0.25">
      <c r="A39" s="264">
        <f t="shared" si="0"/>
        <v>34</v>
      </c>
      <c r="B39" s="377" t="s">
        <v>85</v>
      </c>
      <c r="C39" s="639">
        <v>2290.96</v>
      </c>
      <c r="D39" s="639">
        <v>434.36</v>
      </c>
      <c r="E39" s="640">
        <v>2121.52</v>
      </c>
      <c r="F39" s="640">
        <v>440.51</v>
      </c>
      <c r="G39" s="641">
        <f t="shared" si="1"/>
        <v>-169.44000000000005</v>
      </c>
      <c r="H39" s="642">
        <f t="shared" si="1"/>
        <v>6.1499999999999773</v>
      </c>
    </row>
    <row r="40" spans="1:9" x14ac:dyDescent="0.25">
      <c r="A40" s="264">
        <f t="shared" si="0"/>
        <v>35</v>
      </c>
      <c r="B40" s="376" t="s">
        <v>775</v>
      </c>
      <c r="C40" s="637">
        <f>C41+C42</f>
        <v>49276.800000000003</v>
      </c>
      <c r="D40" s="637">
        <f>D41+D42</f>
        <v>1113.8599999999999</v>
      </c>
      <c r="E40" s="637">
        <f>E41+E42</f>
        <v>195031.35</v>
      </c>
      <c r="F40" s="637">
        <f>F41+F42</f>
        <v>1215.1099999999999</v>
      </c>
      <c r="G40" s="637">
        <f t="shared" si="1"/>
        <v>145754.54999999999</v>
      </c>
      <c r="H40" s="638">
        <f t="shared" si="1"/>
        <v>101.25</v>
      </c>
    </row>
    <row r="41" spans="1:9" x14ac:dyDescent="0.25">
      <c r="A41" s="264">
        <f t="shared" si="0"/>
        <v>36</v>
      </c>
      <c r="B41" s="377" t="s">
        <v>1183</v>
      </c>
      <c r="C41" s="639">
        <v>8998.25</v>
      </c>
      <c r="D41" s="639">
        <v>1113.8599999999999</v>
      </c>
      <c r="E41" s="640">
        <v>17674.759999999998</v>
      </c>
      <c r="F41" s="640">
        <v>219.58</v>
      </c>
      <c r="G41" s="641">
        <f t="shared" si="1"/>
        <v>8676.5099999999984</v>
      </c>
      <c r="H41" s="642">
        <f t="shared" si="1"/>
        <v>-894.27999999999986</v>
      </c>
    </row>
    <row r="42" spans="1:9" x14ac:dyDescent="0.25">
      <c r="A42" s="264">
        <f t="shared" si="0"/>
        <v>37</v>
      </c>
      <c r="B42" s="377" t="s">
        <v>1184</v>
      </c>
      <c r="C42" s="639">
        <v>40278.550000000003</v>
      </c>
      <c r="D42" s="639">
        <v>0</v>
      </c>
      <c r="E42" s="640">
        <v>177356.59</v>
      </c>
      <c r="F42" s="640">
        <v>995.53</v>
      </c>
      <c r="G42" s="641">
        <f t="shared" si="1"/>
        <v>137078.03999999998</v>
      </c>
      <c r="H42" s="642">
        <f t="shared" si="1"/>
        <v>995.53</v>
      </c>
      <c r="I42" s="265"/>
    </row>
    <row r="43" spans="1:9" x14ac:dyDescent="0.25">
      <c r="A43" s="264">
        <f t="shared" si="0"/>
        <v>38</v>
      </c>
      <c r="B43" s="376" t="s">
        <v>256</v>
      </c>
      <c r="C43" s="646">
        <v>11042.44</v>
      </c>
      <c r="D43" s="646">
        <v>1066.1500000000001</v>
      </c>
      <c r="E43" s="647">
        <v>34062.86</v>
      </c>
      <c r="F43" s="647">
        <v>225.67</v>
      </c>
      <c r="G43" s="641">
        <f t="shared" si="1"/>
        <v>23020.42</v>
      </c>
      <c r="H43" s="642">
        <f t="shared" si="1"/>
        <v>-840.48000000000013</v>
      </c>
    </row>
    <row r="44" spans="1:9" x14ac:dyDescent="0.25">
      <c r="A44" s="264">
        <f t="shared" si="0"/>
        <v>39</v>
      </c>
      <c r="B44" s="376" t="s">
        <v>776</v>
      </c>
      <c r="C44" s="637">
        <f>SUM(C45:C59)</f>
        <v>1216903.99</v>
      </c>
      <c r="D44" s="637">
        <f>SUM(D45:D59)</f>
        <v>6657.9699999999993</v>
      </c>
      <c r="E44" s="637">
        <f>SUM(E45:E59)</f>
        <v>1403500.48</v>
      </c>
      <c r="F44" s="637">
        <f>SUM(F45:F59)</f>
        <v>14079.189999999999</v>
      </c>
      <c r="G44" s="637">
        <f t="shared" si="1"/>
        <v>186596.49</v>
      </c>
      <c r="H44" s="638">
        <f t="shared" si="1"/>
        <v>7421.2199999999993</v>
      </c>
    </row>
    <row r="45" spans="1:9" x14ac:dyDescent="0.25">
      <c r="A45" s="264">
        <f t="shared" si="0"/>
        <v>40</v>
      </c>
      <c r="B45" s="377" t="s">
        <v>1185</v>
      </c>
      <c r="C45" s="639">
        <v>119320.97</v>
      </c>
      <c r="D45" s="639">
        <v>866.67</v>
      </c>
      <c r="E45" s="640">
        <v>158698.09</v>
      </c>
      <c r="F45" s="640">
        <v>700</v>
      </c>
      <c r="G45" s="641">
        <f t="shared" si="1"/>
        <v>39377.119999999995</v>
      </c>
      <c r="H45" s="642">
        <f t="shared" si="1"/>
        <v>-166.66999999999996</v>
      </c>
    </row>
    <row r="46" spans="1:9" x14ac:dyDescent="0.25">
      <c r="A46" s="264">
        <f t="shared" si="0"/>
        <v>41</v>
      </c>
      <c r="B46" s="377" t="s">
        <v>86</v>
      </c>
      <c r="C46" s="639">
        <v>252.06</v>
      </c>
      <c r="D46" s="639">
        <v>22.28</v>
      </c>
      <c r="E46" s="640">
        <v>1127.02</v>
      </c>
      <c r="F46" s="640">
        <v>0</v>
      </c>
      <c r="G46" s="641">
        <f t="shared" si="1"/>
        <v>874.96</v>
      </c>
      <c r="H46" s="642">
        <f t="shared" si="1"/>
        <v>-22.28</v>
      </c>
    </row>
    <row r="47" spans="1:9" x14ac:dyDescent="0.25">
      <c r="A47" s="264">
        <f t="shared" si="0"/>
        <v>42</v>
      </c>
      <c r="B47" s="377" t="s">
        <v>1186</v>
      </c>
      <c r="C47" s="639">
        <v>18695.27</v>
      </c>
      <c r="D47" s="639">
        <v>36.07</v>
      </c>
      <c r="E47" s="640">
        <v>30183.98</v>
      </c>
      <c r="F47" s="640">
        <v>1677</v>
      </c>
      <c r="G47" s="641">
        <f t="shared" si="1"/>
        <v>11488.71</v>
      </c>
      <c r="H47" s="642">
        <f t="shared" si="1"/>
        <v>1640.93</v>
      </c>
    </row>
    <row r="48" spans="1:9" x14ac:dyDescent="0.25">
      <c r="A48" s="264">
        <f t="shared" si="0"/>
        <v>43</v>
      </c>
      <c r="B48" s="377" t="s">
        <v>1187</v>
      </c>
      <c r="C48" s="639">
        <v>10578.82</v>
      </c>
      <c r="D48" s="639">
        <v>0</v>
      </c>
      <c r="E48" s="640">
        <v>18570.849999999999</v>
      </c>
      <c r="F48" s="640">
        <v>0</v>
      </c>
      <c r="G48" s="641">
        <f t="shared" si="1"/>
        <v>7992.0299999999988</v>
      </c>
      <c r="H48" s="642">
        <f t="shared" si="1"/>
        <v>0</v>
      </c>
    </row>
    <row r="49" spans="1:11" x14ac:dyDescent="0.25">
      <c r="A49" s="264">
        <f t="shared" si="0"/>
        <v>44</v>
      </c>
      <c r="B49" s="377" t="s">
        <v>1188</v>
      </c>
      <c r="C49" s="639">
        <v>28453.57</v>
      </c>
      <c r="D49" s="639">
        <v>0</v>
      </c>
      <c r="E49" s="640">
        <v>27192.45</v>
      </c>
      <c r="F49" s="640">
        <v>0</v>
      </c>
      <c r="G49" s="641">
        <f t="shared" si="1"/>
        <v>-1261.119999999999</v>
      </c>
      <c r="H49" s="642">
        <f t="shared" si="1"/>
        <v>0</v>
      </c>
    </row>
    <row r="50" spans="1:11" x14ac:dyDescent="0.25">
      <c r="A50" s="264">
        <f t="shared" si="0"/>
        <v>45</v>
      </c>
      <c r="B50" s="377" t="s">
        <v>1189</v>
      </c>
      <c r="C50" s="639">
        <v>91868.44</v>
      </c>
      <c r="D50" s="639">
        <v>0</v>
      </c>
      <c r="E50" s="640">
        <v>85784.29</v>
      </c>
      <c r="F50" s="640">
        <v>0</v>
      </c>
      <c r="G50" s="641">
        <f t="shared" si="1"/>
        <v>-6084.1500000000087</v>
      </c>
      <c r="H50" s="642">
        <f t="shared" si="1"/>
        <v>0</v>
      </c>
    </row>
    <row r="51" spans="1:11" x14ac:dyDescent="0.25">
      <c r="A51" s="264">
        <f t="shared" si="0"/>
        <v>46</v>
      </c>
      <c r="B51" s="377" t="s">
        <v>1190</v>
      </c>
      <c r="C51" s="639">
        <v>25517.07</v>
      </c>
      <c r="D51" s="639">
        <v>4.9000000000000004</v>
      </c>
      <c r="E51" s="640">
        <v>33543.42</v>
      </c>
      <c r="F51" s="640">
        <v>19.8</v>
      </c>
      <c r="G51" s="641">
        <f t="shared" si="1"/>
        <v>8026.3499999999985</v>
      </c>
      <c r="H51" s="642">
        <f t="shared" si="1"/>
        <v>14.9</v>
      </c>
    </row>
    <row r="52" spans="1:11" x14ac:dyDescent="0.25">
      <c r="A52" s="264">
        <f t="shared" si="0"/>
        <v>47</v>
      </c>
      <c r="B52" s="377" t="s">
        <v>1191</v>
      </c>
      <c r="C52" s="639">
        <v>1549.79</v>
      </c>
      <c r="D52" s="639">
        <v>0</v>
      </c>
      <c r="E52" s="640">
        <v>3796.57</v>
      </c>
      <c r="F52" s="640">
        <v>0</v>
      </c>
      <c r="G52" s="641">
        <f t="shared" si="1"/>
        <v>2246.7800000000002</v>
      </c>
      <c r="H52" s="642">
        <f t="shared" si="1"/>
        <v>0</v>
      </c>
    </row>
    <row r="53" spans="1:11" x14ac:dyDescent="0.25">
      <c r="A53" s="264">
        <f t="shared" si="0"/>
        <v>48</v>
      </c>
      <c r="B53" s="377" t="s">
        <v>87</v>
      </c>
      <c r="C53" s="639">
        <v>48762.18</v>
      </c>
      <c r="D53" s="639">
        <v>1140.81</v>
      </c>
      <c r="E53" s="640">
        <v>54473.73</v>
      </c>
      <c r="F53" s="640">
        <v>0</v>
      </c>
      <c r="G53" s="641">
        <f t="shared" si="1"/>
        <v>5711.5500000000029</v>
      </c>
      <c r="H53" s="642">
        <f t="shared" si="1"/>
        <v>-1140.81</v>
      </c>
    </row>
    <row r="54" spans="1:11" x14ac:dyDescent="0.25">
      <c r="A54" s="264">
        <f t="shared" si="0"/>
        <v>49</v>
      </c>
      <c r="B54" s="377" t="s">
        <v>88</v>
      </c>
      <c r="C54" s="639">
        <v>0</v>
      </c>
      <c r="D54" s="639">
        <v>0</v>
      </c>
      <c r="E54" s="640">
        <v>0</v>
      </c>
      <c r="F54" s="640">
        <v>0</v>
      </c>
      <c r="G54" s="641">
        <f t="shared" si="1"/>
        <v>0</v>
      </c>
      <c r="H54" s="642">
        <f t="shared" si="1"/>
        <v>0</v>
      </c>
    </row>
    <row r="55" spans="1:11" x14ac:dyDescent="0.25">
      <c r="A55" s="264">
        <f t="shared" si="0"/>
        <v>50</v>
      </c>
      <c r="B55" s="377" t="s">
        <v>1192</v>
      </c>
      <c r="C55" s="639">
        <v>1516.28</v>
      </c>
      <c r="D55" s="639">
        <v>0</v>
      </c>
      <c r="E55" s="640">
        <v>1347.99</v>
      </c>
      <c r="F55" s="640">
        <v>0</v>
      </c>
      <c r="G55" s="641">
        <f t="shared" si="1"/>
        <v>-168.28999999999996</v>
      </c>
      <c r="H55" s="642">
        <f t="shared" si="1"/>
        <v>0</v>
      </c>
    </row>
    <row r="56" spans="1:11" x14ac:dyDescent="0.25">
      <c r="A56" s="264">
        <f t="shared" si="0"/>
        <v>51</v>
      </c>
      <c r="B56" s="377" t="s">
        <v>1193</v>
      </c>
      <c r="C56" s="639">
        <v>3105</v>
      </c>
      <c r="D56" s="639">
        <v>0</v>
      </c>
      <c r="E56" s="640">
        <v>202767.02</v>
      </c>
      <c r="F56" s="640">
        <v>0</v>
      </c>
      <c r="G56" s="641">
        <f t="shared" si="1"/>
        <v>199662.02</v>
      </c>
      <c r="H56" s="642">
        <f t="shared" si="1"/>
        <v>0</v>
      </c>
    </row>
    <row r="57" spans="1:11" x14ac:dyDescent="0.25">
      <c r="A57" s="264">
        <f t="shared" si="0"/>
        <v>52</v>
      </c>
      <c r="B57" s="377" t="s">
        <v>78</v>
      </c>
      <c r="C57" s="639">
        <v>280</v>
      </c>
      <c r="D57" s="639">
        <v>0</v>
      </c>
      <c r="E57" s="640">
        <v>2094</v>
      </c>
      <c r="F57" s="640">
        <v>0</v>
      </c>
      <c r="G57" s="641">
        <f t="shared" si="1"/>
        <v>1814</v>
      </c>
      <c r="H57" s="642">
        <f t="shared" si="1"/>
        <v>0</v>
      </c>
    </row>
    <row r="58" spans="1:11" ht="47.25" x14ac:dyDescent="0.25">
      <c r="A58" s="264">
        <f t="shared" si="0"/>
        <v>53</v>
      </c>
      <c r="B58" s="377" t="s">
        <v>1358</v>
      </c>
      <c r="C58" s="639">
        <v>865643.9</v>
      </c>
      <c r="D58" s="639">
        <v>4587.24</v>
      </c>
      <c r="E58" s="640">
        <v>783240.75</v>
      </c>
      <c r="F58" s="640">
        <v>11682.39</v>
      </c>
      <c r="G58" s="641">
        <f t="shared" si="1"/>
        <v>-82403.150000000023</v>
      </c>
      <c r="H58" s="642">
        <f t="shared" si="1"/>
        <v>7095.15</v>
      </c>
      <c r="J58" s="543"/>
      <c r="K58" s="543"/>
    </row>
    <row r="59" spans="1:11" x14ac:dyDescent="0.25">
      <c r="A59" s="264">
        <f t="shared" si="0"/>
        <v>54</v>
      </c>
      <c r="B59" s="377" t="s">
        <v>1194</v>
      </c>
      <c r="C59" s="639">
        <v>1360.64</v>
      </c>
      <c r="D59" s="639">
        <v>0</v>
      </c>
      <c r="E59" s="640">
        <v>680.32</v>
      </c>
      <c r="F59" s="640">
        <v>0</v>
      </c>
      <c r="G59" s="641">
        <f t="shared" si="1"/>
        <v>-680.32</v>
      </c>
      <c r="H59" s="642">
        <f t="shared" si="1"/>
        <v>0</v>
      </c>
    </row>
    <row r="60" spans="1:11" x14ac:dyDescent="0.25">
      <c r="A60" s="264">
        <f t="shared" si="0"/>
        <v>55</v>
      </c>
      <c r="B60" s="376" t="s">
        <v>1195</v>
      </c>
      <c r="C60" s="637">
        <f>C61+C62</f>
        <v>9685357.8800000008</v>
      </c>
      <c r="D60" s="637">
        <f>D61+D62</f>
        <v>56683.49</v>
      </c>
      <c r="E60" s="637">
        <f>E61+E62</f>
        <v>10017294.859999999</v>
      </c>
      <c r="F60" s="637">
        <f>F61+F62</f>
        <v>114749.95</v>
      </c>
      <c r="G60" s="637">
        <f t="shared" si="1"/>
        <v>331936.97999999858</v>
      </c>
      <c r="H60" s="638">
        <f t="shared" si="1"/>
        <v>58066.46</v>
      </c>
    </row>
    <row r="61" spans="1:11" x14ac:dyDescent="0.25">
      <c r="A61" s="264">
        <f t="shared" si="0"/>
        <v>56</v>
      </c>
      <c r="B61" s="380" t="s">
        <v>875</v>
      </c>
      <c r="C61" s="639">
        <v>9336039.4900000002</v>
      </c>
      <c r="D61" s="639">
        <v>49269.29</v>
      </c>
      <c r="E61" s="640">
        <v>9654807.2799999993</v>
      </c>
      <c r="F61" s="640">
        <v>111267.55</v>
      </c>
      <c r="G61" s="641">
        <f t="shared" si="1"/>
        <v>318767.78999999911</v>
      </c>
      <c r="H61" s="642">
        <f t="shared" si="1"/>
        <v>61998.26</v>
      </c>
      <c r="I61" s="265"/>
    </row>
    <row r="62" spans="1:11" x14ac:dyDescent="0.25">
      <c r="A62" s="264">
        <f t="shared" si="0"/>
        <v>57</v>
      </c>
      <c r="B62" s="376" t="s">
        <v>777</v>
      </c>
      <c r="C62" s="637">
        <f>SUM(C63:C65)</f>
        <v>349318.39</v>
      </c>
      <c r="D62" s="637">
        <f>SUM(D63:D65)</f>
        <v>7414.2</v>
      </c>
      <c r="E62" s="637">
        <f>SUM(E63:E65)</f>
        <v>362487.58</v>
      </c>
      <c r="F62" s="637">
        <f>SUM(F63:F65)</f>
        <v>3482.4</v>
      </c>
      <c r="G62" s="637">
        <f t="shared" si="1"/>
        <v>13169.190000000002</v>
      </c>
      <c r="H62" s="638">
        <f t="shared" si="1"/>
        <v>-3931.7999999999997</v>
      </c>
    </row>
    <row r="63" spans="1:11" s="267" customFormat="1" x14ac:dyDescent="0.2">
      <c r="A63" s="264">
        <f t="shared" si="0"/>
        <v>58</v>
      </c>
      <c r="B63" s="382" t="s">
        <v>12</v>
      </c>
      <c r="C63" s="639">
        <v>65858.39</v>
      </c>
      <c r="D63" s="639">
        <v>1200</v>
      </c>
      <c r="E63" s="648">
        <v>65411.18</v>
      </c>
      <c r="F63" s="648">
        <v>0</v>
      </c>
      <c r="G63" s="641">
        <f t="shared" si="1"/>
        <v>-447.20999999999913</v>
      </c>
      <c r="H63" s="642">
        <f t="shared" si="1"/>
        <v>-1200</v>
      </c>
      <c r="I63" s="266"/>
    </row>
    <row r="64" spans="1:11" x14ac:dyDescent="0.25">
      <c r="A64" s="264">
        <f t="shared" si="0"/>
        <v>59</v>
      </c>
      <c r="B64" s="382" t="s">
        <v>1196</v>
      </c>
      <c r="C64" s="639">
        <v>281000</v>
      </c>
      <c r="D64" s="639">
        <v>6214.2</v>
      </c>
      <c r="E64" s="640">
        <v>295726.40000000002</v>
      </c>
      <c r="F64" s="640">
        <v>3482.4</v>
      </c>
      <c r="G64" s="641">
        <f t="shared" si="1"/>
        <v>14726.400000000023</v>
      </c>
      <c r="H64" s="642">
        <f t="shared" si="1"/>
        <v>-2731.7999999999997</v>
      </c>
    </row>
    <row r="65" spans="1:9" x14ac:dyDescent="0.25">
      <c r="A65" s="264">
        <f t="shared" si="0"/>
        <v>60</v>
      </c>
      <c r="B65" s="380" t="s">
        <v>181</v>
      </c>
      <c r="C65" s="639">
        <v>2460</v>
      </c>
      <c r="D65" s="639">
        <v>0</v>
      </c>
      <c r="E65" s="640">
        <v>1350</v>
      </c>
      <c r="F65" s="640">
        <v>0</v>
      </c>
      <c r="G65" s="641">
        <f t="shared" si="1"/>
        <v>-1110</v>
      </c>
      <c r="H65" s="642">
        <f t="shared" si="1"/>
        <v>0</v>
      </c>
    </row>
    <row r="66" spans="1:9" x14ac:dyDescent="0.25">
      <c r="A66" s="264">
        <f t="shared" si="0"/>
        <v>61</v>
      </c>
      <c r="B66" s="376" t="s">
        <v>122</v>
      </c>
      <c r="C66" s="639">
        <v>3314576.36</v>
      </c>
      <c r="D66" s="639">
        <v>19085.02</v>
      </c>
      <c r="E66" s="640">
        <v>3432966</v>
      </c>
      <c r="F66" s="640">
        <v>40315.96</v>
      </c>
      <c r="G66" s="641">
        <f t="shared" si="1"/>
        <v>118389.64000000013</v>
      </c>
      <c r="H66" s="642">
        <f t="shared" si="1"/>
        <v>21230.94</v>
      </c>
    </row>
    <row r="67" spans="1:9" x14ac:dyDescent="0.25">
      <c r="A67" s="264">
        <f t="shared" si="0"/>
        <v>62</v>
      </c>
      <c r="B67" s="376" t="s">
        <v>25</v>
      </c>
      <c r="C67" s="639">
        <v>48642.52</v>
      </c>
      <c r="D67" s="639">
        <v>0</v>
      </c>
      <c r="E67" s="640">
        <v>48167.64</v>
      </c>
      <c r="F67" s="640">
        <v>0</v>
      </c>
      <c r="G67" s="641">
        <f t="shared" si="1"/>
        <v>-474.87999999999738</v>
      </c>
      <c r="H67" s="642">
        <f t="shared" si="1"/>
        <v>0</v>
      </c>
    </row>
    <row r="68" spans="1:9" ht="18.75" customHeight="1" x14ac:dyDescent="0.25">
      <c r="A68" s="264">
        <f t="shared" si="0"/>
        <v>63</v>
      </c>
      <c r="B68" s="376" t="s">
        <v>778</v>
      </c>
      <c r="C68" s="637">
        <f>SUM(C69:C74)</f>
        <v>329052.67</v>
      </c>
      <c r="D68" s="637">
        <f>SUM(D69:D74)</f>
        <v>246.62</v>
      </c>
      <c r="E68" s="637">
        <f>SUM(E69:E74)</f>
        <v>421430.16</v>
      </c>
      <c r="F68" s="637">
        <f>SUM(F69:F74)</f>
        <v>39.86</v>
      </c>
      <c r="G68" s="637">
        <f t="shared" si="1"/>
        <v>92377.489999999991</v>
      </c>
      <c r="H68" s="638">
        <f t="shared" si="1"/>
        <v>-206.76</v>
      </c>
    </row>
    <row r="69" spans="1:9" x14ac:dyDescent="0.25">
      <c r="A69" s="264">
        <f t="shared" si="0"/>
        <v>64</v>
      </c>
      <c r="B69" s="377" t="s">
        <v>1197</v>
      </c>
      <c r="C69" s="639">
        <v>120558</v>
      </c>
      <c r="D69" s="639">
        <v>0</v>
      </c>
      <c r="E69" s="640">
        <v>125931</v>
      </c>
      <c r="F69" s="640">
        <v>0</v>
      </c>
      <c r="G69" s="641">
        <f t="shared" si="1"/>
        <v>5373</v>
      </c>
      <c r="H69" s="642">
        <f t="shared" si="1"/>
        <v>0</v>
      </c>
    </row>
    <row r="70" spans="1:9" x14ac:dyDescent="0.25">
      <c r="A70" s="264">
        <f t="shared" si="0"/>
        <v>65</v>
      </c>
      <c r="B70" s="377" t="s">
        <v>1198</v>
      </c>
      <c r="C70" s="639">
        <v>129355.3</v>
      </c>
      <c r="D70" s="639">
        <v>0</v>
      </c>
      <c r="E70" s="640">
        <v>134867.29999999999</v>
      </c>
      <c r="F70" s="640">
        <v>0</v>
      </c>
      <c r="G70" s="641">
        <f t="shared" si="1"/>
        <v>5511.9999999999854</v>
      </c>
      <c r="H70" s="642">
        <f t="shared" si="1"/>
        <v>0</v>
      </c>
    </row>
    <row r="71" spans="1:9" x14ac:dyDescent="0.25">
      <c r="A71" s="264">
        <f t="shared" si="0"/>
        <v>66</v>
      </c>
      <c r="B71" s="377" t="s">
        <v>1199</v>
      </c>
      <c r="C71" s="639">
        <v>33664.5</v>
      </c>
      <c r="D71" s="639">
        <v>0</v>
      </c>
      <c r="E71" s="640">
        <v>78909.399999999994</v>
      </c>
      <c r="F71" s="640">
        <v>0</v>
      </c>
      <c r="G71" s="641">
        <f t="shared" si="1"/>
        <v>45244.899999999994</v>
      </c>
      <c r="H71" s="642">
        <f t="shared" si="1"/>
        <v>0</v>
      </c>
    </row>
    <row r="72" spans="1:9" x14ac:dyDescent="0.25">
      <c r="A72" s="264">
        <f t="shared" ref="A72:A104" si="2">A71+1</f>
        <v>67</v>
      </c>
      <c r="B72" s="377" t="s">
        <v>1200</v>
      </c>
      <c r="C72" s="639">
        <v>14540.87</v>
      </c>
      <c r="D72" s="639">
        <v>246.62</v>
      </c>
      <c r="E72" s="640">
        <v>40220.85</v>
      </c>
      <c r="F72" s="640">
        <v>0</v>
      </c>
      <c r="G72" s="641">
        <f t="shared" ref="G72:H103" si="3">E72-C72</f>
        <v>25679.979999999996</v>
      </c>
      <c r="H72" s="642">
        <f t="shared" si="3"/>
        <v>-246.62</v>
      </c>
    </row>
    <row r="73" spans="1:9" x14ac:dyDescent="0.25">
      <c r="A73" s="264">
        <f t="shared" si="2"/>
        <v>68</v>
      </c>
      <c r="B73" s="377" t="s">
        <v>1201</v>
      </c>
      <c r="C73" s="639">
        <v>3273.34</v>
      </c>
      <c r="D73" s="639">
        <v>0</v>
      </c>
      <c r="E73" s="640">
        <v>3398.15</v>
      </c>
      <c r="F73" s="640">
        <v>39.86</v>
      </c>
      <c r="G73" s="641">
        <f t="shared" si="3"/>
        <v>124.80999999999995</v>
      </c>
      <c r="H73" s="642">
        <f t="shared" si="3"/>
        <v>39.86</v>
      </c>
    </row>
    <row r="74" spans="1:9" x14ac:dyDescent="0.25">
      <c r="A74" s="264">
        <f t="shared" si="2"/>
        <v>69</v>
      </c>
      <c r="B74" s="377" t="s">
        <v>1271</v>
      </c>
      <c r="C74" s="639">
        <v>27660.66</v>
      </c>
      <c r="D74" s="639">
        <v>0</v>
      </c>
      <c r="E74" s="640">
        <v>38103.46</v>
      </c>
      <c r="F74" s="640">
        <v>0</v>
      </c>
      <c r="G74" s="641">
        <f t="shared" si="3"/>
        <v>10442.799999999999</v>
      </c>
      <c r="H74" s="642">
        <f t="shared" si="3"/>
        <v>0</v>
      </c>
      <c r="I74" s="184"/>
    </row>
    <row r="75" spans="1:9" x14ac:dyDescent="0.25">
      <c r="A75" s="264">
        <f t="shared" si="2"/>
        <v>70</v>
      </c>
      <c r="B75" s="376" t="s">
        <v>39</v>
      </c>
      <c r="C75" s="639">
        <v>0</v>
      </c>
      <c r="D75" s="639">
        <v>0</v>
      </c>
      <c r="E75" s="640">
        <v>0</v>
      </c>
      <c r="F75" s="640">
        <v>0</v>
      </c>
      <c r="G75" s="641">
        <f t="shared" si="3"/>
        <v>0</v>
      </c>
      <c r="H75" s="642">
        <f t="shared" si="3"/>
        <v>0</v>
      </c>
      <c r="I75" s="265"/>
    </row>
    <row r="76" spans="1:9" x14ac:dyDescent="0.25">
      <c r="A76" s="264">
        <f t="shared" si="2"/>
        <v>71</v>
      </c>
      <c r="B76" s="376" t="s">
        <v>295</v>
      </c>
      <c r="C76" s="639">
        <v>0</v>
      </c>
      <c r="D76" s="639">
        <v>0</v>
      </c>
      <c r="E76" s="640">
        <v>0</v>
      </c>
      <c r="F76" s="640">
        <v>0</v>
      </c>
      <c r="G76" s="641">
        <f t="shared" si="3"/>
        <v>0</v>
      </c>
      <c r="H76" s="642">
        <f t="shared" si="3"/>
        <v>0</v>
      </c>
    </row>
    <row r="77" spans="1:9" x14ac:dyDescent="0.25">
      <c r="A77" s="264">
        <f t="shared" si="2"/>
        <v>72</v>
      </c>
      <c r="B77" s="376" t="s">
        <v>123</v>
      </c>
      <c r="C77" s="639">
        <v>0</v>
      </c>
      <c r="D77" s="639">
        <v>3156.29</v>
      </c>
      <c r="E77" s="640">
        <v>0</v>
      </c>
      <c r="F77" s="640">
        <v>3156.29</v>
      </c>
      <c r="G77" s="641">
        <f t="shared" si="3"/>
        <v>0</v>
      </c>
      <c r="H77" s="642">
        <f t="shared" si="3"/>
        <v>0</v>
      </c>
    </row>
    <row r="78" spans="1:9" x14ac:dyDescent="0.25">
      <c r="A78" s="264">
        <f t="shared" si="2"/>
        <v>73</v>
      </c>
      <c r="B78" s="376" t="s">
        <v>230</v>
      </c>
      <c r="C78" s="639">
        <v>37913.040000000001</v>
      </c>
      <c r="D78" s="639">
        <v>0</v>
      </c>
      <c r="E78" s="640">
        <v>36999.26</v>
      </c>
      <c r="F78" s="640">
        <v>177.5</v>
      </c>
      <c r="G78" s="641">
        <f t="shared" si="3"/>
        <v>-913.77999999999884</v>
      </c>
      <c r="H78" s="642">
        <f t="shared" si="3"/>
        <v>177.5</v>
      </c>
    </row>
    <row r="79" spans="1:9" x14ac:dyDescent="0.25">
      <c r="A79" s="264">
        <f t="shared" si="2"/>
        <v>74</v>
      </c>
      <c r="B79" s="376" t="s">
        <v>769</v>
      </c>
      <c r="C79" s="637">
        <f>C80+C81</f>
        <v>902174.82</v>
      </c>
      <c r="D79" s="637">
        <f>D80+D81</f>
        <v>582.28</v>
      </c>
      <c r="E79" s="637">
        <f>E80+E81</f>
        <v>1562102.67</v>
      </c>
      <c r="F79" s="637">
        <f>F80+F81</f>
        <v>612.80999999999995</v>
      </c>
      <c r="G79" s="637">
        <f t="shared" si="3"/>
        <v>659927.85</v>
      </c>
      <c r="H79" s="638">
        <f t="shared" si="3"/>
        <v>30.529999999999973</v>
      </c>
    </row>
    <row r="80" spans="1:9" ht="16.5" customHeight="1" x14ac:dyDescent="0.25">
      <c r="A80" s="264">
        <f t="shared" si="2"/>
        <v>75</v>
      </c>
      <c r="B80" s="376" t="s">
        <v>876</v>
      </c>
      <c r="C80" s="646">
        <v>117741.1</v>
      </c>
      <c r="D80" s="646">
        <v>253.4</v>
      </c>
      <c r="E80" s="647">
        <v>222336.69</v>
      </c>
      <c r="F80" s="647">
        <v>261.55</v>
      </c>
      <c r="G80" s="641">
        <f t="shared" si="3"/>
        <v>104595.59</v>
      </c>
      <c r="H80" s="642">
        <f t="shared" si="3"/>
        <v>8.1500000000000057</v>
      </c>
      <c r="I80" s="265"/>
    </row>
    <row r="81" spans="1:25" x14ac:dyDescent="0.25">
      <c r="A81" s="264">
        <f t="shared" si="2"/>
        <v>76</v>
      </c>
      <c r="B81" s="376" t="s">
        <v>13</v>
      </c>
      <c r="C81" s="637">
        <f>SUM(C82:C89)</f>
        <v>784433.72</v>
      </c>
      <c r="D81" s="637">
        <f>SUM(D82:D89)</f>
        <v>328.88</v>
      </c>
      <c r="E81" s="637">
        <f>SUM(E82:E89)</f>
        <v>1339765.98</v>
      </c>
      <c r="F81" s="637">
        <f>SUM(F82:F89)</f>
        <v>351.26</v>
      </c>
      <c r="G81" s="637">
        <f t="shared" si="3"/>
        <v>555332.26</v>
      </c>
      <c r="H81" s="638">
        <f t="shared" si="3"/>
        <v>22.379999999999995</v>
      </c>
      <c r="I81" s="265"/>
    </row>
    <row r="82" spans="1:25" ht="16.5" customHeight="1" x14ac:dyDescent="0.25">
      <c r="A82" s="264">
        <f t="shared" si="2"/>
        <v>77</v>
      </c>
      <c r="B82" s="377" t="s">
        <v>1202</v>
      </c>
      <c r="C82" s="639">
        <v>403365.57</v>
      </c>
      <c r="D82" s="639">
        <v>200</v>
      </c>
      <c r="E82" s="640">
        <v>315231.5</v>
      </c>
      <c r="F82" s="640">
        <v>0</v>
      </c>
      <c r="G82" s="641">
        <f t="shared" si="3"/>
        <v>-88134.07</v>
      </c>
      <c r="H82" s="642">
        <f t="shared" si="3"/>
        <v>-200</v>
      </c>
    </row>
    <row r="83" spans="1:25" x14ac:dyDescent="0.25">
      <c r="A83" s="264">
        <f t="shared" si="2"/>
        <v>78</v>
      </c>
      <c r="B83" s="377" t="s">
        <v>89</v>
      </c>
      <c r="C83" s="639">
        <v>885.78</v>
      </c>
      <c r="D83" s="639">
        <v>48.85</v>
      </c>
      <c r="E83" s="640">
        <v>1664.55</v>
      </c>
      <c r="F83" s="640">
        <v>24.3</v>
      </c>
      <c r="G83" s="641">
        <f t="shared" si="3"/>
        <v>778.77</v>
      </c>
      <c r="H83" s="642">
        <f t="shared" si="3"/>
        <v>-24.55</v>
      </c>
    </row>
    <row r="84" spans="1:25" x14ac:dyDescent="0.25">
      <c r="A84" s="264">
        <f t="shared" si="2"/>
        <v>79</v>
      </c>
      <c r="B84" s="377" t="s">
        <v>90</v>
      </c>
      <c r="C84" s="639">
        <v>0</v>
      </c>
      <c r="D84" s="639">
        <v>0</v>
      </c>
      <c r="E84" s="640">
        <v>0</v>
      </c>
      <c r="F84" s="640">
        <v>0</v>
      </c>
      <c r="G84" s="641">
        <f t="shared" si="3"/>
        <v>0</v>
      </c>
      <c r="H84" s="642">
        <f t="shared" si="3"/>
        <v>0</v>
      </c>
    </row>
    <row r="85" spans="1:25" ht="31.5" x14ac:dyDescent="0.25">
      <c r="A85" s="264">
        <f t="shared" si="2"/>
        <v>80</v>
      </c>
      <c r="B85" s="377" t="s">
        <v>1203</v>
      </c>
      <c r="C85" s="639">
        <v>22020.6</v>
      </c>
      <c r="D85" s="639">
        <v>0</v>
      </c>
      <c r="E85" s="640">
        <v>19179.68</v>
      </c>
      <c r="F85" s="640">
        <v>6.65</v>
      </c>
      <c r="G85" s="641">
        <f t="shared" si="3"/>
        <v>-2840.9199999999983</v>
      </c>
      <c r="H85" s="642">
        <f t="shared" si="3"/>
        <v>6.65</v>
      </c>
      <c r="I85" s="268"/>
      <c r="J85" s="269"/>
      <c r="K85" s="269"/>
      <c r="L85" s="269"/>
    </row>
    <row r="86" spans="1:25" ht="31.5" x14ac:dyDescent="0.25">
      <c r="A86" s="264">
        <f t="shared" si="2"/>
        <v>81</v>
      </c>
      <c r="B86" s="377" t="s">
        <v>1259</v>
      </c>
      <c r="C86" s="639">
        <v>84188</v>
      </c>
      <c r="D86" s="639">
        <v>0</v>
      </c>
      <c r="E86" s="640">
        <v>144331</v>
      </c>
      <c r="F86" s="640">
        <v>0</v>
      </c>
      <c r="G86" s="641">
        <f t="shared" si="3"/>
        <v>60143</v>
      </c>
      <c r="H86" s="642">
        <f t="shared" si="3"/>
        <v>0</v>
      </c>
      <c r="J86" s="265"/>
    </row>
    <row r="87" spans="1:25" ht="15.75" customHeight="1" x14ac:dyDescent="0.25">
      <c r="A87" s="264" t="s">
        <v>725</v>
      </c>
      <c r="B87" s="377" t="s">
        <v>1204</v>
      </c>
      <c r="C87" s="639">
        <v>0</v>
      </c>
      <c r="D87" s="639">
        <v>0</v>
      </c>
      <c r="E87" s="640">
        <v>0</v>
      </c>
      <c r="F87" s="640">
        <v>0</v>
      </c>
      <c r="G87" s="641">
        <f t="shared" si="3"/>
        <v>0</v>
      </c>
      <c r="H87" s="642">
        <f t="shared" si="3"/>
        <v>0</v>
      </c>
      <c r="I87" s="261"/>
    </row>
    <row r="88" spans="1:25" ht="15.75" customHeight="1" x14ac:dyDescent="0.25">
      <c r="A88" s="264">
        <f>A86+1</f>
        <v>82</v>
      </c>
      <c r="B88" s="377" t="s">
        <v>1205</v>
      </c>
      <c r="C88" s="639">
        <v>14305</v>
      </c>
      <c r="D88" s="639">
        <v>0</v>
      </c>
      <c r="E88" s="640">
        <v>25615</v>
      </c>
      <c r="F88" s="640">
        <v>0</v>
      </c>
      <c r="G88" s="641">
        <f t="shared" si="3"/>
        <v>11310</v>
      </c>
      <c r="H88" s="642">
        <f t="shared" si="3"/>
        <v>0</v>
      </c>
      <c r="I88" s="261"/>
    </row>
    <row r="89" spans="1:25" x14ac:dyDescent="0.25">
      <c r="A89" s="264">
        <f t="shared" si="2"/>
        <v>83</v>
      </c>
      <c r="B89" s="377" t="s">
        <v>1260</v>
      </c>
      <c r="C89" s="639">
        <v>259668.77</v>
      </c>
      <c r="D89" s="639">
        <v>80.03</v>
      </c>
      <c r="E89" s="640">
        <v>833744.25</v>
      </c>
      <c r="F89" s="640">
        <v>320.31</v>
      </c>
      <c r="G89" s="641">
        <f t="shared" si="3"/>
        <v>574075.48</v>
      </c>
      <c r="H89" s="642">
        <f t="shared" si="3"/>
        <v>240.28</v>
      </c>
      <c r="I89" s="261"/>
      <c r="J89" s="265"/>
    </row>
    <row r="90" spans="1:25" ht="31.5" x14ac:dyDescent="0.25">
      <c r="A90" s="264">
        <f t="shared" si="2"/>
        <v>84</v>
      </c>
      <c r="B90" s="376" t="s">
        <v>770</v>
      </c>
      <c r="C90" s="637">
        <f>SUM(C91:C100)</f>
        <v>1502829.5999999999</v>
      </c>
      <c r="D90" s="637">
        <f>SUM(D91:D100)</f>
        <v>778</v>
      </c>
      <c r="E90" s="637">
        <f>SUM(E91:E100)</f>
        <v>1798504.6</v>
      </c>
      <c r="F90" s="637">
        <f>SUM(F91:F100)</f>
        <v>978</v>
      </c>
      <c r="G90" s="637">
        <f t="shared" si="3"/>
        <v>295675.00000000023</v>
      </c>
      <c r="H90" s="638">
        <f t="shared" si="3"/>
        <v>200</v>
      </c>
      <c r="I90" s="261"/>
    </row>
    <row r="91" spans="1:25" ht="31.5" customHeight="1" x14ac:dyDescent="0.25">
      <c r="A91" s="548">
        <f t="shared" si="2"/>
        <v>85</v>
      </c>
      <c r="B91" s="549" t="s">
        <v>1261</v>
      </c>
      <c r="C91" s="639">
        <v>494102.59</v>
      </c>
      <c r="D91" s="639">
        <v>0</v>
      </c>
      <c r="E91" s="640">
        <v>485467.95</v>
      </c>
      <c r="F91" s="640">
        <v>0</v>
      </c>
      <c r="G91" s="641">
        <f t="shared" si="3"/>
        <v>-8634.640000000014</v>
      </c>
      <c r="H91" s="642">
        <f t="shared" si="3"/>
        <v>0</v>
      </c>
      <c r="I91" s="281"/>
      <c r="J91" s="270"/>
      <c r="K91" s="270"/>
      <c r="L91" s="270"/>
    </row>
    <row r="92" spans="1:25" ht="31.5" x14ac:dyDescent="0.25">
      <c r="A92" s="546">
        <f t="shared" si="2"/>
        <v>86</v>
      </c>
      <c r="B92" s="547" t="s">
        <v>1273</v>
      </c>
      <c r="C92" s="639">
        <v>272597.34999999998</v>
      </c>
      <c r="D92" s="639">
        <v>778</v>
      </c>
      <c r="E92" s="640">
        <v>229967.64</v>
      </c>
      <c r="F92" s="640">
        <v>778</v>
      </c>
      <c r="G92" s="641">
        <f t="shared" si="3"/>
        <v>-42629.709999999963</v>
      </c>
      <c r="H92" s="642">
        <f t="shared" si="3"/>
        <v>0</v>
      </c>
      <c r="I92" s="282"/>
      <c r="J92" s="283"/>
      <c r="K92" s="283"/>
      <c r="L92" s="283"/>
      <c r="M92" s="283"/>
      <c r="N92" s="283"/>
      <c r="O92" s="283"/>
      <c r="P92" s="283"/>
      <c r="Q92" s="283"/>
      <c r="R92" s="283"/>
      <c r="S92" s="283"/>
      <c r="T92" s="283"/>
      <c r="U92" s="283"/>
      <c r="V92" s="283"/>
      <c r="W92" s="283"/>
      <c r="X92" s="283"/>
      <c r="Y92" s="283"/>
    </row>
    <row r="93" spans="1:25" ht="31.5" x14ac:dyDescent="0.25">
      <c r="A93" s="548" t="s">
        <v>603</v>
      </c>
      <c r="B93" s="550" t="s">
        <v>1262</v>
      </c>
      <c r="C93" s="639">
        <v>197003</v>
      </c>
      <c r="D93" s="639">
        <v>0</v>
      </c>
      <c r="E93" s="640">
        <v>198928</v>
      </c>
      <c r="F93" s="640">
        <v>0</v>
      </c>
      <c r="G93" s="641">
        <f>E93-C93</f>
        <v>1925</v>
      </c>
      <c r="H93" s="642">
        <f>F93-D93</f>
        <v>0</v>
      </c>
      <c r="I93" s="265"/>
    </row>
    <row r="94" spans="1:25" ht="31.5" x14ac:dyDescent="0.25">
      <c r="A94" s="548" t="s">
        <v>1258</v>
      </c>
      <c r="B94" s="550" t="s">
        <v>1263</v>
      </c>
      <c r="C94" s="639">
        <v>76299</v>
      </c>
      <c r="D94" s="639">
        <v>0</v>
      </c>
      <c r="E94" s="640">
        <v>175504</v>
      </c>
      <c r="F94" s="640">
        <v>0</v>
      </c>
      <c r="G94" s="641">
        <f>E94-C94</f>
        <v>99205</v>
      </c>
      <c r="H94" s="642">
        <f>F94-D94</f>
        <v>0</v>
      </c>
      <c r="I94" s="265"/>
    </row>
    <row r="95" spans="1:25" ht="15.75" customHeight="1" x14ac:dyDescent="0.25">
      <c r="A95" s="264">
        <f>A92+1</f>
        <v>87</v>
      </c>
      <c r="B95" s="380" t="s">
        <v>724</v>
      </c>
      <c r="C95" s="639">
        <v>0</v>
      </c>
      <c r="D95" s="639">
        <v>0</v>
      </c>
      <c r="E95" s="640">
        <v>0</v>
      </c>
      <c r="F95" s="640">
        <v>200</v>
      </c>
      <c r="G95" s="641">
        <f t="shared" si="3"/>
        <v>0</v>
      </c>
      <c r="H95" s="642">
        <f t="shared" si="3"/>
        <v>200</v>
      </c>
      <c r="I95" s="265"/>
    </row>
    <row r="96" spans="1:25" ht="15.75" customHeight="1" x14ac:dyDescent="0.25">
      <c r="A96" s="264">
        <f t="shared" si="2"/>
        <v>88</v>
      </c>
      <c r="B96" s="380" t="s">
        <v>115</v>
      </c>
      <c r="C96" s="639">
        <v>0</v>
      </c>
      <c r="D96" s="639">
        <v>0</v>
      </c>
      <c r="E96" s="640">
        <v>0</v>
      </c>
      <c r="F96" s="640">
        <v>0</v>
      </c>
      <c r="G96" s="641">
        <f t="shared" si="3"/>
        <v>0</v>
      </c>
      <c r="H96" s="642">
        <f t="shared" si="3"/>
        <v>0</v>
      </c>
    </row>
    <row r="97" spans="1:14" ht="15.75" customHeight="1" x14ac:dyDescent="0.25">
      <c r="A97" s="264">
        <f t="shared" si="2"/>
        <v>89</v>
      </c>
      <c r="B97" s="380" t="s">
        <v>116</v>
      </c>
      <c r="C97" s="639">
        <v>419341.66</v>
      </c>
      <c r="D97" s="639">
        <v>0</v>
      </c>
      <c r="E97" s="640">
        <v>669780.01</v>
      </c>
      <c r="F97" s="640">
        <v>0</v>
      </c>
      <c r="G97" s="641">
        <f t="shared" si="3"/>
        <v>250438.35000000003</v>
      </c>
      <c r="H97" s="642">
        <f t="shared" si="3"/>
        <v>0</v>
      </c>
    </row>
    <row r="98" spans="1:14" ht="31.5" x14ac:dyDescent="0.25">
      <c r="A98" s="264">
        <f t="shared" si="2"/>
        <v>90</v>
      </c>
      <c r="B98" s="383" t="s">
        <v>726</v>
      </c>
      <c r="C98" s="639">
        <v>0</v>
      </c>
      <c r="D98" s="639">
        <v>0</v>
      </c>
      <c r="E98" s="640">
        <v>0</v>
      </c>
      <c r="F98" s="640">
        <v>0</v>
      </c>
      <c r="G98" s="641">
        <f t="shared" si="3"/>
        <v>0</v>
      </c>
      <c r="H98" s="642">
        <f t="shared" si="3"/>
        <v>0</v>
      </c>
      <c r="I98" s="271"/>
    </row>
    <row r="99" spans="1:14" ht="40.5" customHeight="1" x14ac:dyDescent="0.25">
      <c r="A99" s="264">
        <f t="shared" si="2"/>
        <v>91</v>
      </c>
      <c r="B99" s="384" t="s">
        <v>1206</v>
      </c>
      <c r="C99" s="639">
        <v>43486</v>
      </c>
      <c r="D99" s="639">
        <v>0</v>
      </c>
      <c r="E99" s="640">
        <v>38857</v>
      </c>
      <c r="F99" s="640">
        <v>0</v>
      </c>
      <c r="G99" s="641">
        <f t="shared" si="3"/>
        <v>-4629</v>
      </c>
      <c r="H99" s="642">
        <f t="shared" si="3"/>
        <v>0</v>
      </c>
    </row>
    <row r="100" spans="1:14" ht="16.5" customHeight="1" x14ac:dyDescent="0.25">
      <c r="A100" s="264">
        <f>A99+1</f>
        <v>92</v>
      </c>
      <c r="B100" s="380" t="s">
        <v>1207</v>
      </c>
      <c r="C100" s="639">
        <v>0</v>
      </c>
      <c r="D100" s="639">
        <v>0</v>
      </c>
      <c r="E100" s="640">
        <v>0</v>
      </c>
      <c r="F100" s="640">
        <v>0</v>
      </c>
      <c r="G100" s="641">
        <f t="shared" si="3"/>
        <v>0</v>
      </c>
      <c r="H100" s="642">
        <f t="shared" si="3"/>
        <v>0</v>
      </c>
    </row>
    <row r="101" spans="1:14" ht="16.149999999999999" customHeight="1" x14ac:dyDescent="0.25">
      <c r="A101" s="264">
        <f t="shared" si="2"/>
        <v>93</v>
      </c>
      <c r="B101" s="376" t="s">
        <v>744</v>
      </c>
      <c r="C101" s="639">
        <v>0</v>
      </c>
      <c r="D101" s="639">
        <v>0</v>
      </c>
      <c r="E101" s="640">
        <v>0</v>
      </c>
      <c r="F101" s="640">
        <v>0</v>
      </c>
      <c r="G101" s="641">
        <f t="shared" si="3"/>
        <v>0</v>
      </c>
      <c r="H101" s="642">
        <f t="shared" si="3"/>
        <v>0</v>
      </c>
    </row>
    <row r="102" spans="1:14" ht="16.149999999999999" customHeight="1" x14ac:dyDescent="0.25">
      <c r="A102" s="264">
        <f t="shared" si="2"/>
        <v>94</v>
      </c>
      <c r="B102" s="376" t="s">
        <v>877</v>
      </c>
      <c r="C102" s="639">
        <v>0</v>
      </c>
      <c r="D102" s="639">
        <v>6147.75</v>
      </c>
      <c r="E102" s="640">
        <v>0</v>
      </c>
      <c r="F102" s="640">
        <v>11071.53</v>
      </c>
      <c r="G102" s="641">
        <f t="shared" si="3"/>
        <v>0</v>
      </c>
      <c r="H102" s="642">
        <f t="shared" si="3"/>
        <v>4923.7800000000007</v>
      </c>
      <c r="I102" s="280"/>
    </row>
    <row r="103" spans="1:14" x14ac:dyDescent="0.25">
      <c r="A103" s="264">
        <f t="shared" si="2"/>
        <v>95</v>
      </c>
      <c r="B103" s="376" t="s">
        <v>745</v>
      </c>
      <c r="C103" s="639">
        <v>6.04</v>
      </c>
      <c r="D103" s="639">
        <v>6972.16</v>
      </c>
      <c r="E103" s="640">
        <v>0</v>
      </c>
      <c r="F103" s="640">
        <v>10353.280000000001</v>
      </c>
      <c r="G103" s="641">
        <f t="shared" si="3"/>
        <v>-6.04</v>
      </c>
      <c r="H103" s="642">
        <f t="shared" si="3"/>
        <v>3381.1200000000008</v>
      </c>
    </row>
    <row r="104" spans="1:14" ht="34.5" customHeight="1" thickBot="1" x14ac:dyDescent="0.3">
      <c r="A104" s="329">
        <f t="shared" si="2"/>
        <v>96</v>
      </c>
      <c r="B104" s="385" t="s">
        <v>878</v>
      </c>
      <c r="C104" s="649">
        <f>C6+C19+C27+C32+C40+C43+C44+C60+C66+C67+C68+C75+C76+C77+C78+C79+C90+C101+C103</f>
        <v>18123041.639999997</v>
      </c>
      <c r="D104" s="649">
        <f>D6+D19+D27+D32+D40+D43+D44+D60+D66+D67+D68+D75+D76+D77+D78+D79+D90+D101+D103</f>
        <v>111207.28</v>
      </c>
      <c r="E104" s="649">
        <f>E6+E19+E27+E32+E40+E43+E44+E60+E66+E67+E68+E75+E76+E77+E78+E79+E90+E101+E103</f>
        <v>20318453.840000004</v>
      </c>
      <c r="F104" s="649">
        <f>F6+F19+F27+F32+F40+F43+F44+F60+F66+F67+F68+F75+F76+F77+F78+F79+F90+F101+F103</f>
        <v>208475.55999999997</v>
      </c>
      <c r="G104" s="649">
        <f>E104-C104</f>
        <v>2195412.2000000067</v>
      </c>
      <c r="H104" s="650">
        <f>F104-D104</f>
        <v>97268.27999999997</v>
      </c>
    </row>
    <row r="105" spans="1:14" x14ac:dyDescent="0.25">
      <c r="A105" s="272"/>
      <c r="B105" s="386"/>
      <c r="D105" s="273">
        <f>C104+D104-C103-D103</f>
        <v>18227270.719999999</v>
      </c>
      <c r="E105" s="274"/>
      <c r="F105" s="273">
        <f>E104+F104-E103-F103</f>
        <v>20516576.120000001</v>
      </c>
      <c r="I105" s="275" t="s">
        <v>716</v>
      </c>
    </row>
    <row r="106" spans="1:14" ht="31.5" x14ac:dyDescent="0.25">
      <c r="A106" s="276" t="s">
        <v>669</v>
      </c>
      <c r="B106" s="387" t="s">
        <v>746</v>
      </c>
    </row>
    <row r="107" spans="1:14" x14ac:dyDescent="0.25">
      <c r="B107" s="387" t="s">
        <v>1272</v>
      </c>
    </row>
    <row r="108" spans="1:14" x14ac:dyDescent="0.25">
      <c r="A108" s="814" t="s">
        <v>1415</v>
      </c>
      <c r="B108" s="814"/>
      <c r="C108" s="814"/>
      <c r="D108" s="814"/>
      <c r="E108" s="814"/>
      <c r="F108" s="814"/>
      <c r="G108" s="814"/>
      <c r="H108" s="814"/>
      <c r="I108" s="814"/>
      <c r="J108" s="814"/>
      <c r="K108" s="814"/>
      <c r="L108" s="814"/>
      <c r="M108" s="814"/>
      <c r="N108" s="814"/>
    </row>
    <row r="974" spans="6:6" x14ac:dyDescent="0.25">
      <c r="F974" s="262" t="s">
        <v>299</v>
      </c>
    </row>
    <row r="993" spans="4:4" x14ac:dyDescent="0.25">
      <c r="D993" s="262" t="s">
        <v>298</v>
      </c>
    </row>
  </sheetData>
  <mergeCells count="8">
    <mergeCell ref="A108:N108"/>
    <mergeCell ref="A1:H1"/>
    <mergeCell ref="A2:H2"/>
    <mergeCell ref="A3:A4"/>
    <mergeCell ref="B3:B4"/>
    <mergeCell ref="C3:D3"/>
    <mergeCell ref="E3:F3"/>
    <mergeCell ref="G3:H3"/>
  </mergeCells>
  <printOptions horizontalCentered="1" verticalCentered="1" gridLines="1"/>
  <pageMargins left="0.19685039370078741" right="0.19685039370078741" top="0.59055118110236227" bottom="0.39370078740157483" header="0.39370078740157483" footer="0.23622047244094491"/>
  <pageSetup paperSize="9" scale="75" fitToWidth="3" fitToHeight="3" orientation="landscape" r:id="rId1"/>
  <headerFooter alignWithMargins="0">
    <oddFooter xml:space="preserve">&amp;C &amp;P z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Normal="100" workbookViewId="0">
      <pane xSplit="2" ySplit="6" topLeftCell="C7" activePane="bottomRight" state="frozen"/>
      <selection pane="topRight" activeCell="C1" sqref="C1"/>
      <selection pane="bottomLeft" activeCell="A7" sqref="A7"/>
      <selection pane="bottomRight" activeCell="E40" sqref="E40"/>
    </sheetView>
  </sheetViews>
  <sheetFormatPr defaultColWidth="9.140625" defaultRowHeight="15.75" x14ac:dyDescent="0.2"/>
  <cols>
    <col min="1" max="1" width="5.5703125" style="18" customWidth="1"/>
    <col min="2" max="2" width="65.42578125" style="27" customWidth="1"/>
    <col min="3" max="3" width="14.7109375" style="13" customWidth="1"/>
    <col min="4" max="4" width="14" style="13" customWidth="1"/>
    <col min="5" max="5" width="15.85546875" style="13" customWidth="1"/>
    <col min="6" max="6" width="15.7109375" style="13" customWidth="1"/>
    <col min="7" max="7" width="19.140625" style="13" customWidth="1"/>
    <col min="8" max="8" width="18.7109375" style="13" customWidth="1"/>
    <col min="9" max="9" width="16.28515625" style="13" customWidth="1"/>
    <col min="10" max="10" width="17.7109375" style="13" bestFit="1" customWidth="1"/>
    <col min="11" max="11" width="13.28515625" style="13" customWidth="1"/>
    <col min="12" max="13" width="9.85546875" style="13" customWidth="1"/>
    <col min="14" max="14" width="9.140625" style="13" customWidth="1"/>
    <col min="15" max="16384" width="9.140625" style="13"/>
  </cols>
  <sheetData>
    <row r="1" spans="1:15" s="355" customFormat="1" ht="35.1" customHeight="1" thickBot="1" x14ac:dyDescent="0.25">
      <c r="A1" s="840" t="s">
        <v>935</v>
      </c>
      <c r="B1" s="841"/>
      <c r="C1" s="841"/>
      <c r="D1" s="841"/>
      <c r="E1" s="841"/>
      <c r="F1" s="841"/>
      <c r="G1" s="841"/>
      <c r="H1" s="841"/>
      <c r="I1" s="841"/>
      <c r="J1" s="841"/>
      <c r="K1" s="841"/>
    </row>
    <row r="2" spans="1:15" s="355" customFormat="1" ht="35.450000000000003" customHeight="1" thickBot="1" x14ac:dyDescent="0.25">
      <c r="A2" s="842" t="s">
        <v>1303</v>
      </c>
      <c r="B2" s="843"/>
      <c r="C2" s="843"/>
      <c r="D2" s="843"/>
      <c r="E2" s="843"/>
      <c r="F2" s="843"/>
      <c r="G2" s="843"/>
      <c r="H2" s="843"/>
      <c r="I2" s="843"/>
      <c r="J2" s="843"/>
      <c r="K2" s="844"/>
      <c r="L2" s="388"/>
      <c r="M2" s="388"/>
      <c r="N2" s="388"/>
    </row>
    <row r="3" spans="1:15" s="355" customFormat="1" ht="32.25" customHeight="1" x14ac:dyDescent="0.2">
      <c r="A3" s="855" t="s">
        <v>145</v>
      </c>
      <c r="B3" s="810" t="s">
        <v>173</v>
      </c>
      <c r="C3" s="810" t="s">
        <v>938</v>
      </c>
      <c r="D3" s="810"/>
      <c r="E3" s="810"/>
      <c r="F3" s="810"/>
      <c r="G3" s="810" t="s">
        <v>634</v>
      </c>
      <c r="H3" s="850" t="s">
        <v>234</v>
      </c>
      <c r="I3" s="810" t="s">
        <v>636</v>
      </c>
      <c r="J3" s="845" t="s">
        <v>637</v>
      </c>
      <c r="K3" s="852" t="s">
        <v>693</v>
      </c>
      <c r="L3" s="827" t="s">
        <v>754</v>
      </c>
      <c r="M3" s="830" t="s">
        <v>768</v>
      </c>
      <c r="N3" s="833" t="s">
        <v>755</v>
      </c>
      <c r="O3" s="389"/>
    </row>
    <row r="4" spans="1:15" s="355" customFormat="1" ht="34.5" customHeight="1" x14ac:dyDescent="0.2">
      <c r="A4" s="856"/>
      <c r="B4" s="854"/>
      <c r="C4" s="854" t="s">
        <v>171</v>
      </c>
      <c r="D4" s="336" t="s">
        <v>234</v>
      </c>
      <c r="E4" s="854" t="s">
        <v>172</v>
      </c>
      <c r="F4" s="854" t="s">
        <v>127</v>
      </c>
      <c r="G4" s="854"/>
      <c r="H4" s="851"/>
      <c r="I4" s="854"/>
      <c r="J4" s="846"/>
      <c r="K4" s="852"/>
      <c r="L4" s="828"/>
      <c r="M4" s="831"/>
      <c r="N4" s="834"/>
      <c r="O4" s="389"/>
    </row>
    <row r="5" spans="1:15" s="391" customFormat="1" ht="63.75" thickBot="1" x14ac:dyDescent="0.25">
      <c r="A5" s="856"/>
      <c r="B5" s="854"/>
      <c r="C5" s="854"/>
      <c r="D5" s="336" t="s">
        <v>595</v>
      </c>
      <c r="E5" s="854"/>
      <c r="F5" s="854"/>
      <c r="G5" s="854"/>
      <c r="H5" s="336" t="s">
        <v>635</v>
      </c>
      <c r="I5" s="854"/>
      <c r="J5" s="846"/>
      <c r="K5" s="853"/>
      <c r="L5" s="829"/>
      <c r="M5" s="832"/>
      <c r="N5" s="835"/>
      <c r="O5" s="390"/>
    </row>
    <row r="6" spans="1:15" s="395" customFormat="1" ht="18" customHeight="1" thickBot="1" x14ac:dyDescent="0.25">
      <c r="A6" s="392"/>
      <c r="B6" s="340"/>
      <c r="C6" s="357" t="s">
        <v>217</v>
      </c>
      <c r="D6" s="357" t="s">
        <v>218</v>
      </c>
      <c r="E6" s="357" t="s">
        <v>219</v>
      </c>
      <c r="F6" s="357" t="s">
        <v>128</v>
      </c>
      <c r="G6" s="357" t="s">
        <v>220</v>
      </c>
      <c r="H6" s="357" t="s">
        <v>221</v>
      </c>
      <c r="I6" s="357" t="s">
        <v>222</v>
      </c>
      <c r="J6" s="393" t="s">
        <v>129</v>
      </c>
      <c r="K6" s="394" t="s">
        <v>694</v>
      </c>
    </row>
    <row r="7" spans="1:15" s="16" customFormat="1" x14ac:dyDescent="0.2">
      <c r="A7" s="20">
        <v>1</v>
      </c>
      <c r="B7" s="337" t="s">
        <v>213</v>
      </c>
      <c r="C7" s="567">
        <f>SUM(C8:C12)</f>
        <v>268.79999999999995</v>
      </c>
      <c r="D7" s="567">
        <f>SUM(D8:D12)</f>
        <v>264.7</v>
      </c>
      <c r="E7" s="567">
        <f>SUM(E8:E12)</f>
        <v>9.6999999999999993</v>
      </c>
      <c r="F7" s="567">
        <f t="shared" ref="F7:F13" si="0">C7+E7</f>
        <v>278.49999999999994</v>
      </c>
      <c r="G7" s="37">
        <f>SUM(G8:G12)</f>
        <v>6122239</v>
      </c>
      <c r="H7" s="37">
        <f>SUM(H8:H12)</f>
        <v>5967919</v>
      </c>
      <c r="I7" s="37">
        <f>SUM(I8:I12)</f>
        <v>473188</v>
      </c>
      <c r="J7" s="87">
        <f t="shared" ref="J7:J13" si="1">G7+I7</f>
        <v>6595427</v>
      </c>
      <c r="K7" s="176">
        <f>IF(F7=0,0,J7/F7/12)</f>
        <v>1973.4970077797732</v>
      </c>
      <c r="L7" s="200">
        <v>1421</v>
      </c>
      <c r="M7" s="201">
        <v>1657</v>
      </c>
      <c r="N7" s="202">
        <v>2080</v>
      </c>
    </row>
    <row r="8" spans="1:15" x14ac:dyDescent="0.2">
      <c r="A8" s="20">
        <v>2</v>
      </c>
      <c r="B8" s="338" t="s">
        <v>1208</v>
      </c>
      <c r="C8" s="579">
        <v>57.5</v>
      </c>
      <c r="D8" s="579">
        <v>57</v>
      </c>
      <c r="E8" s="579">
        <v>2.6</v>
      </c>
      <c r="F8" s="567">
        <f t="shared" si="0"/>
        <v>60.1</v>
      </c>
      <c r="G8" s="80">
        <v>1664396</v>
      </c>
      <c r="H8" s="80">
        <v>1619979</v>
      </c>
      <c r="I8" s="80">
        <v>176896</v>
      </c>
      <c r="J8" s="87">
        <f t="shared" si="1"/>
        <v>1841292</v>
      </c>
      <c r="K8" s="176">
        <f t="shared" ref="K8:K30" si="2">IF(F8=0,0,J8/F8/12)</f>
        <v>2553.0948419301162</v>
      </c>
      <c r="L8" s="203">
        <v>1923</v>
      </c>
      <c r="M8" s="199">
        <v>2232</v>
      </c>
      <c r="N8" s="204">
        <v>2841</v>
      </c>
    </row>
    <row r="9" spans="1:15" x14ac:dyDescent="0.2">
      <c r="A9" s="20">
        <v>3</v>
      </c>
      <c r="B9" s="338" t="s">
        <v>174</v>
      </c>
      <c r="C9" s="579">
        <v>89.5</v>
      </c>
      <c r="D9" s="579">
        <v>89</v>
      </c>
      <c r="E9" s="579">
        <v>3.5</v>
      </c>
      <c r="F9" s="567">
        <f t="shared" si="0"/>
        <v>93</v>
      </c>
      <c r="G9" s="80">
        <v>2193370</v>
      </c>
      <c r="H9" s="80">
        <v>2149570</v>
      </c>
      <c r="I9" s="80">
        <v>170304</v>
      </c>
      <c r="J9" s="87">
        <f t="shared" si="1"/>
        <v>2363674</v>
      </c>
      <c r="K9" s="176">
        <f t="shared" si="2"/>
        <v>2117.9874551971325</v>
      </c>
      <c r="L9" s="203">
        <v>1576</v>
      </c>
      <c r="M9" s="199">
        <v>1812</v>
      </c>
      <c r="N9" s="204">
        <v>2210</v>
      </c>
    </row>
    <row r="10" spans="1:15" x14ac:dyDescent="0.2">
      <c r="A10" s="20">
        <v>4</v>
      </c>
      <c r="B10" s="338" t="s">
        <v>175</v>
      </c>
      <c r="C10" s="579">
        <v>118.9</v>
      </c>
      <c r="D10" s="579">
        <v>115.9</v>
      </c>
      <c r="E10" s="579">
        <v>3.6</v>
      </c>
      <c r="F10" s="567">
        <f t="shared" si="0"/>
        <v>122.5</v>
      </c>
      <c r="G10" s="80">
        <v>2225738</v>
      </c>
      <c r="H10" s="80">
        <v>2159635</v>
      </c>
      <c r="I10" s="80">
        <v>120458</v>
      </c>
      <c r="J10" s="87">
        <f t="shared" si="1"/>
        <v>2346196</v>
      </c>
      <c r="K10" s="176">
        <f t="shared" si="2"/>
        <v>1596.051700680272</v>
      </c>
      <c r="L10" s="203">
        <v>1329</v>
      </c>
      <c r="M10" s="199">
        <v>1459</v>
      </c>
      <c r="N10" s="204">
        <v>1705</v>
      </c>
    </row>
    <row r="11" spans="1:15" x14ac:dyDescent="0.2">
      <c r="A11" s="20">
        <v>5</v>
      </c>
      <c r="B11" s="338" t="s">
        <v>176</v>
      </c>
      <c r="C11" s="579">
        <v>1.9</v>
      </c>
      <c r="D11" s="579">
        <v>1.8</v>
      </c>
      <c r="E11" s="579">
        <v>0</v>
      </c>
      <c r="F11" s="567">
        <f t="shared" si="0"/>
        <v>1.9</v>
      </c>
      <c r="G11" s="80">
        <v>24662</v>
      </c>
      <c r="H11" s="80">
        <v>24662</v>
      </c>
      <c r="I11" s="80">
        <v>4140</v>
      </c>
      <c r="J11" s="87">
        <f t="shared" si="1"/>
        <v>28802</v>
      </c>
      <c r="K11" s="176">
        <f t="shared" si="2"/>
        <v>1263.2456140350878</v>
      </c>
      <c r="L11" s="203">
        <v>1148</v>
      </c>
      <c r="M11" s="199">
        <v>1165</v>
      </c>
      <c r="N11" s="204">
        <v>1534</v>
      </c>
    </row>
    <row r="12" spans="1:15" x14ac:dyDescent="0.2">
      <c r="A12" s="20">
        <v>6</v>
      </c>
      <c r="B12" s="338" t="s">
        <v>177</v>
      </c>
      <c r="C12" s="579">
        <v>1</v>
      </c>
      <c r="D12" s="579">
        <v>1</v>
      </c>
      <c r="E12" s="579">
        <v>0</v>
      </c>
      <c r="F12" s="567">
        <f t="shared" si="0"/>
        <v>1</v>
      </c>
      <c r="G12" s="80">
        <v>14073</v>
      </c>
      <c r="H12" s="80">
        <v>14073</v>
      </c>
      <c r="I12" s="80">
        <v>1390</v>
      </c>
      <c r="J12" s="87">
        <f t="shared" si="1"/>
        <v>15463</v>
      </c>
      <c r="K12" s="176">
        <f t="shared" si="2"/>
        <v>1288.5833333333333</v>
      </c>
      <c r="L12" s="203">
        <v>1289</v>
      </c>
      <c r="M12" s="199">
        <v>1289</v>
      </c>
      <c r="N12" s="204">
        <v>1289</v>
      </c>
    </row>
    <row r="13" spans="1:15" x14ac:dyDescent="0.2">
      <c r="A13" s="20">
        <v>7</v>
      </c>
      <c r="B13" s="337" t="s">
        <v>51</v>
      </c>
      <c r="C13" s="579">
        <v>30.6</v>
      </c>
      <c r="D13" s="579">
        <v>30.5</v>
      </c>
      <c r="E13" s="579">
        <v>0.2</v>
      </c>
      <c r="F13" s="567">
        <f t="shared" si="0"/>
        <v>30.8</v>
      </c>
      <c r="G13" s="80">
        <v>451485</v>
      </c>
      <c r="H13" s="80">
        <v>444335</v>
      </c>
      <c r="I13" s="80">
        <v>16902</v>
      </c>
      <c r="J13" s="87">
        <f t="shared" si="1"/>
        <v>468387</v>
      </c>
      <c r="K13" s="176">
        <f t="shared" si="2"/>
        <v>1267.2808441558441</v>
      </c>
      <c r="L13" s="203">
        <v>1001</v>
      </c>
      <c r="M13" s="199">
        <v>1199</v>
      </c>
      <c r="N13" s="204">
        <v>1556</v>
      </c>
    </row>
    <row r="14" spans="1:15" x14ac:dyDescent="0.2">
      <c r="A14" s="20"/>
      <c r="B14" s="338" t="s">
        <v>234</v>
      </c>
      <c r="C14" s="580"/>
      <c r="D14" s="580"/>
      <c r="E14" s="580"/>
      <c r="F14" s="581"/>
      <c r="G14" s="81"/>
      <c r="H14" s="81"/>
      <c r="I14" s="81"/>
      <c r="J14" s="148"/>
      <c r="K14" s="176"/>
      <c r="L14" s="203"/>
      <c r="M14" s="199"/>
      <c r="N14" s="204"/>
    </row>
    <row r="15" spans="1:15" x14ac:dyDescent="0.2">
      <c r="A15" s="20">
        <v>8</v>
      </c>
      <c r="B15" s="338" t="s">
        <v>55</v>
      </c>
      <c r="C15" s="579">
        <v>13.208</v>
      </c>
      <c r="D15" s="579">
        <v>13.208</v>
      </c>
      <c r="E15" s="579">
        <v>8.5000000000000006E-2</v>
      </c>
      <c r="F15" s="567">
        <f t="shared" ref="F15:F21" si="3">C15+E15</f>
        <v>13.293000000000001</v>
      </c>
      <c r="G15" s="80">
        <v>231745</v>
      </c>
      <c r="H15" s="80">
        <v>224595</v>
      </c>
      <c r="I15" s="80">
        <v>9670</v>
      </c>
      <c r="J15" s="87">
        <f t="shared" ref="J15:J21" si="4">G15+I15</f>
        <v>241415</v>
      </c>
      <c r="K15" s="176">
        <f t="shared" si="2"/>
        <v>1513.4218510995761</v>
      </c>
      <c r="L15" s="203">
        <v>1227</v>
      </c>
      <c r="M15" s="199">
        <v>1555</v>
      </c>
      <c r="N15" s="204">
        <v>1623</v>
      </c>
    </row>
    <row r="16" spans="1:15" x14ac:dyDescent="0.2">
      <c r="A16" s="20">
        <v>9</v>
      </c>
      <c r="B16" s="337" t="s">
        <v>214</v>
      </c>
      <c r="C16" s="567">
        <f>SUM(C17:C19)</f>
        <v>96.9</v>
      </c>
      <c r="D16" s="567">
        <f>SUM(D17:D19)</f>
        <v>96.8</v>
      </c>
      <c r="E16" s="567">
        <f>SUM(E17:E19)</f>
        <v>2.7</v>
      </c>
      <c r="F16" s="567">
        <f t="shared" si="3"/>
        <v>99.600000000000009</v>
      </c>
      <c r="G16" s="37">
        <f>SUM(G17:G19)</f>
        <v>1688660</v>
      </c>
      <c r="H16" s="37">
        <f>SUM(H17:H19)</f>
        <v>1655039</v>
      </c>
      <c r="I16" s="37">
        <f>SUM(I17:I19)</f>
        <v>101631</v>
      </c>
      <c r="J16" s="87">
        <f t="shared" si="4"/>
        <v>1790291</v>
      </c>
      <c r="K16" s="176">
        <f t="shared" si="2"/>
        <v>1497.9007697456491</v>
      </c>
      <c r="L16" s="203">
        <v>1048</v>
      </c>
      <c r="M16" s="199">
        <v>1260</v>
      </c>
      <c r="N16" s="204">
        <v>1689</v>
      </c>
    </row>
    <row r="17" spans="1:14" x14ac:dyDescent="0.2">
      <c r="A17" s="20">
        <v>10</v>
      </c>
      <c r="B17" s="338" t="s">
        <v>178</v>
      </c>
      <c r="C17" s="579">
        <v>40.6</v>
      </c>
      <c r="D17" s="579">
        <v>40.5</v>
      </c>
      <c r="E17" s="579">
        <v>0</v>
      </c>
      <c r="F17" s="567">
        <f t="shared" si="3"/>
        <v>40.6</v>
      </c>
      <c r="G17" s="80">
        <v>820418</v>
      </c>
      <c r="H17" s="80">
        <v>794468</v>
      </c>
      <c r="I17" s="80">
        <v>11460</v>
      </c>
      <c r="J17" s="87">
        <f t="shared" si="4"/>
        <v>831878</v>
      </c>
      <c r="K17" s="176">
        <f t="shared" si="2"/>
        <v>1707.4671592775039</v>
      </c>
      <c r="L17" s="203">
        <v>1084</v>
      </c>
      <c r="M17" s="199">
        <v>1342</v>
      </c>
      <c r="N17" s="204">
        <v>1948</v>
      </c>
    </row>
    <row r="18" spans="1:14" x14ac:dyDescent="0.2">
      <c r="A18" s="20">
        <v>11</v>
      </c>
      <c r="B18" s="338" t="s">
        <v>130</v>
      </c>
      <c r="C18" s="579">
        <v>56.3</v>
      </c>
      <c r="D18" s="579">
        <v>56.3</v>
      </c>
      <c r="E18" s="579">
        <v>2.7</v>
      </c>
      <c r="F18" s="567">
        <f t="shared" si="3"/>
        <v>59</v>
      </c>
      <c r="G18" s="80">
        <v>868242</v>
      </c>
      <c r="H18" s="80">
        <v>860571</v>
      </c>
      <c r="I18" s="80">
        <v>90171</v>
      </c>
      <c r="J18" s="87">
        <f t="shared" si="4"/>
        <v>958413</v>
      </c>
      <c r="K18" s="176">
        <f t="shared" si="2"/>
        <v>1353.6906779661017</v>
      </c>
      <c r="L18" s="203">
        <v>1023</v>
      </c>
      <c r="M18" s="199">
        <v>1226</v>
      </c>
      <c r="N18" s="204">
        <v>1433</v>
      </c>
    </row>
    <row r="19" spans="1:14" x14ac:dyDescent="0.2">
      <c r="A19" s="20">
        <v>12</v>
      </c>
      <c r="B19" s="338" t="s">
        <v>118</v>
      </c>
      <c r="C19" s="579">
        <v>0</v>
      </c>
      <c r="D19" s="579">
        <v>0</v>
      </c>
      <c r="E19" s="579">
        <v>0</v>
      </c>
      <c r="F19" s="567">
        <f t="shared" si="3"/>
        <v>0</v>
      </c>
      <c r="G19" s="583">
        <v>0</v>
      </c>
      <c r="H19" s="583">
        <v>0</v>
      </c>
      <c r="I19" s="583">
        <v>0</v>
      </c>
      <c r="J19" s="87">
        <f t="shared" si="4"/>
        <v>0</v>
      </c>
      <c r="K19" s="176">
        <f t="shared" si="2"/>
        <v>0</v>
      </c>
      <c r="L19" s="203">
        <v>0</v>
      </c>
      <c r="M19" s="199">
        <v>0</v>
      </c>
      <c r="N19" s="204">
        <v>0</v>
      </c>
    </row>
    <row r="20" spans="1:14" x14ac:dyDescent="0.2">
      <c r="A20" s="20">
        <v>13</v>
      </c>
      <c r="B20" s="337" t="s">
        <v>211</v>
      </c>
      <c r="C20" s="579">
        <v>9.1</v>
      </c>
      <c r="D20" s="579">
        <v>8.6999999999999993</v>
      </c>
      <c r="E20" s="579">
        <v>2.4</v>
      </c>
      <c r="F20" s="567">
        <f t="shared" si="3"/>
        <v>11.5</v>
      </c>
      <c r="G20" s="80">
        <v>178498</v>
      </c>
      <c r="H20" s="80">
        <v>170620</v>
      </c>
      <c r="I20" s="80">
        <v>54256</v>
      </c>
      <c r="J20" s="87">
        <f t="shared" si="4"/>
        <v>232754</v>
      </c>
      <c r="K20" s="176">
        <f t="shared" si="2"/>
        <v>1686.623188405797</v>
      </c>
      <c r="L20" s="203">
        <v>1383</v>
      </c>
      <c r="M20" s="199">
        <v>1617</v>
      </c>
      <c r="N20" s="204">
        <v>1733</v>
      </c>
    </row>
    <row r="21" spans="1:14" ht="31.5" x14ac:dyDescent="0.2">
      <c r="A21" s="20">
        <v>14</v>
      </c>
      <c r="B21" s="337" t="s">
        <v>52</v>
      </c>
      <c r="C21" s="579">
        <v>36.9</v>
      </c>
      <c r="D21" s="579">
        <v>36.9</v>
      </c>
      <c r="E21" s="579">
        <v>0.2</v>
      </c>
      <c r="F21" s="567">
        <f t="shared" si="3"/>
        <v>37.1</v>
      </c>
      <c r="G21" s="80">
        <v>383724</v>
      </c>
      <c r="H21" s="80">
        <v>383724</v>
      </c>
      <c r="I21" s="80">
        <v>2491</v>
      </c>
      <c r="J21" s="87">
        <f t="shared" si="4"/>
        <v>386215</v>
      </c>
      <c r="K21" s="176">
        <f t="shared" si="2"/>
        <v>867.50898472596589</v>
      </c>
      <c r="L21" s="203">
        <v>738</v>
      </c>
      <c r="M21" s="199">
        <v>804</v>
      </c>
      <c r="N21" s="204">
        <v>937</v>
      </c>
    </row>
    <row r="22" spans="1:14" ht="47.25" x14ac:dyDescent="0.2">
      <c r="A22" s="20">
        <v>15</v>
      </c>
      <c r="B22" s="337" t="s">
        <v>252</v>
      </c>
      <c r="C22" s="567">
        <f>SUM(C23:C26)</f>
        <v>0</v>
      </c>
      <c r="D22" s="567">
        <f>SUM(D23:D26)</f>
        <v>0</v>
      </c>
      <c r="E22" s="567">
        <f>SUM(E23:E26)</f>
        <v>0</v>
      </c>
      <c r="F22" s="567">
        <f>SUM(F27:F27)</f>
        <v>0</v>
      </c>
      <c r="G22" s="37">
        <f>SUM(G23:G26)</f>
        <v>0</v>
      </c>
      <c r="H22" s="37">
        <f>SUM(H23:H26)</f>
        <v>0</v>
      </c>
      <c r="I22" s="37">
        <f>SUM(I23:I26)</f>
        <v>0</v>
      </c>
      <c r="J22" s="87">
        <f>SUM(J23:J26)</f>
        <v>0</v>
      </c>
      <c r="K22" s="176">
        <f t="shared" si="2"/>
        <v>0</v>
      </c>
      <c r="L22" s="236" t="s">
        <v>245</v>
      </c>
      <c r="M22" s="19" t="s">
        <v>245</v>
      </c>
      <c r="N22" s="239" t="s">
        <v>245</v>
      </c>
    </row>
    <row r="23" spans="1:14" x14ac:dyDescent="0.2">
      <c r="A23" s="20" t="s">
        <v>212</v>
      </c>
      <c r="B23" s="582" t="s">
        <v>1316</v>
      </c>
      <c r="C23" s="583">
        <v>0</v>
      </c>
      <c r="D23" s="583">
        <v>0</v>
      </c>
      <c r="E23" s="583">
        <v>0</v>
      </c>
      <c r="F23" s="567">
        <f t="shared" ref="F23:F29" si="5">C23+E23</f>
        <v>0</v>
      </c>
      <c r="G23" s="583">
        <v>0</v>
      </c>
      <c r="H23" s="583">
        <v>0</v>
      </c>
      <c r="I23" s="583">
        <v>0</v>
      </c>
      <c r="J23" s="87">
        <f>G23+I23</f>
        <v>0</v>
      </c>
      <c r="K23" s="176">
        <f t="shared" si="2"/>
        <v>0</v>
      </c>
      <c r="L23" s="236" t="s">
        <v>245</v>
      </c>
      <c r="M23" s="19" t="s">
        <v>245</v>
      </c>
      <c r="N23" s="239" t="s">
        <v>245</v>
      </c>
    </row>
    <row r="24" spans="1:14" x14ac:dyDescent="0.2">
      <c r="A24" s="20" t="s">
        <v>307</v>
      </c>
      <c r="B24" s="582" t="s">
        <v>1316</v>
      </c>
      <c r="C24" s="583">
        <v>0</v>
      </c>
      <c r="D24" s="583">
        <v>0</v>
      </c>
      <c r="E24" s="583">
        <v>0</v>
      </c>
      <c r="F24" s="567">
        <f t="shared" si="5"/>
        <v>0</v>
      </c>
      <c r="G24" s="583">
        <v>0</v>
      </c>
      <c r="H24" s="583">
        <v>0</v>
      </c>
      <c r="I24" s="583">
        <v>0</v>
      </c>
      <c r="J24" s="87">
        <f>G24+I24</f>
        <v>0</v>
      </c>
      <c r="K24" s="176">
        <f t="shared" si="2"/>
        <v>0</v>
      </c>
      <c r="L24" s="236" t="s">
        <v>245</v>
      </c>
      <c r="M24" s="19" t="s">
        <v>245</v>
      </c>
      <c r="N24" s="239" t="s">
        <v>245</v>
      </c>
    </row>
    <row r="25" spans="1:14" x14ac:dyDescent="0.2">
      <c r="A25" s="20" t="s">
        <v>308</v>
      </c>
      <c r="B25" s="582" t="s">
        <v>1316</v>
      </c>
      <c r="C25" s="583">
        <v>0</v>
      </c>
      <c r="D25" s="583">
        <v>0</v>
      </c>
      <c r="E25" s="583">
        <v>0</v>
      </c>
      <c r="F25" s="567">
        <f t="shared" si="5"/>
        <v>0</v>
      </c>
      <c r="G25" s="583">
        <v>0</v>
      </c>
      <c r="H25" s="583">
        <v>0</v>
      </c>
      <c r="I25" s="583">
        <v>0</v>
      </c>
      <c r="J25" s="87">
        <f>G25+I25</f>
        <v>0</v>
      </c>
      <c r="K25" s="176">
        <f t="shared" si="2"/>
        <v>0</v>
      </c>
      <c r="L25" s="236" t="s">
        <v>245</v>
      </c>
      <c r="M25" s="19" t="s">
        <v>245</v>
      </c>
      <c r="N25" s="239" t="s">
        <v>245</v>
      </c>
    </row>
    <row r="26" spans="1:14" ht="16.5" customHeight="1" x14ac:dyDescent="0.2">
      <c r="A26" s="20" t="s">
        <v>309</v>
      </c>
      <c r="B26" s="582" t="s">
        <v>1316</v>
      </c>
      <c r="C26" s="583">
        <v>0</v>
      </c>
      <c r="D26" s="583">
        <v>0</v>
      </c>
      <c r="E26" s="583">
        <v>0</v>
      </c>
      <c r="F26" s="567">
        <f t="shared" si="5"/>
        <v>0</v>
      </c>
      <c r="G26" s="583">
        <v>0</v>
      </c>
      <c r="H26" s="583">
        <v>0</v>
      </c>
      <c r="I26" s="583">
        <v>0</v>
      </c>
      <c r="J26" s="87">
        <f>G26+I26</f>
        <v>0</v>
      </c>
      <c r="K26" s="176">
        <f t="shared" si="2"/>
        <v>0</v>
      </c>
      <c r="L26" s="236" t="s">
        <v>245</v>
      </c>
      <c r="M26" s="19" t="s">
        <v>245</v>
      </c>
      <c r="N26" s="239" t="s">
        <v>245</v>
      </c>
    </row>
    <row r="27" spans="1:14" x14ac:dyDescent="0.2">
      <c r="A27" s="20"/>
      <c r="B27" s="338"/>
      <c r="C27" s="580"/>
      <c r="D27" s="580"/>
      <c r="E27" s="580"/>
      <c r="F27" s="581">
        <f t="shared" si="5"/>
        <v>0</v>
      </c>
      <c r="G27" s="81"/>
      <c r="H27" s="81"/>
      <c r="I27" s="81"/>
      <c r="J27" s="148"/>
      <c r="K27" s="176"/>
      <c r="L27" s="237"/>
      <c r="M27" s="199"/>
      <c r="N27" s="238"/>
    </row>
    <row r="28" spans="1:14" x14ac:dyDescent="0.2">
      <c r="A28" s="20">
        <v>16</v>
      </c>
      <c r="B28" s="337" t="s">
        <v>53</v>
      </c>
      <c r="C28" s="579">
        <v>6.9</v>
      </c>
      <c r="D28" s="579">
        <v>6.9</v>
      </c>
      <c r="E28" s="579">
        <v>5.7</v>
      </c>
      <c r="F28" s="567">
        <f t="shared" si="5"/>
        <v>12.600000000000001</v>
      </c>
      <c r="G28" s="80">
        <v>95705</v>
      </c>
      <c r="H28" s="80">
        <v>95705</v>
      </c>
      <c r="I28" s="80">
        <v>78068</v>
      </c>
      <c r="J28" s="87">
        <f>G28+I28</f>
        <v>173773</v>
      </c>
      <c r="K28" s="176">
        <f t="shared" si="2"/>
        <v>1149.2923280423279</v>
      </c>
      <c r="L28" s="203">
        <v>829</v>
      </c>
      <c r="M28" s="199">
        <v>1093</v>
      </c>
      <c r="N28" s="204">
        <v>1242</v>
      </c>
    </row>
    <row r="29" spans="1:14" x14ac:dyDescent="0.2">
      <c r="A29" s="20">
        <v>17</v>
      </c>
      <c r="B29" s="337" t="s">
        <v>54</v>
      </c>
      <c r="C29" s="579">
        <v>0</v>
      </c>
      <c r="D29" s="579">
        <v>0</v>
      </c>
      <c r="E29" s="579">
        <v>9.9</v>
      </c>
      <c r="F29" s="567">
        <f t="shared" si="5"/>
        <v>9.9</v>
      </c>
      <c r="G29" s="80">
        <v>3500</v>
      </c>
      <c r="H29" s="80">
        <v>3500</v>
      </c>
      <c r="I29" s="80">
        <v>93800</v>
      </c>
      <c r="J29" s="87">
        <f>G29+I29</f>
        <v>97300</v>
      </c>
      <c r="K29" s="176">
        <f t="shared" si="2"/>
        <v>819.02356902356905</v>
      </c>
      <c r="L29" s="203">
        <v>640</v>
      </c>
      <c r="M29" s="199">
        <v>782</v>
      </c>
      <c r="N29" s="204">
        <v>866</v>
      </c>
    </row>
    <row r="30" spans="1:14" ht="16.5" thickBot="1" x14ac:dyDescent="0.25">
      <c r="A30" s="21">
        <v>18</v>
      </c>
      <c r="B30" s="339" t="s">
        <v>253</v>
      </c>
      <c r="C30" s="570">
        <f t="shared" ref="C30:J30" si="6">C7+C13+C16+C20+C21+C28+C29</f>
        <v>449.19999999999993</v>
      </c>
      <c r="D30" s="570">
        <f t="shared" si="6"/>
        <v>444.49999999999994</v>
      </c>
      <c r="E30" s="570">
        <f t="shared" si="6"/>
        <v>30.799999999999997</v>
      </c>
      <c r="F30" s="570">
        <f t="shared" si="6"/>
        <v>480</v>
      </c>
      <c r="G30" s="38">
        <f t="shared" si="6"/>
        <v>8923811</v>
      </c>
      <c r="H30" s="38">
        <f t="shared" si="6"/>
        <v>8720842</v>
      </c>
      <c r="I30" s="38">
        <f t="shared" si="6"/>
        <v>820336</v>
      </c>
      <c r="J30" s="88">
        <f t="shared" si="6"/>
        <v>9744147</v>
      </c>
      <c r="K30" s="177">
        <f t="shared" si="2"/>
        <v>1691.6921875</v>
      </c>
      <c r="L30" s="205">
        <v>1256</v>
      </c>
      <c r="M30" s="206">
        <v>1536</v>
      </c>
      <c r="N30" s="207">
        <v>1933</v>
      </c>
    </row>
    <row r="31" spans="1:14" ht="16.5" thickBot="1" x14ac:dyDescent="0.25">
      <c r="A31" s="12"/>
      <c r="B31" s="12"/>
      <c r="C31" s="15"/>
      <c r="D31" s="12"/>
      <c r="E31" s="12"/>
      <c r="F31" s="15"/>
      <c r="G31" s="15"/>
      <c r="H31" s="15"/>
      <c r="I31" s="15"/>
      <c r="J31" s="15"/>
    </row>
    <row r="32" spans="1:14" ht="16.5" thickBot="1" x14ac:dyDescent="0.3">
      <c r="A32" s="847" t="s">
        <v>10</v>
      </c>
      <c r="B32" s="848"/>
      <c r="C32" s="848"/>
      <c r="D32" s="848"/>
      <c r="E32" s="848"/>
      <c r="F32" s="848"/>
      <c r="G32" s="848"/>
      <c r="H32" s="848"/>
      <c r="I32" s="848"/>
      <c r="J32" s="849"/>
      <c r="L32" s="240" t="s">
        <v>756</v>
      </c>
      <c r="M32" s="241"/>
      <c r="N32" s="242"/>
    </row>
    <row r="33" spans="1:14" x14ac:dyDescent="0.25">
      <c r="A33" s="837" t="s">
        <v>695</v>
      </c>
      <c r="B33" s="838"/>
      <c r="C33" s="838"/>
      <c r="D33" s="838"/>
      <c r="E33" s="838"/>
      <c r="F33" s="838"/>
      <c r="G33" s="838"/>
      <c r="H33" s="838"/>
      <c r="I33" s="838"/>
      <c r="J33" s="839"/>
    </row>
    <row r="34" spans="1:14" ht="50.25" customHeight="1" x14ac:dyDescent="0.2">
      <c r="B34" s="836" t="s">
        <v>1241</v>
      </c>
      <c r="C34" s="836"/>
      <c r="D34" s="836"/>
      <c r="E34" s="836"/>
      <c r="F34" s="836"/>
      <c r="G34" s="836"/>
      <c r="H34" s="836"/>
      <c r="I34" s="836"/>
      <c r="J34" s="836"/>
    </row>
    <row r="35" spans="1:14" x14ac:dyDescent="0.2">
      <c r="B35" s="250" t="s">
        <v>616</v>
      </c>
      <c r="C35" s="251"/>
      <c r="D35" s="251"/>
      <c r="E35" s="251"/>
      <c r="F35" s="251"/>
      <c r="G35" s="251"/>
      <c r="H35" s="251"/>
      <c r="I35" s="251"/>
      <c r="J35" s="251"/>
    </row>
    <row r="36" spans="1:14" x14ac:dyDescent="0.2">
      <c r="B36" s="250" t="s">
        <v>617</v>
      </c>
      <c r="C36" s="251"/>
      <c r="D36" s="251"/>
      <c r="E36" s="251"/>
      <c r="F36" s="251"/>
      <c r="G36" s="251"/>
      <c r="H36" s="251"/>
      <c r="I36" s="251"/>
      <c r="J36" s="251"/>
    </row>
    <row r="37" spans="1:14" x14ac:dyDescent="0.2">
      <c r="B37" s="250" t="s">
        <v>618</v>
      </c>
      <c r="C37" s="251"/>
      <c r="D37" s="251"/>
      <c r="E37" s="251"/>
      <c r="F37" s="251"/>
      <c r="G37" s="251"/>
      <c r="H37" s="251"/>
      <c r="I37" s="251"/>
      <c r="J37" s="251"/>
    </row>
    <row r="38" spans="1:14" x14ac:dyDescent="0.2">
      <c r="A38" s="814" t="s">
        <v>1324</v>
      </c>
      <c r="B38" s="814"/>
      <c r="C38" s="814"/>
      <c r="D38" s="814"/>
      <c r="E38" s="814"/>
      <c r="F38" s="814"/>
      <c r="G38" s="814"/>
      <c r="H38" s="814"/>
      <c r="I38" s="814"/>
      <c r="J38" s="814"/>
      <c r="K38" s="814"/>
      <c r="L38" s="814"/>
      <c r="M38" s="814"/>
      <c r="N38" s="814"/>
    </row>
  </sheetData>
  <mergeCells count="20">
    <mergeCell ref="A1:K1"/>
    <mergeCell ref="A2:K2"/>
    <mergeCell ref="J3:J5"/>
    <mergeCell ref="A32:J32"/>
    <mergeCell ref="C3:F3"/>
    <mergeCell ref="H3:H4"/>
    <mergeCell ref="K3:K5"/>
    <mergeCell ref="G3:G5"/>
    <mergeCell ref="I3:I5"/>
    <mergeCell ref="C4:C5"/>
    <mergeCell ref="E4:E5"/>
    <mergeCell ref="F4:F5"/>
    <mergeCell ref="B3:B5"/>
    <mergeCell ref="A3:A5"/>
    <mergeCell ref="A38:N38"/>
    <mergeCell ref="L3:L5"/>
    <mergeCell ref="M3:M5"/>
    <mergeCell ref="N3:N5"/>
    <mergeCell ref="B34:J34"/>
    <mergeCell ref="A33:J33"/>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ignoredErrors>
    <ignoredError sqref="F7:F30 J22:J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Normal="100" workbookViewId="0">
      <pane xSplit="2" ySplit="6" topLeftCell="C7" activePane="bottomRight" state="frozen"/>
      <selection pane="topRight" activeCell="C1" sqref="C1"/>
      <selection pane="bottomLeft" activeCell="A7" sqref="A7"/>
      <selection pane="bottomRight" activeCell="H25" sqref="H25"/>
    </sheetView>
  </sheetViews>
  <sheetFormatPr defaultColWidth="9.140625" defaultRowHeight="15.75" x14ac:dyDescent="0.2"/>
  <cols>
    <col min="1" max="1" width="5.5703125" style="18" customWidth="1"/>
    <col min="2" max="2" width="60.28515625" style="27" customWidth="1"/>
    <col min="3" max="3" width="14.7109375" style="13" customWidth="1"/>
    <col min="4" max="4" width="14" style="13" customWidth="1"/>
    <col min="5" max="5" width="15.85546875" style="13" customWidth="1"/>
    <col min="6" max="6" width="15.7109375" style="13" customWidth="1"/>
    <col min="7" max="7" width="19.140625" style="13" customWidth="1"/>
    <col min="8" max="8" width="18.7109375" style="13" customWidth="1"/>
    <col min="9" max="9" width="16.28515625" style="13" customWidth="1"/>
    <col min="10" max="10" width="17.7109375" style="13" bestFit="1" customWidth="1"/>
    <col min="11" max="11" width="13.28515625" style="13" customWidth="1"/>
    <col min="12" max="12" width="12.42578125" style="13" customWidth="1"/>
    <col min="13" max="13" width="9.7109375" style="13" customWidth="1"/>
    <col min="14" max="14" width="9" style="13" customWidth="1"/>
    <col min="15" max="15" width="8.7109375" style="13" customWidth="1"/>
    <col min="16" max="16384" width="9.140625" style="13"/>
  </cols>
  <sheetData>
    <row r="1" spans="1:15" s="355" customFormat="1" ht="35.1" customHeight="1" thickBot="1" x14ac:dyDescent="0.25">
      <c r="A1" s="865" t="s">
        <v>964</v>
      </c>
      <c r="B1" s="866"/>
      <c r="C1" s="866"/>
      <c r="D1" s="866"/>
      <c r="E1" s="866"/>
      <c r="F1" s="866"/>
      <c r="G1" s="866"/>
      <c r="H1" s="866"/>
      <c r="I1" s="866"/>
      <c r="J1" s="866"/>
      <c r="K1" s="866"/>
    </row>
    <row r="2" spans="1:15" s="355" customFormat="1" ht="35.450000000000003" customHeight="1" thickBot="1" x14ac:dyDescent="0.25">
      <c r="A2" s="842" t="s">
        <v>1303</v>
      </c>
      <c r="B2" s="843"/>
      <c r="C2" s="843"/>
      <c r="D2" s="843"/>
      <c r="E2" s="843"/>
      <c r="F2" s="843"/>
      <c r="G2" s="843"/>
      <c r="H2" s="843"/>
      <c r="I2" s="843"/>
      <c r="J2" s="843"/>
      <c r="K2" s="843"/>
      <c r="L2" s="397" t="s">
        <v>709</v>
      </c>
      <c r="M2" s="398"/>
      <c r="N2" s="398"/>
      <c r="O2" s="398"/>
    </row>
    <row r="3" spans="1:15" s="355" customFormat="1" ht="21" customHeight="1" x14ac:dyDescent="0.2">
      <c r="A3" s="855" t="s">
        <v>145</v>
      </c>
      <c r="B3" s="867" t="s">
        <v>767</v>
      </c>
      <c r="C3" s="810" t="s">
        <v>965</v>
      </c>
      <c r="D3" s="810"/>
      <c r="E3" s="810"/>
      <c r="F3" s="810"/>
      <c r="G3" s="810" t="s">
        <v>634</v>
      </c>
      <c r="H3" s="850" t="s">
        <v>234</v>
      </c>
      <c r="I3" s="810" t="s">
        <v>636</v>
      </c>
      <c r="J3" s="845" t="s">
        <v>637</v>
      </c>
      <c r="K3" s="869" t="s">
        <v>710</v>
      </c>
      <c r="L3" s="862" t="s">
        <v>803</v>
      </c>
      <c r="M3" s="827" t="s">
        <v>754</v>
      </c>
      <c r="N3" s="830" t="s">
        <v>768</v>
      </c>
      <c r="O3" s="833" t="s">
        <v>755</v>
      </c>
    </row>
    <row r="4" spans="1:15" s="355" customFormat="1" ht="34.5" customHeight="1" x14ac:dyDescent="0.2">
      <c r="A4" s="856"/>
      <c r="B4" s="868"/>
      <c r="C4" s="854" t="s">
        <v>711</v>
      </c>
      <c r="D4" s="336" t="s">
        <v>234</v>
      </c>
      <c r="E4" s="854" t="s">
        <v>713</v>
      </c>
      <c r="F4" s="854" t="s">
        <v>714</v>
      </c>
      <c r="G4" s="854"/>
      <c r="H4" s="851"/>
      <c r="I4" s="854"/>
      <c r="J4" s="846"/>
      <c r="K4" s="869"/>
      <c r="L4" s="862"/>
      <c r="M4" s="828"/>
      <c r="N4" s="831"/>
      <c r="O4" s="834"/>
    </row>
    <row r="5" spans="1:15" s="391" customFormat="1" ht="63.75" thickBot="1" x14ac:dyDescent="0.25">
      <c r="A5" s="856"/>
      <c r="B5" s="868"/>
      <c r="C5" s="854"/>
      <c r="D5" s="399" t="s">
        <v>712</v>
      </c>
      <c r="E5" s="854"/>
      <c r="F5" s="854"/>
      <c r="G5" s="854"/>
      <c r="H5" s="336" t="s">
        <v>635</v>
      </c>
      <c r="I5" s="854"/>
      <c r="J5" s="846"/>
      <c r="K5" s="870"/>
      <c r="L5" s="863"/>
      <c r="M5" s="829"/>
      <c r="N5" s="832"/>
      <c r="O5" s="835"/>
    </row>
    <row r="6" spans="1:15" s="395" customFormat="1" ht="18" customHeight="1" thickBot="1" x14ac:dyDescent="0.25">
      <c r="A6" s="392"/>
      <c r="B6" s="340"/>
      <c r="C6" s="357" t="s">
        <v>217</v>
      </c>
      <c r="D6" s="357" t="s">
        <v>218</v>
      </c>
      <c r="E6" s="357" t="s">
        <v>219</v>
      </c>
      <c r="F6" s="357" t="s">
        <v>128</v>
      </c>
      <c r="G6" s="357" t="s">
        <v>220</v>
      </c>
      <c r="H6" s="357" t="s">
        <v>221</v>
      </c>
      <c r="I6" s="357" t="s">
        <v>222</v>
      </c>
      <c r="J6" s="393" t="s">
        <v>129</v>
      </c>
      <c r="K6" s="400" t="s">
        <v>694</v>
      </c>
      <c r="L6" s="401" t="s">
        <v>607</v>
      </c>
      <c r="M6" s="402"/>
      <c r="N6" s="402"/>
      <c r="O6" s="402"/>
    </row>
    <row r="7" spans="1:15" s="16" customFormat="1" x14ac:dyDescent="0.2">
      <c r="A7" s="20">
        <v>1</v>
      </c>
      <c r="B7" s="337" t="s">
        <v>213</v>
      </c>
      <c r="C7" s="567">
        <f>SUM(C8:C12)</f>
        <v>140.36399999999998</v>
      </c>
      <c r="D7" s="567">
        <f>SUM(D8:D12)</f>
        <v>138.16</v>
      </c>
      <c r="E7" s="567">
        <f>SUM(E8:E12)</f>
        <v>3.6019999999999999</v>
      </c>
      <c r="F7" s="567">
        <f t="shared" ref="F7:F13" si="0">C7+E7</f>
        <v>143.96599999999998</v>
      </c>
      <c r="G7" s="37">
        <f>SUM(G8:G12)</f>
        <v>3159214.1</v>
      </c>
      <c r="H7" s="37">
        <f>SUM(H8:H12)</f>
        <v>3092956.8100000005</v>
      </c>
      <c r="I7" s="37">
        <f>SUM(I8:I12)</f>
        <v>191526.94</v>
      </c>
      <c r="J7" s="87">
        <f t="shared" ref="J7:J13" si="1">G7+I7</f>
        <v>3350741.04</v>
      </c>
      <c r="K7" s="176">
        <f>IF(F7=0,0,J7/F7/12)</f>
        <v>1939.544197935624</v>
      </c>
      <c r="L7" s="243">
        <f>IF('T6-Zamestnanci_a_mzdy'!F7-'T6a-Zamestnanci_a_mzdy (ženy)'!F7=0,0,('T6-Zamestnanci_a_mzdy'!J7-'T6a-Zamestnanci_a_mzdy (ženy)'!J7)/('T6-Zamestnanci_a_mzdy'!F7-'T6a-Zamestnanci_a_mzdy (ženy)'!F7)/12)</f>
        <v>2009.8302040128647</v>
      </c>
      <c r="M7" s="210">
        <v>1437</v>
      </c>
      <c r="N7" s="211">
        <v>1665</v>
      </c>
      <c r="O7" s="212">
        <v>2080</v>
      </c>
    </row>
    <row r="8" spans="1:15" x14ac:dyDescent="0.2">
      <c r="A8" s="20">
        <v>2</v>
      </c>
      <c r="B8" s="338" t="s">
        <v>1208</v>
      </c>
      <c r="C8" s="579">
        <v>22.41</v>
      </c>
      <c r="D8" s="579">
        <v>22.41</v>
      </c>
      <c r="E8" s="579">
        <v>0.63600000000000001</v>
      </c>
      <c r="F8" s="567">
        <f t="shared" si="0"/>
        <v>23.045999999999999</v>
      </c>
      <c r="G8" s="583">
        <v>584733.42000000004</v>
      </c>
      <c r="H8" s="583">
        <v>575243.42000000004</v>
      </c>
      <c r="I8" s="583">
        <v>46916.97</v>
      </c>
      <c r="J8" s="87">
        <f t="shared" si="1"/>
        <v>631650.39</v>
      </c>
      <c r="K8" s="176">
        <f t="shared" ref="K8:K30" si="2">IF(F8=0,0,J8/F8/12)</f>
        <v>2284.0203289074029</v>
      </c>
      <c r="L8" s="243">
        <f>IF('T6-Zamestnanci_a_mzdy'!F8-'T6a-Zamestnanci_a_mzdy (ženy)'!F8=0,0,('T6-Zamestnanci_a_mzdy'!J8-'T6a-Zamestnanci_a_mzdy (ženy)'!J8)/('T6-Zamestnanci_a_mzdy'!F8-'T6a-Zamestnanci_a_mzdy (ženy)'!F8)/12)</f>
        <v>2720.4476574728769</v>
      </c>
      <c r="M8" s="213">
        <v>1813</v>
      </c>
      <c r="N8" s="214">
        <v>2280</v>
      </c>
      <c r="O8" s="215">
        <v>2761</v>
      </c>
    </row>
    <row r="9" spans="1:15" x14ac:dyDescent="0.2">
      <c r="A9" s="20">
        <v>3</v>
      </c>
      <c r="B9" s="338" t="s">
        <v>174</v>
      </c>
      <c r="C9" s="579">
        <v>46.198999999999998</v>
      </c>
      <c r="D9" s="579">
        <v>45.91</v>
      </c>
      <c r="E9" s="579">
        <v>1.228</v>
      </c>
      <c r="F9" s="567">
        <f t="shared" si="0"/>
        <v>47.427</v>
      </c>
      <c r="G9" s="583">
        <v>1192670.52</v>
      </c>
      <c r="H9" s="583">
        <v>1172172.51</v>
      </c>
      <c r="I9" s="583">
        <v>80658.36</v>
      </c>
      <c r="J9" s="87">
        <f t="shared" si="1"/>
        <v>1273328.8800000001</v>
      </c>
      <c r="K9" s="176">
        <f t="shared" si="2"/>
        <v>2237.3487675796491</v>
      </c>
      <c r="L9" s="243">
        <f>IF('T6-Zamestnanci_a_mzdy'!F9-'T6a-Zamestnanci_a_mzdy (ženy)'!F9=0,0,('T6-Zamestnanci_a_mzdy'!J9-'T6a-Zamestnanci_a_mzdy (ženy)'!J9)/('T6-Zamestnanci_a_mzdy'!F9-'T6a-Zamestnanci_a_mzdy (ženy)'!F9)/12)</f>
        <v>1993.7702879629016</v>
      </c>
      <c r="M9" s="213">
        <v>1651</v>
      </c>
      <c r="N9" s="214">
        <v>1961</v>
      </c>
      <c r="O9" s="215">
        <v>2401</v>
      </c>
    </row>
    <row r="10" spans="1:15" x14ac:dyDescent="0.2">
      <c r="A10" s="20">
        <v>4</v>
      </c>
      <c r="B10" s="338" t="s">
        <v>175</v>
      </c>
      <c r="C10" s="579">
        <v>70.891999999999996</v>
      </c>
      <c r="D10" s="579">
        <v>68.977000000000004</v>
      </c>
      <c r="E10" s="579">
        <v>1.738</v>
      </c>
      <c r="F10" s="567">
        <f t="shared" si="0"/>
        <v>72.63</v>
      </c>
      <c r="G10" s="583">
        <v>1369565.37</v>
      </c>
      <c r="H10" s="583">
        <v>1333296.0900000001</v>
      </c>
      <c r="I10" s="583">
        <v>60361.61</v>
      </c>
      <c r="J10" s="87">
        <f t="shared" si="1"/>
        <v>1429926.9800000002</v>
      </c>
      <c r="K10" s="176">
        <f t="shared" si="2"/>
        <v>1640.6523704621602</v>
      </c>
      <c r="L10" s="243">
        <f>IF('T6-Zamestnanci_a_mzdy'!F10-'T6a-Zamestnanci_a_mzdy (ženy)'!F10=0,0,('T6-Zamestnanci_a_mzdy'!J10-'T6a-Zamestnanci_a_mzdy (ženy)'!J10)/('T6-Zamestnanci_a_mzdy'!F10-'T6a-Zamestnanci_a_mzdy (ženy)'!F10)/12)</f>
        <v>1531.095882628166</v>
      </c>
      <c r="M10" s="213">
        <v>1342</v>
      </c>
      <c r="N10" s="214">
        <v>1473</v>
      </c>
      <c r="O10" s="215">
        <v>1704</v>
      </c>
    </row>
    <row r="11" spans="1:15" x14ac:dyDescent="0.2">
      <c r="A11" s="20">
        <v>5</v>
      </c>
      <c r="B11" s="338" t="s">
        <v>176</v>
      </c>
      <c r="C11" s="579">
        <v>0.86299999999999999</v>
      </c>
      <c r="D11" s="579">
        <v>0.86299999999999999</v>
      </c>
      <c r="E11" s="579">
        <v>0</v>
      </c>
      <c r="F11" s="567">
        <f t="shared" si="0"/>
        <v>0.86299999999999999</v>
      </c>
      <c r="G11" s="583">
        <v>12244.79</v>
      </c>
      <c r="H11" s="583">
        <v>12244.79</v>
      </c>
      <c r="I11" s="583">
        <v>3590</v>
      </c>
      <c r="J11" s="87">
        <f t="shared" si="1"/>
        <v>15834.79</v>
      </c>
      <c r="K11" s="176">
        <f t="shared" si="2"/>
        <v>1529.0449980687526</v>
      </c>
      <c r="L11" s="243">
        <f>IF('T6-Zamestnanci_a_mzdy'!F11-'T6a-Zamestnanci_a_mzdy (ženy)'!F11=0,0,('T6-Zamestnanci_a_mzdy'!J11-'T6a-Zamestnanci_a_mzdy (ženy)'!J11)/('T6-Zamestnanci_a_mzdy'!F11-'T6a-Zamestnanci_a_mzdy (ženy)'!F11)/12)</f>
        <v>1042.0451623272259</v>
      </c>
      <c r="M11" s="213">
        <v>1165</v>
      </c>
      <c r="N11" s="214">
        <v>1534</v>
      </c>
      <c r="O11" s="215">
        <v>1534</v>
      </c>
    </row>
    <row r="12" spans="1:15" x14ac:dyDescent="0.2">
      <c r="A12" s="20">
        <v>6</v>
      </c>
      <c r="B12" s="338" t="s">
        <v>177</v>
      </c>
      <c r="C12" s="579">
        <v>0</v>
      </c>
      <c r="D12" s="579">
        <v>0</v>
      </c>
      <c r="E12" s="579">
        <v>0</v>
      </c>
      <c r="F12" s="567">
        <f t="shared" si="0"/>
        <v>0</v>
      </c>
      <c r="G12" s="583">
        <v>0</v>
      </c>
      <c r="H12" s="583">
        <v>0</v>
      </c>
      <c r="I12" s="583">
        <v>0</v>
      </c>
      <c r="J12" s="87">
        <f t="shared" si="1"/>
        <v>0</v>
      </c>
      <c r="K12" s="176">
        <f t="shared" si="2"/>
        <v>0</v>
      </c>
      <c r="L12" s="243">
        <f>IF('T6-Zamestnanci_a_mzdy'!F12-'T6a-Zamestnanci_a_mzdy (ženy)'!F12=0,0,('T6-Zamestnanci_a_mzdy'!J12-'T6a-Zamestnanci_a_mzdy (ženy)'!J12)/('T6-Zamestnanci_a_mzdy'!F12-'T6a-Zamestnanci_a_mzdy (ženy)'!F12)/12)</f>
        <v>1288.5833333333333</v>
      </c>
      <c r="M12" s="213">
        <v>0</v>
      </c>
      <c r="N12" s="214">
        <v>0</v>
      </c>
      <c r="O12" s="215">
        <v>0</v>
      </c>
    </row>
    <row r="13" spans="1:15" x14ac:dyDescent="0.2">
      <c r="A13" s="20">
        <v>7</v>
      </c>
      <c r="B13" s="337" t="s">
        <v>51</v>
      </c>
      <c r="C13" s="579">
        <v>16.843</v>
      </c>
      <c r="D13" s="579">
        <v>16.843</v>
      </c>
      <c r="E13" s="579">
        <v>0.17</v>
      </c>
      <c r="F13" s="567">
        <f t="shared" si="0"/>
        <v>17.013000000000002</v>
      </c>
      <c r="G13" s="583">
        <v>223830.19</v>
      </c>
      <c r="H13" s="583">
        <v>222080.19</v>
      </c>
      <c r="I13" s="583">
        <v>6024.04</v>
      </c>
      <c r="J13" s="87">
        <f t="shared" si="1"/>
        <v>229854.23</v>
      </c>
      <c r="K13" s="176">
        <f t="shared" si="2"/>
        <v>1125.8754579831109</v>
      </c>
      <c r="L13" s="243">
        <f>IF('T6-Zamestnanci_a_mzdy'!F13-'T6a-Zamestnanci_a_mzdy (ženy)'!F13=0,0,('T6-Zamestnanci_a_mzdy'!J13-'T6a-Zamestnanci_a_mzdy (ženy)'!J13)/('T6-Zamestnanci_a_mzdy'!F13-'T6a-Zamestnanci_a_mzdy (ženy)'!F13)/12)</f>
        <v>1441.7734701772199</v>
      </c>
      <c r="M13" s="213">
        <v>907</v>
      </c>
      <c r="N13" s="214">
        <v>1071</v>
      </c>
      <c r="O13" s="215">
        <v>1199</v>
      </c>
    </row>
    <row r="14" spans="1:15" x14ac:dyDescent="0.2">
      <c r="A14" s="20"/>
      <c r="B14" s="338" t="s">
        <v>234</v>
      </c>
      <c r="C14" s="580"/>
      <c r="D14" s="580"/>
      <c r="E14" s="580"/>
      <c r="F14" s="581"/>
      <c r="G14" s="585"/>
      <c r="H14" s="585"/>
      <c r="I14" s="585"/>
      <c r="J14" s="148"/>
      <c r="K14" s="148"/>
      <c r="L14" s="243"/>
      <c r="M14" s="213"/>
      <c r="N14" s="214"/>
      <c r="O14" s="215"/>
    </row>
    <row r="15" spans="1:15" x14ac:dyDescent="0.2">
      <c r="A15" s="20">
        <v>8</v>
      </c>
      <c r="B15" s="338" t="s">
        <v>55</v>
      </c>
      <c r="C15" s="579">
        <v>2</v>
      </c>
      <c r="D15" s="579">
        <v>2</v>
      </c>
      <c r="E15" s="579">
        <v>0</v>
      </c>
      <c r="F15" s="567">
        <f t="shared" ref="F15:F21" si="3">C15+E15</f>
        <v>2</v>
      </c>
      <c r="G15" s="583">
        <v>36119.29</v>
      </c>
      <c r="H15" s="583">
        <v>34369.29</v>
      </c>
      <c r="I15" s="583">
        <v>1700</v>
      </c>
      <c r="J15" s="87">
        <f t="shared" ref="J15:J21" si="4">G15+I15</f>
        <v>37819.29</v>
      </c>
      <c r="K15" s="176">
        <f t="shared" si="2"/>
        <v>1575.80375</v>
      </c>
      <c r="L15" s="243">
        <f>IF('T6-Zamestnanci_a_mzdy'!F15-'T6a-Zamestnanci_a_mzdy (ženy)'!F15=0,0,('T6-Zamestnanci_a_mzdy'!J15-'T6a-Zamestnanci_a_mzdy (ženy)'!J15)/('T6-Zamestnanci_a_mzdy'!F15-'T6a-Zamestnanci_a_mzdy (ženy)'!F15)/12)</f>
        <v>1502.3739632220547</v>
      </c>
      <c r="M15" s="213">
        <v>1529</v>
      </c>
      <c r="N15" s="214">
        <v>1529</v>
      </c>
      <c r="O15" s="215">
        <v>1623</v>
      </c>
    </row>
    <row r="16" spans="1:15" x14ac:dyDescent="0.2">
      <c r="A16" s="20">
        <v>9</v>
      </c>
      <c r="B16" s="337" t="s">
        <v>214</v>
      </c>
      <c r="C16" s="567">
        <f>SUM(C17:C19)</f>
        <v>88.27000000000001</v>
      </c>
      <c r="D16" s="567">
        <f>SUM(D17:D19)</f>
        <v>88.218999999999994</v>
      </c>
      <c r="E16" s="567">
        <f>SUM(E17:E19)</f>
        <v>2.7440000000000002</v>
      </c>
      <c r="F16" s="567">
        <f t="shared" si="3"/>
        <v>91.01400000000001</v>
      </c>
      <c r="G16" s="37">
        <f>SUM(G17:G19)</f>
        <v>1432674.8199999998</v>
      </c>
      <c r="H16" s="37">
        <f>SUM(H17:H19)</f>
        <v>1413753.83</v>
      </c>
      <c r="I16" s="37">
        <f>SUM(I17:I19)</f>
        <v>98627.839999999997</v>
      </c>
      <c r="J16" s="87">
        <f t="shared" si="4"/>
        <v>1531302.66</v>
      </c>
      <c r="K16" s="176">
        <f t="shared" si="2"/>
        <v>1402.0761091700176</v>
      </c>
      <c r="L16" s="243">
        <f>IF('T6-Zamestnanci_a_mzdy'!F16-'T6a-Zamestnanci_a_mzdy (ženy)'!F16=0,0,('T6-Zamestnanci_a_mzdy'!J16-'T6a-Zamestnanci_a_mzdy (ženy)'!J16)/('T6-Zamestnanci_a_mzdy'!F16-'T6a-Zamestnanci_a_mzdy (ženy)'!F16)/12)</f>
        <v>2513.6689572171767</v>
      </c>
      <c r="M16" s="213">
        <v>1030</v>
      </c>
      <c r="N16" s="214">
        <v>1239</v>
      </c>
      <c r="O16" s="215">
        <v>1561</v>
      </c>
    </row>
    <row r="17" spans="1:15" x14ac:dyDescent="0.2">
      <c r="A17" s="20">
        <v>10</v>
      </c>
      <c r="B17" s="338" t="s">
        <v>178</v>
      </c>
      <c r="C17" s="579">
        <v>33.92</v>
      </c>
      <c r="D17" s="579">
        <v>33.92</v>
      </c>
      <c r="E17" s="579">
        <v>0</v>
      </c>
      <c r="F17" s="567">
        <f t="shared" si="3"/>
        <v>33.92</v>
      </c>
      <c r="G17" s="583">
        <v>594893.84</v>
      </c>
      <c r="H17" s="583">
        <v>583643.84</v>
      </c>
      <c r="I17" s="583">
        <v>8976.2199999999993</v>
      </c>
      <c r="J17" s="87">
        <f t="shared" si="4"/>
        <v>603870.05999999994</v>
      </c>
      <c r="K17" s="176">
        <f t="shared" si="2"/>
        <v>1483.5644162735846</v>
      </c>
      <c r="L17" s="243">
        <f>IF('T6-Zamestnanci_a_mzdy'!F17-'T6a-Zamestnanci_a_mzdy (ženy)'!F17=0,0,('T6-Zamestnanci_a_mzdy'!J17-'T6a-Zamestnanci_a_mzdy (ženy)'!J17)/('T6-Zamestnanci_a_mzdy'!F17-'T6a-Zamestnanci_a_mzdy (ženy)'!F17)/12)</f>
        <v>2844.4104291417175</v>
      </c>
      <c r="M17" s="213">
        <v>1048</v>
      </c>
      <c r="N17" s="214">
        <v>1266</v>
      </c>
      <c r="O17" s="215">
        <v>1817</v>
      </c>
    </row>
    <row r="18" spans="1:15" x14ac:dyDescent="0.2">
      <c r="A18" s="20">
        <v>11</v>
      </c>
      <c r="B18" s="338" t="s">
        <v>130</v>
      </c>
      <c r="C18" s="579">
        <v>54.35</v>
      </c>
      <c r="D18" s="579">
        <v>54.298999999999999</v>
      </c>
      <c r="E18" s="579">
        <v>2.7440000000000002</v>
      </c>
      <c r="F18" s="567">
        <f t="shared" si="3"/>
        <v>57.094000000000001</v>
      </c>
      <c r="G18" s="583">
        <v>837780.98</v>
      </c>
      <c r="H18" s="583">
        <v>830109.99</v>
      </c>
      <c r="I18" s="583">
        <v>89651.62</v>
      </c>
      <c r="J18" s="87">
        <f t="shared" si="4"/>
        <v>927432.6</v>
      </c>
      <c r="K18" s="176">
        <f t="shared" si="2"/>
        <v>1353.6632570848076</v>
      </c>
      <c r="L18" s="243">
        <f>IF('T6-Zamestnanci_a_mzdy'!F18-'T6a-Zamestnanci_a_mzdy (ženy)'!F18=0,0,('T6-Zamestnanci_a_mzdy'!J18-'T6a-Zamestnanci_a_mzdy (ženy)'!J18)/('T6-Zamestnanci_a_mzdy'!F18-'T6a-Zamestnanci_a_mzdy (ženy)'!F18)/12)</f>
        <v>1354.5120671563502</v>
      </c>
      <c r="M18" s="213">
        <v>1023</v>
      </c>
      <c r="N18" s="214">
        <v>1226</v>
      </c>
      <c r="O18" s="215">
        <v>1433</v>
      </c>
    </row>
    <row r="19" spans="1:15" x14ac:dyDescent="0.2">
      <c r="A19" s="20">
        <v>12</v>
      </c>
      <c r="B19" s="338" t="s">
        <v>118</v>
      </c>
      <c r="C19" s="579">
        <v>0</v>
      </c>
      <c r="D19" s="579">
        <v>0</v>
      </c>
      <c r="E19" s="579">
        <v>0</v>
      </c>
      <c r="F19" s="567">
        <f t="shared" si="3"/>
        <v>0</v>
      </c>
      <c r="G19" s="583">
        <v>0</v>
      </c>
      <c r="H19" s="583">
        <v>0</v>
      </c>
      <c r="I19" s="583">
        <v>0</v>
      </c>
      <c r="J19" s="87">
        <f t="shared" si="4"/>
        <v>0</v>
      </c>
      <c r="K19" s="176">
        <f t="shared" si="2"/>
        <v>0</v>
      </c>
      <c r="L19" s="243">
        <f>IF('T6-Zamestnanci_a_mzdy'!F19-'T6a-Zamestnanci_a_mzdy (ženy)'!F19=0,0,('T6-Zamestnanci_a_mzdy'!J19-'T6a-Zamestnanci_a_mzdy (ženy)'!J19)/('T6-Zamestnanci_a_mzdy'!F19-'T6a-Zamestnanci_a_mzdy (ženy)'!F19)/12)</f>
        <v>0</v>
      </c>
      <c r="M19" s="213">
        <v>0</v>
      </c>
      <c r="N19" s="214">
        <v>0</v>
      </c>
      <c r="O19" s="215">
        <v>0</v>
      </c>
    </row>
    <row r="20" spans="1:15" x14ac:dyDescent="0.2">
      <c r="A20" s="20">
        <v>13</v>
      </c>
      <c r="B20" s="337" t="s">
        <v>211</v>
      </c>
      <c r="C20" s="579">
        <v>4.9649999999999999</v>
      </c>
      <c r="D20" s="579">
        <v>4.9240000000000004</v>
      </c>
      <c r="E20" s="579">
        <v>2.2759999999999998</v>
      </c>
      <c r="F20" s="567">
        <f t="shared" si="3"/>
        <v>7.2409999999999997</v>
      </c>
      <c r="G20" s="583">
        <v>98429.68</v>
      </c>
      <c r="H20" s="583">
        <v>97304.23</v>
      </c>
      <c r="I20" s="583">
        <v>50495.63</v>
      </c>
      <c r="J20" s="87">
        <f t="shared" si="4"/>
        <v>148925.31</v>
      </c>
      <c r="K20" s="176">
        <f t="shared" si="2"/>
        <v>1713.9127882889104</v>
      </c>
      <c r="L20" s="243">
        <f>IF('T6-Zamestnanci_a_mzdy'!F20-'T6a-Zamestnanci_a_mzdy (ženy)'!F20=0,0,('T6-Zamestnanci_a_mzdy'!J20-'T6a-Zamestnanci_a_mzdy (ženy)'!J20)/('T6-Zamestnanci_a_mzdy'!F20-'T6a-Zamestnanci_a_mzdy (ženy)'!F20)/12)</f>
        <v>1640.2263833450731</v>
      </c>
      <c r="M20" s="213">
        <v>1492</v>
      </c>
      <c r="N20" s="214">
        <v>1675</v>
      </c>
      <c r="O20" s="215">
        <v>1733</v>
      </c>
    </row>
    <row r="21" spans="1:15" ht="31.5" x14ac:dyDescent="0.2">
      <c r="A21" s="20">
        <v>14</v>
      </c>
      <c r="B21" s="337" t="s">
        <v>52</v>
      </c>
      <c r="C21" s="579">
        <v>18.283999999999999</v>
      </c>
      <c r="D21" s="579">
        <v>18.283999999999999</v>
      </c>
      <c r="E21" s="579">
        <v>0.16600000000000001</v>
      </c>
      <c r="F21" s="567">
        <f t="shared" si="3"/>
        <v>18.45</v>
      </c>
      <c r="G21" s="583">
        <v>170075.93</v>
      </c>
      <c r="H21" s="583">
        <v>170075.93</v>
      </c>
      <c r="I21" s="583">
        <v>2058.63</v>
      </c>
      <c r="J21" s="87">
        <f t="shared" si="4"/>
        <v>172134.56</v>
      </c>
      <c r="K21" s="176">
        <f t="shared" si="2"/>
        <v>777.48220415537492</v>
      </c>
      <c r="L21" s="243">
        <f>IF('T6-Zamestnanci_a_mzdy'!F21-'T6a-Zamestnanci_a_mzdy (ženy)'!F21=0,0,('T6-Zamestnanci_a_mzdy'!J21-'T6a-Zamestnanci_a_mzdy (ženy)'!J21)/('T6-Zamestnanci_a_mzdy'!F21-'T6a-Zamestnanci_a_mzdy (ženy)'!F21)/12)</f>
        <v>956.57033065236817</v>
      </c>
      <c r="M21" s="213">
        <v>724</v>
      </c>
      <c r="N21" s="214">
        <v>792</v>
      </c>
      <c r="O21" s="215">
        <v>805</v>
      </c>
    </row>
    <row r="22" spans="1:15" ht="47.25" x14ac:dyDescent="0.2">
      <c r="A22" s="20">
        <v>15</v>
      </c>
      <c r="B22" s="337" t="s">
        <v>252</v>
      </c>
      <c r="C22" s="567">
        <f>SUM(C23:C26)</f>
        <v>0</v>
      </c>
      <c r="D22" s="567">
        <f>SUM(D23:D26)</f>
        <v>0</v>
      </c>
      <c r="E22" s="567">
        <f>SUM(E23:E26)</f>
        <v>0</v>
      </c>
      <c r="F22" s="567">
        <f>SUM(F27:F27)</f>
        <v>0</v>
      </c>
      <c r="G22" s="37">
        <f>SUM(G23:G26)</f>
        <v>0</v>
      </c>
      <c r="H22" s="37">
        <f>SUM(H23:H26)</f>
        <v>0</v>
      </c>
      <c r="I22" s="37">
        <f>SUM(I23:I26)</f>
        <v>0</v>
      </c>
      <c r="J22" s="87">
        <f>SUM(J23:J26)</f>
        <v>0</v>
      </c>
      <c r="K22" s="176">
        <f t="shared" si="2"/>
        <v>0</v>
      </c>
      <c r="L22" s="243">
        <f>IF('T6-Zamestnanci_a_mzdy'!F22-'T6a-Zamestnanci_a_mzdy (ženy)'!F22=0,0,('T6-Zamestnanci_a_mzdy'!J22-'T6a-Zamestnanci_a_mzdy (ženy)'!J22)/('T6-Zamestnanci_a_mzdy'!F22-'T6a-Zamestnanci_a_mzdy (ženy)'!F22)/12)</f>
        <v>0</v>
      </c>
      <c r="M22" s="245" t="s">
        <v>245</v>
      </c>
      <c r="N22" s="233" t="s">
        <v>245</v>
      </c>
      <c r="O22" s="248" t="s">
        <v>245</v>
      </c>
    </row>
    <row r="23" spans="1:15" x14ac:dyDescent="0.2">
      <c r="A23" s="20" t="s">
        <v>212</v>
      </c>
      <c r="B23" s="582" t="s">
        <v>1316</v>
      </c>
      <c r="C23" s="579">
        <v>0</v>
      </c>
      <c r="D23" s="579">
        <v>0</v>
      </c>
      <c r="E23" s="579">
        <v>0</v>
      </c>
      <c r="F23" s="567">
        <f t="shared" ref="F23:F29" si="5">C23+E23</f>
        <v>0</v>
      </c>
      <c r="G23" s="583">
        <v>0</v>
      </c>
      <c r="H23" s="583">
        <v>0</v>
      </c>
      <c r="I23" s="583">
        <v>0</v>
      </c>
      <c r="J23" s="87">
        <f>G23+I23</f>
        <v>0</v>
      </c>
      <c r="K23" s="176">
        <f t="shared" si="2"/>
        <v>0</v>
      </c>
      <c r="L23" s="243">
        <f>IF('T6-Zamestnanci_a_mzdy'!F23-'T6a-Zamestnanci_a_mzdy (ženy)'!F23=0,0,('T6-Zamestnanci_a_mzdy'!J23-'T6a-Zamestnanci_a_mzdy (ženy)'!J23)/('T6-Zamestnanci_a_mzdy'!F23-'T6a-Zamestnanci_a_mzdy (ženy)'!F23)/12)</f>
        <v>0</v>
      </c>
      <c r="M23" s="245" t="s">
        <v>245</v>
      </c>
      <c r="N23" s="233" t="s">
        <v>245</v>
      </c>
      <c r="O23" s="248" t="s">
        <v>245</v>
      </c>
    </row>
    <row r="24" spans="1:15" x14ac:dyDescent="0.2">
      <c r="A24" s="20" t="s">
        <v>307</v>
      </c>
      <c r="B24" s="582" t="s">
        <v>1316</v>
      </c>
      <c r="C24" s="579">
        <v>0</v>
      </c>
      <c r="D24" s="579">
        <v>0</v>
      </c>
      <c r="E24" s="579">
        <v>0</v>
      </c>
      <c r="F24" s="567">
        <f t="shared" si="5"/>
        <v>0</v>
      </c>
      <c r="G24" s="583">
        <v>0</v>
      </c>
      <c r="H24" s="583">
        <v>0</v>
      </c>
      <c r="I24" s="583">
        <v>0</v>
      </c>
      <c r="J24" s="87">
        <f>G24+I24</f>
        <v>0</v>
      </c>
      <c r="K24" s="176">
        <f t="shared" si="2"/>
        <v>0</v>
      </c>
      <c r="L24" s="243">
        <f>IF('T6-Zamestnanci_a_mzdy'!F24-'T6a-Zamestnanci_a_mzdy (ženy)'!F24=0,0,('T6-Zamestnanci_a_mzdy'!J24-'T6a-Zamestnanci_a_mzdy (ženy)'!J24)/('T6-Zamestnanci_a_mzdy'!F24-'T6a-Zamestnanci_a_mzdy (ženy)'!F24)/12)</f>
        <v>0</v>
      </c>
      <c r="M24" s="245" t="s">
        <v>245</v>
      </c>
      <c r="N24" s="233" t="s">
        <v>245</v>
      </c>
      <c r="O24" s="248" t="s">
        <v>245</v>
      </c>
    </row>
    <row r="25" spans="1:15" x14ac:dyDescent="0.2">
      <c r="A25" s="20" t="s">
        <v>308</v>
      </c>
      <c r="B25" s="582" t="s">
        <v>1316</v>
      </c>
      <c r="C25" s="579">
        <v>0</v>
      </c>
      <c r="D25" s="579">
        <v>0</v>
      </c>
      <c r="E25" s="579">
        <v>0</v>
      </c>
      <c r="F25" s="567">
        <f t="shared" si="5"/>
        <v>0</v>
      </c>
      <c r="G25" s="583">
        <v>0</v>
      </c>
      <c r="H25" s="583">
        <v>0</v>
      </c>
      <c r="I25" s="583">
        <v>0</v>
      </c>
      <c r="J25" s="87">
        <f>G25+I25</f>
        <v>0</v>
      </c>
      <c r="K25" s="176">
        <f t="shared" si="2"/>
        <v>0</v>
      </c>
      <c r="L25" s="243">
        <f>IF('T6-Zamestnanci_a_mzdy'!F25-'T6a-Zamestnanci_a_mzdy (ženy)'!F25=0,0,('T6-Zamestnanci_a_mzdy'!J25-'T6a-Zamestnanci_a_mzdy (ženy)'!J25)/('T6-Zamestnanci_a_mzdy'!F25-'T6a-Zamestnanci_a_mzdy (ženy)'!F25)/12)</f>
        <v>0</v>
      </c>
      <c r="M25" s="245" t="s">
        <v>245</v>
      </c>
      <c r="N25" s="233" t="s">
        <v>245</v>
      </c>
      <c r="O25" s="248" t="s">
        <v>245</v>
      </c>
    </row>
    <row r="26" spans="1:15" ht="16.5" customHeight="1" x14ac:dyDescent="0.2">
      <c r="A26" s="20" t="s">
        <v>309</v>
      </c>
      <c r="B26" s="582" t="s">
        <v>1316</v>
      </c>
      <c r="C26" s="579">
        <v>0</v>
      </c>
      <c r="D26" s="579">
        <v>0</v>
      </c>
      <c r="E26" s="579">
        <v>0</v>
      </c>
      <c r="F26" s="567">
        <f t="shared" si="5"/>
        <v>0</v>
      </c>
      <c r="G26" s="583">
        <v>0</v>
      </c>
      <c r="H26" s="583">
        <v>0</v>
      </c>
      <c r="I26" s="583">
        <v>0</v>
      </c>
      <c r="J26" s="87">
        <f>G26+I26</f>
        <v>0</v>
      </c>
      <c r="K26" s="176">
        <f t="shared" si="2"/>
        <v>0</v>
      </c>
      <c r="L26" s="243">
        <f>IF('T6-Zamestnanci_a_mzdy'!F26-'T6a-Zamestnanci_a_mzdy (ženy)'!F26=0,0,('T6-Zamestnanci_a_mzdy'!J26-'T6a-Zamestnanci_a_mzdy (ženy)'!J26)/('T6-Zamestnanci_a_mzdy'!F26-'T6a-Zamestnanci_a_mzdy (ženy)'!F26)/12)</f>
        <v>0</v>
      </c>
      <c r="M26" s="245" t="s">
        <v>245</v>
      </c>
      <c r="N26" s="233" t="s">
        <v>245</v>
      </c>
      <c r="O26" s="248" t="s">
        <v>245</v>
      </c>
    </row>
    <row r="27" spans="1:15" x14ac:dyDescent="0.2">
      <c r="A27" s="20"/>
      <c r="B27" s="338"/>
      <c r="C27" s="580"/>
      <c r="D27" s="580"/>
      <c r="E27" s="580"/>
      <c r="F27" s="581">
        <f t="shared" si="5"/>
        <v>0</v>
      </c>
      <c r="G27" s="585"/>
      <c r="H27" s="585"/>
      <c r="I27" s="585"/>
      <c r="J27" s="148"/>
      <c r="K27" s="148"/>
      <c r="L27" s="243"/>
      <c r="M27" s="246"/>
      <c r="N27" s="214"/>
      <c r="O27" s="247"/>
    </row>
    <row r="28" spans="1:15" x14ac:dyDescent="0.2">
      <c r="A28" s="20">
        <v>16</v>
      </c>
      <c r="B28" s="337" t="s">
        <v>53</v>
      </c>
      <c r="C28" s="579">
        <v>3.2309999999999999</v>
      </c>
      <c r="D28" s="579">
        <v>3.2309999999999999</v>
      </c>
      <c r="E28" s="579">
        <v>2.7690000000000001</v>
      </c>
      <c r="F28" s="567">
        <f t="shared" si="5"/>
        <v>6</v>
      </c>
      <c r="G28" s="583">
        <v>37788.660000000003</v>
      </c>
      <c r="H28" s="583">
        <v>37788.660000000003</v>
      </c>
      <c r="I28" s="583">
        <v>30764.41</v>
      </c>
      <c r="J28" s="87">
        <f>G28+I28</f>
        <v>68553.070000000007</v>
      </c>
      <c r="K28" s="176">
        <f t="shared" si="2"/>
        <v>952.12597222222223</v>
      </c>
      <c r="L28" s="243">
        <f>IF('T6-Zamestnanci_a_mzdy'!F28-'T6a-Zamestnanci_a_mzdy (ženy)'!F28=0,0,('T6-Zamestnanci_a_mzdy'!J28-'T6a-Zamestnanci_a_mzdy (ženy)'!J28)/('T6-Zamestnanci_a_mzdy'!F28-'T6a-Zamestnanci_a_mzdy (ženy)'!F28)/12)</f>
        <v>1328.5344696969694</v>
      </c>
      <c r="M28" s="213">
        <v>752</v>
      </c>
      <c r="N28" s="214">
        <v>829</v>
      </c>
      <c r="O28" s="215">
        <v>886</v>
      </c>
    </row>
    <row r="29" spans="1:15" x14ac:dyDescent="0.2">
      <c r="A29" s="20">
        <v>17</v>
      </c>
      <c r="B29" s="337" t="s">
        <v>54</v>
      </c>
      <c r="C29" s="579">
        <v>0</v>
      </c>
      <c r="D29" s="579">
        <v>0</v>
      </c>
      <c r="E29" s="579">
        <v>8.7650000000000006</v>
      </c>
      <c r="F29" s="567">
        <f t="shared" si="5"/>
        <v>8.7650000000000006</v>
      </c>
      <c r="G29" s="583">
        <v>3000</v>
      </c>
      <c r="H29" s="583">
        <v>3000</v>
      </c>
      <c r="I29" s="583">
        <v>80511.399999999994</v>
      </c>
      <c r="J29" s="87">
        <f>G29+I29</f>
        <v>83511.399999999994</v>
      </c>
      <c r="K29" s="176">
        <f t="shared" si="2"/>
        <v>793.98554858338082</v>
      </c>
      <c r="L29" s="243">
        <f>IF('T6-Zamestnanci_a_mzdy'!F29-'T6a-Zamestnanci_a_mzdy (ženy)'!F29=0,0,('T6-Zamestnanci_a_mzdy'!J29-'T6a-Zamestnanci_a_mzdy (ženy)'!J29)/('T6-Zamestnanci_a_mzdy'!F29-'T6a-Zamestnanci_a_mzdy (ženy)'!F29)/12)</f>
        <v>1012.3788546255513</v>
      </c>
      <c r="M29" s="213">
        <v>640</v>
      </c>
      <c r="N29" s="214">
        <v>782</v>
      </c>
      <c r="O29" s="215">
        <v>837</v>
      </c>
    </row>
    <row r="30" spans="1:15" ht="16.5" thickBot="1" x14ac:dyDescent="0.25">
      <c r="A30" s="21">
        <v>18</v>
      </c>
      <c r="B30" s="339" t="s">
        <v>253</v>
      </c>
      <c r="C30" s="570">
        <f t="shared" ref="C30:J30" si="6">C7+C13+C16+C20+C21+C28+C29</f>
        <v>271.95699999999999</v>
      </c>
      <c r="D30" s="570">
        <f t="shared" si="6"/>
        <v>269.661</v>
      </c>
      <c r="E30" s="570">
        <f t="shared" si="6"/>
        <v>20.492000000000001</v>
      </c>
      <c r="F30" s="570">
        <f t="shared" si="6"/>
        <v>292.44899999999996</v>
      </c>
      <c r="G30" s="38">
        <f t="shared" si="6"/>
        <v>5125013.379999999</v>
      </c>
      <c r="H30" s="38">
        <f t="shared" si="6"/>
        <v>5036959.6500000004</v>
      </c>
      <c r="I30" s="38">
        <f t="shared" si="6"/>
        <v>460008.89</v>
      </c>
      <c r="J30" s="88">
        <f t="shared" si="6"/>
        <v>5585022.2699999996</v>
      </c>
      <c r="K30" s="177">
        <f t="shared" si="2"/>
        <v>1591.4519198219177</v>
      </c>
      <c r="L30" s="244">
        <f>IF('T6-Zamestnanci_a_mzdy'!F30-'T6a-Zamestnanci_a_mzdy (ženy)'!F30=0,0,('T6-Zamestnanci_a_mzdy'!J30-'T6a-Zamestnanci_a_mzdy (ženy)'!J30)/('T6-Zamestnanci_a_mzdy'!F30-'T6a-Zamestnanci_a_mzdy (ženy)'!F30)/12)</f>
        <v>1847.9972247548665</v>
      </c>
      <c r="M30" s="216">
        <v>1212</v>
      </c>
      <c r="N30" s="217">
        <v>1514</v>
      </c>
      <c r="O30" s="218">
        <v>1901</v>
      </c>
    </row>
    <row r="31" spans="1:15" x14ac:dyDescent="0.2">
      <c r="A31" s="12"/>
      <c r="B31" s="12"/>
      <c r="C31" s="15"/>
      <c r="D31" s="12"/>
      <c r="E31" s="12"/>
      <c r="F31" s="15"/>
      <c r="G31" s="15"/>
      <c r="H31" s="15"/>
      <c r="I31" s="15"/>
      <c r="J31" s="15"/>
      <c r="L31" s="219"/>
      <c r="M31" s="219"/>
      <c r="N31" s="219"/>
      <c r="O31" s="219"/>
    </row>
    <row r="32" spans="1:15" x14ac:dyDescent="0.25">
      <c r="A32" s="857" t="s">
        <v>10</v>
      </c>
      <c r="B32" s="858"/>
      <c r="C32" s="858"/>
      <c r="D32" s="858"/>
      <c r="E32" s="858"/>
      <c r="F32" s="858"/>
      <c r="G32" s="858"/>
      <c r="H32" s="858"/>
      <c r="I32" s="858"/>
      <c r="J32" s="859"/>
      <c r="L32" s="219"/>
      <c r="M32" s="219"/>
      <c r="N32" s="219"/>
      <c r="O32" s="219"/>
    </row>
    <row r="33" spans="1:15" x14ac:dyDescent="0.25">
      <c r="A33" s="860" t="s">
        <v>695</v>
      </c>
      <c r="B33" s="758"/>
      <c r="C33" s="758"/>
      <c r="D33" s="758"/>
      <c r="E33" s="758"/>
      <c r="F33" s="758"/>
      <c r="G33" s="758"/>
      <c r="H33" s="758"/>
      <c r="I33" s="758"/>
      <c r="J33" s="861"/>
      <c r="L33" s="219"/>
      <c r="M33" s="220" t="s">
        <v>756</v>
      </c>
      <c r="N33" s="219"/>
      <c r="O33" s="219"/>
    </row>
    <row r="34" spans="1:15" ht="50.25" customHeight="1" x14ac:dyDescent="0.2">
      <c r="A34" s="403"/>
      <c r="B34" s="864" t="s">
        <v>1241</v>
      </c>
      <c r="C34" s="864"/>
      <c r="D34" s="864"/>
      <c r="E34" s="864"/>
      <c r="F34" s="864"/>
      <c r="G34" s="864"/>
      <c r="H34" s="864"/>
      <c r="I34" s="864"/>
      <c r="J34" s="864"/>
      <c r="L34" s="219"/>
      <c r="M34" s="219"/>
      <c r="N34" s="219"/>
      <c r="O34" s="219"/>
    </row>
    <row r="35" spans="1:15" x14ac:dyDescent="0.2">
      <c r="A35" s="403"/>
      <c r="B35" s="404" t="s">
        <v>616</v>
      </c>
      <c r="C35" s="405"/>
      <c r="D35" s="405"/>
      <c r="E35" s="405"/>
      <c r="F35" s="405"/>
      <c r="G35" s="405"/>
      <c r="H35" s="405"/>
      <c r="I35" s="405"/>
      <c r="J35" s="405"/>
      <c r="L35" s="219"/>
      <c r="M35" s="219"/>
      <c r="N35" s="219"/>
      <c r="O35" s="219"/>
    </row>
    <row r="36" spans="1:15" x14ac:dyDescent="0.2">
      <c r="A36" s="403"/>
      <c r="B36" s="404" t="s">
        <v>617</v>
      </c>
      <c r="C36" s="405"/>
      <c r="D36" s="405"/>
      <c r="E36" s="405"/>
      <c r="F36" s="405"/>
      <c r="G36" s="405"/>
      <c r="H36" s="405"/>
      <c r="I36" s="405"/>
      <c r="J36" s="405"/>
    </row>
    <row r="37" spans="1:15" x14ac:dyDescent="0.2">
      <c r="A37" s="403"/>
      <c r="B37" s="404" t="s">
        <v>618</v>
      </c>
      <c r="C37" s="405"/>
      <c r="D37" s="405"/>
      <c r="E37" s="405"/>
      <c r="F37" s="405"/>
      <c r="G37" s="405"/>
      <c r="H37" s="405"/>
      <c r="I37" s="405"/>
      <c r="J37" s="405"/>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E11"/>
  <sheetViews>
    <sheetView zoomScaleNormal="100" workbookViewId="0">
      <pane xSplit="2" ySplit="4" topLeftCell="C5" activePane="bottomRight" state="frozen"/>
      <selection pane="topRight" activeCell="C1" sqref="C1"/>
      <selection pane="bottomLeft" activeCell="A7" sqref="A7"/>
      <selection pane="bottomRight" activeCell="A11" sqref="A11"/>
    </sheetView>
  </sheetViews>
  <sheetFormatPr defaultColWidth="9.140625" defaultRowHeight="15.75" x14ac:dyDescent="0.25"/>
  <cols>
    <col min="1" max="1" width="9.140625" style="90"/>
    <col min="2" max="2" width="69.7109375" style="90" customWidth="1"/>
    <col min="3" max="3" width="18" style="90" bestFit="1" customWidth="1"/>
    <col min="4" max="4" width="20.28515625" style="90" bestFit="1" customWidth="1"/>
    <col min="5" max="5" width="26.42578125" style="90" customWidth="1"/>
    <col min="6" max="16384" width="9.140625" style="90"/>
  </cols>
  <sheetData>
    <row r="1" spans="1:5" s="406" customFormat="1" ht="39.75" customHeight="1" thickBot="1" x14ac:dyDescent="0.3">
      <c r="A1" s="871" t="s">
        <v>1013</v>
      </c>
      <c r="B1" s="872"/>
      <c r="C1" s="872"/>
      <c r="D1" s="872"/>
      <c r="E1" s="873"/>
    </row>
    <row r="2" spans="1:5" s="406" customFormat="1" ht="44.25" customHeight="1" thickBot="1" x14ac:dyDescent="0.3">
      <c r="A2" s="874" t="s">
        <v>1303</v>
      </c>
      <c r="B2" s="875"/>
      <c r="C2" s="875"/>
      <c r="D2" s="875"/>
      <c r="E2" s="876"/>
    </row>
    <row r="3" spans="1:5" s="406" customFormat="1" ht="65.25" customHeight="1" x14ac:dyDescent="0.25">
      <c r="A3" s="407" t="s">
        <v>145</v>
      </c>
      <c r="B3" s="408" t="s">
        <v>259</v>
      </c>
      <c r="C3" s="409" t="s">
        <v>748</v>
      </c>
      <c r="D3" s="409" t="s">
        <v>766</v>
      </c>
      <c r="E3" s="410" t="s">
        <v>666</v>
      </c>
    </row>
    <row r="4" spans="1:5" s="406" customFormat="1" ht="26.25" customHeight="1" x14ac:dyDescent="0.25">
      <c r="A4" s="411"/>
      <c r="B4" s="412"/>
      <c r="C4" s="413" t="s">
        <v>217</v>
      </c>
      <c r="D4" s="413" t="s">
        <v>218</v>
      </c>
      <c r="E4" s="414" t="s">
        <v>747</v>
      </c>
    </row>
    <row r="5" spans="1:5" ht="35.25" customHeight="1" thickBot="1" x14ac:dyDescent="0.3">
      <c r="A5" s="198">
        <v>1</v>
      </c>
      <c r="B5" s="415" t="s">
        <v>855</v>
      </c>
      <c r="C5" s="651">
        <v>142284.5</v>
      </c>
      <c r="D5" s="651">
        <v>172947</v>
      </c>
      <c r="E5" s="652">
        <f>C5+D5</f>
        <v>315231.5</v>
      </c>
    </row>
    <row r="6" spans="1:5" ht="30.75" customHeight="1" thickTop="1" x14ac:dyDescent="0.25">
      <c r="A6" s="197">
        <v>2</v>
      </c>
      <c r="B6" s="416" t="s">
        <v>966</v>
      </c>
      <c r="C6" s="653">
        <v>161</v>
      </c>
      <c r="D6" s="653">
        <v>200</v>
      </c>
      <c r="E6" s="654">
        <f>C6+D6</f>
        <v>361</v>
      </c>
    </row>
    <row r="7" spans="1:5" ht="31.5" customHeight="1" thickBot="1" x14ac:dyDescent="0.3">
      <c r="A7" s="133">
        <v>3</v>
      </c>
      <c r="B7" s="417" t="s">
        <v>313</v>
      </c>
      <c r="C7" s="655">
        <f>IF(C6=0,0,+C5/C6)</f>
        <v>883.75465838509319</v>
      </c>
      <c r="D7" s="655">
        <f>IF(D6=0,0,+D5/D6)</f>
        <v>864.73500000000001</v>
      </c>
      <c r="E7" s="656">
        <f>IF(E6=0,0,+E5/E6)</f>
        <v>873.21745152354572</v>
      </c>
    </row>
    <row r="9" spans="1:5" s="406" customFormat="1" ht="31.5" customHeight="1" x14ac:dyDescent="0.25">
      <c r="A9" s="877" t="s">
        <v>1209</v>
      </c>
      <c r="B9" s="878"/>
      <c r="C9" s="878"/>
      <c r="D9" s="878"/>
      <c r="E9" s="879"/>
    </row>
    <row r="10" spans="1:5" s="406" customFormat="1" x14ac:dyDescent="0.25">
      <c r="A10" s="418"/>
    </row>
    <row r="11" spans="1:5" s="406" customFormat="1" x14ac:dyDescent="0.25">
      <c r="A11" s="569" t="s">
        <v>1328</v>
      </c>
    </row>
  </sheetData>
  <mergeCells count="3">
    <mergeCell ref="A1:E1"/>
    <mergeCell ref="A2:E2"/>
    <mergeCell ref="A9:E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G16"/>
  <sheetViews>
    <sheetView zoomScaleNormal="100" workbookViewId="0">
      <pane xSplit="2" ySplit="5" topLeftCell="C6" activePane="bottomRight" state="frozen"/>
      <selection pane="topRight" activeCell="C1" sqref="C1"/>
      <selection pane="bottomLeft" activeCell="A6" sqref="A6"/>
      <selection pane="bottomRight" activeCell="K10" sqref="K10"/>
    </sheetView>
  </sheetViews>
  <sheetFormatPr defaultColWidth="9.140625" defaultRowHeight="15.75" x14ac:dyDescent="0.2"/>
  <cols>
    <col min="1" max="1" width="8.140625" style="13" customWidth="1"/>
    <col min="2" max="2" width="93.140625" style="43" customWidth="1"/>
    <col min="3" max="3" width="17.28515625" style="13" customWidth="1"/>
    <col min="4" max="4" width="17.140625" style="13" customWidth="1"/>
    <col min="5" max="5" width="15.7109375" style="13" customWidth="1"/>
    <col min="6" max="6" width="18" style="13" customWidth="1"/>
    <col min="7" max="16384" width="9.140625" style="13"/>
  </cols>
  <sheetData>
    <row r="1" spans="1:7" s="355" customFormat="1" ht="50.1" customHeight="1" thickBot="1" x14ac:dyDescent="0.25">
      <c r="A1" s="886" t="s">
        <v>1080</v>
      </c>
      <c r="B1" s="887"/>
      <c r="C1" s="887"/>
      <c r="D1" s="887"/>
      <c r="E1" s="887"/>
      <c r="F1" s="888"/>
      <c r="G1" s="403"/>
    </row>
    <row r="2" spans="1:7" s="355" customFormat="1" ht="36.75" customHeight="1" x14ac:dyDescent="0.2">
      <c r="A2" s="842" t="s">
        <v>1303</v>
      </c>
      <c r="B2" s="897"/>
      <c r="C2" s="898" t="s">
        <v>673</v>
      </c>
      <c r="D2" s="898"/>
      <c r="E2" s="898"/>
      <c r="F2" s="899"/>
    </row>
    <row r="3" spans="1:7" s="355" customFormat="1" x14ac:dyDescent="0.2">
      <c r="A3" s="895" t="s">
        <v>145</v>
      </c>
      <c r="B3" s="893" t="s">
        <v>259</v>
      </c>
      <c r="C3" s="889">
        <v>2021</v>
      </c>
      <c r="D3" s="890"/>
      <c r="E3" s="891">
        <v>2022</v>
      </c>
      <c r="F3" s="892"/>
    </row>
    <row r="4" spans="1:7" s="355" customFormat="1" ht="69" customHeight="1" x14ac:dyDescent="0.2">
      <c r="A4" s="896"/>
      <c r="B4" s="894"/>
      <c r="C4" s="419" t="s">
        <v>638</v>
      </c>
      <c r="D4" s="419" t="s">
        <v>132</v>
      </c>
      <c r="E4" s="419" t="s">
        <v>638</v>
      </c>
      <c r="F4" s="361" t="s">
        <v>209</v>
      </c>
    </row>
    <row r="5" spans="1:7" s="355" customFormat="1" x14ac:dyDescent="0.2">
      <c r="A5" s="420"/>
      <c r="B5" s="421"/>
      <c r="C5" s="424" t="s">
        <v>217</v>
      </c>
      <c r="D5" s="424" t="s">
        <v>218</v>
      </c>
      <c r="E5" s="424" t="s">
        <v>219</v>
      </c>
      <c r="F5" s="354" t="s">
        <v>226</v>
      </c>
    </row>
    <row r="6" spans="1:7" ht="38.25" customHeight="1" x14ac:dyDescent="0.2">
      <c r="A6" s="20">
        <v>1</v>
      </c>
      <c r="B6" s="346" t="s">
        <v>60</v>
      </c>
      <c r="C6" s="82">
        <v>189335</v>
      </c>
      <c r="D6" s="83" t="s">
        <v>245</v>
      </c>
      <c r="E6" s="82">
        <v>160480</v>
      </c>
      <c r="F6" s="84" t="s">
        <v>245</v>
      </c>
      <c r="G6" s="135" t="s">
        <v>1419</v>
      </c>
    </row>
    <row r="7" spans="1:7" ht="38.25" customHeight="1" x14ac:dyDescent="0.2">
      <c r="A7" s="20">
        <f>A6+1</f>
        <v>2</v>
      </c>
      <c r="B7" s="346" t="s">
        <v>266</v>
      </c>
      <c r="C7" s="83" t="s">
        <v>245</v>
      </c>
      <c r="D7" s="657">
        <v>1004</v>
      </c>
      <c r="E7" s="83" t="s">
        <v>245</v>
      </c>
      <c r="F7" s="47">
        <v>827</v>
      </c>
    </row>
    <row r="8" spans="1:7" ht="38.25" customHeight="1" x14ac:dyDescent="0.2">
      <c r="A8" s="20">
        <f>A7+1</f>
        <v>3</v>
      </c>
      <c r="B8" s="346" t="s">
        <v>1081</v>
      </c>
      <c r="C8" s="83" t="s">
        <v>245</v>
      </c>
      <c r="D8" s="657">
        <v>150</v>
      </c>
      <c r="E8" s="83" t="s">
        <v>245</v>
      </c>
      <c r="F8" s="47">
        <v>115</v>
      </c>
    </row>
    <row r="9" spans="1:7" ht="35.25" customHeight="1" x14ac:dyDescent="0.2">
      <c r="A9" s="20">
        <f>A8+1</f>
        <v>4</v>
      </c>
      <c r="B9" s="422" t="s">
        <v>599</v>
      </c>
      <c r="C9" s="82">
        <v>213957.37</v>
      </c>
      <c r="D9" s="83" t="s">
        <v>245</v>
      </c>
      <c r="E9" s="85">
        <f>+C11</f>
        <v>131759.37</v>
      </c>
      <c r="F9" s="84" t="s">
        <v>245</v>
      </c>
    </row>
    <row r="10" spans="1:7" ht="37.5" customHeight="1" x14ac:dyDescent="0.2">
      <c r="A10" s="20">
        <f>A9+1</f>
        <v>5</v>
      </c>
      <c r="B10" s="422" t="s">
        <v>1255</v>
      </c>
      <c r="C10" s="82">
        <v>107137</v>
      </c>
      <c r="D10" s="83" t="s">
        <v>245</v>
      </c>
      <c r="E10" s="86">
        <v>242692</v>
      </c>
      <c r="F10" s="84" t="s">
        <v>245</v>
      </c>
    </row>
    <row r="11" spans="1:7" ht="33" customHeight="1" x14ac:dyDescent="0.2">
      <c r="A11" s="20">
        <v>6</v>
      </c>
      <c r="B11" s="422" t="s">
        <v>185</v>
      </c>
      <c r="C11" s="87">
        <f>+C9+C10-C6</f>
        <v>131759.37</v>
      </c>
      <c r="D11" s="83" t="s">
        <v>245</v>
      </c>
      <c r="E11" s="85">
        <f>+E9+E10-E6</f>
        <v>213971.37</v>
      </c>
      <c r="F11" s="84" t="s">
        <v>245</v>
      </c>
    </row>
    <row r="12" spans="1:7" ht="36" customHeight="1" thickBot="1" x14ac:dyDescent="0.25">
      <c r="A12" s="21">
        <v>7</v>
      </c>
      <c r="B12" s="423" t="s">
        <v>1242</v>
      </c>
      <c r="C12" s="88">
        <f>IF(C6=0,0,C6/D7)</f>
        <v>188.58067729083666</v>
      </c>
      <c r="D12" s="658" t="s">
        <v>245</v>
      </c>
      <c r="E12" s="88">
        <f>IF(E6=0,0,E6/F7)</f>
        <v>194.05078597339784</v>
      </c>
      <c r="F12" s="89" t="s">
        <v>245</v>
      </c>
    </row>
    <row r="13" spans="1:7" x14ac:dyDescent="0.2">
      <c r="B13" s="15"/>
    </row>
    <row r="14" spans="1:7" s="355" customFormat="1" x14ac:dyDescent="0.2">
      <c r="A14" s="880" t="s">
        <v>1210</v>
      </c>
      <c r="B14" s="881"/>
      <c r="C14" s="881"/>
      <c r="D14" s="881"/>
      <c r="E14" s="881"/>
      <c r="F14" s="882"/>
    </row>
    <row r="15" spans="1:7" s="355" customFormat="1" x14ac:dyDescent="0.2">
      <c r="A15" s="883" t="s">
        <v>297</v>
      </c>
      <c r="B15" s="884"/>
      <c r="C15" s="884"/>
      <c r="D15" s="884"/>
      <c r="E15" s="884"/>
      <c r="F15" s="885"/>
    </row>
    <row r="16" spans="1:7" x14ac:dyDescent="0.2">
      <c r="A16" s="569"/>
      <c r="B16" s="569"/>
      <c r="C16" s="569"/>
      <c r="D16" s="569"/>
      <c r="E16" s="569"/>
      <c r="F16" s="569"/>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G17"/>
  <sheetViews>
    <sheetView zoomScaleNormal="100" workbookViewId="0">
      <pane xSplit="2" ySplit="5" topLeftCell="C6" activePane="bottomRight" state="frozen"/>
      <selection pane="topRight" activeCell="C1" sqref="C1"/>
      <selection pane="bottomLeft" activeCell="A6" sqref="A6"/>
      <selection pane="bottomRight" activeCell="H7" sqref="H7"/>
    </sheetView>
  </sheetViews>
  <sheetFormatPr defaultColWidth="9.140625" defaultRowHeight="15.75" x14ac:dyDescent="0.2"/>
  <cols>
    <col min="1" max="1" width="8.140625" style="13" customWidth="1"/>
    <col min="2" max="2" width="93.140625" style="43" customWidth="1"/>
    <col min="3" max="3" width="17.28515625" style="13" customWidth="1"/>
    <col min="4" max="4" width="17.140625" style="13" customWidth="1"/>
    <col min="5" max="5" width="15.7109375" style="13" customWidth="1"/>
    <col min="6" max="6" width="18" style="13" customWidth="1"/>
    <col min="7" max="16384" width="9.140625" style="13"/>
  </cols>
  <sheetData>
    <row r="1" spans="1:7" s="355" customFormat="1" ht="50.1" customHeight="1" thickBot="1" x14ac:dyDescent="0.25">
      <c r="A1" s="886" t="s">
        <v>1082</v>
      </c>
      <c r="B1" s="887"/>
      <c r="C1" s="887"/>
      <c r="D1" s="887"/>
      <c r="E1" s="887"/>
      <c r="F1" s="888"/>
      <c r="G1" s="403"/>
    </row>
    <row r="2" spans="1:7" s="355" customFormat="1" ht="36.75" customHeight="1" x14ac:dyDescent="0.2">
      <c r="A2" s="842" t="s">
        <v>1303</v>
      </c>
      <c r="B2" s="897"/>
      <c r="C2" s="898" t="s">
        <v>884</v>
      </c>
      <c r="D2" s="898"/>
      <c r="E2" s="898"/>
      <c r="F2" s="899"/>
    </row>
    <row r="3" spans="1:7" s="355" customFormat="1" x14ac:dyDescent="0.2">
      <c r="A3" s="895" t="s">
        <v>145</v>
      </c>
      <c r="B3" s="893" t="s">
        <v>259</v>
      </c>
      <c r="C3" s="889">
        <v>2021</v>
      </c>
      <c r="D3" s="890"/>
      <c r="E3" s="891">
        <v>2022</v>
      </c>
      <c r="F3" s="892"/>
    </row>
    <row r="4" spans="1:7" s="355" customFormat="1" ht="69" customHeight="1" x14ac:dyDescent="0.2">
      <c r="A4" s="896"/>
      <c r="B4" s="894"/>
      <c r="C4" s="419" t="s">
        <v>638</v>
      </c>
      <c r="D4" s="419" t="s">
        <v>885</v>
      </c>
      <c r="E4" s="419" t="s">
        <v>638</v>
      </c>
      <c r="F4" s="361" t="s">
        <v>886</v>
      </c>
    </row>
    <row r="5" spans="1:7" s="355" customFormat="1" x14ac:dyDescent="0.2">
      <c r="A5" s="420"/>
      <c r="B5" s="421"/>
      <c r="C5" s="424" t="s">
        <v>217</v>
      </c>
      <c r="D5" s="424" t="s">
        <v>218</v>
      </c>
      <c r="E5" s="424" t="s">
        <v>219</v>
      </c>
      <c r="F5" s="354" t="s">
        <v>226</v>
      </c>
    </row>
    <row r="6" spans="1:7" ht="38.25" customHeight="1" x14ac:dyDescent="0.2">
      <c r="A6" s="20">
        <v>1</v>
      </c>
      <c r="B6" s="49" t="s">
        <v>1266</v>
      </c>
      <c r="C6" s="659">
        <v>29600</v>
      </c>
      <c r="D6" s="83" t="s">
        <v>245</v>
      </c>
      <c r="E6" s="82">
        <v>48600</v>
      </c>
      <c r="F6" s="84" t="s">
        <v>245</v>
      </c>
    </row>
    <row r="7" spans="1:7" ht="38.25" customHeight="1" x14ac:dyDescent="0.2">
      <c r="A7" s="20">
        <f>A6+1</f>
        <v>2</v>
      </c>
      <c r="B7" s="49" t="s">
        <v>1267</v>
      </c>
      <c r="C7" s="83" t="s">
        <v>245</v>
      </c>
      <c r="D7" s="659">
        <v>148</v>
      </c>
      <c r="E7" s="83" t="s">
        <v>245</v>
      </c>
      <c r="F7" s="47">
        <v>251</v>
      </c>
    </row>
    <row r="8" spans="1:7" ht="38.25" customHeight="1" x14ac:dyDescent="0.2">
      <c r="A8" s="20">
        <f>A7+1</f>
        <v>3</v>
      </c>
      <c r="B8" s="49" t="s">
        <v>1083</v>
      </c>
      <c r="C8" s="83" t="s">
        <v>245</v>
      </c>
      <c r="D8" s="659">
        <v>41</v>
      </c>
      <c r="E8" s="83" t="s">
        <v>245</v>
      </c>
      <c r="F8" s="47">
        <v>60</v>
      </c>
    </row>
    <row r="9" spans="1:7" ht="35.25" customHeight="1" x14ac:dyDescent="0.2">
      <c r="A9" s="20">
        <f>A8+1</f>
        <v>4</v>
      </c>
      <c r="B9" s="41" t="s">
        <v>599</v>
      </c>
      <c r="C9" s="659">
        <v>0</v>
      </c>
      <c r="D9" s="83" t="s">
        <v>245</v>
      </c>
      <c r="E9" s="85">
        <f>+C11</f>
        <v>0</v>
      </c>
      <c r="F9" s="84" t="s">
        <v>245</v>
      </c>
    </row>
    <row r="10" spans="1:7" ht="37.5" customHeight="1" x14ac:dyDescent="0.2">
      <c r="A10" s="20">
        <f>A9+1</f>
        <v>5</v>
      </c>
      <c r="B10" s="41" t="s">
        <v>882</v>
      </c>
      <c r="C10" s="659">
        <v>29600</v>
      </c>
      <c r="D10" s="83" t="s">
        <v>245</v>
      </c>
      <c r="E10" s="86">
        <v>48600</v>
      </c>
      <c r="F10" s="84" t="s">
        <v>245</v>
      </c>
    </row>
    <row r="11" spans="1:7" ht="33" customHeight="1" thickBot="1" x14ac:dyDescent="0.25">
      <c r="A11" s="21">
        <v>6</v>
      </c>
      <c r="B11" s="46" t="s">
        <v>185</v>
      </c>
      <c r="C11" s="660">
        <f>C10-C6</f>
        <v>0</v>
      </c>
      <c r="D11" s="658" t="s">
        <v>245</v>
      </c>
      <c r="E11" s="660">
        <f>E10-E6</f>
        <v>0</v>
      </c>
      <c r="F11" s="89" t="s">
        <v>245</v>
      </c>
    </row>
    <row r="12" spans="1:7" x14ac:dyDescent="0.2">
      <c r="B12" s="15"/>
    </row>
    <row r="13" spans="1:7" ht="15.75" customHeight="1" x14ac:dyDescent="0.2">
      <c r="A13" s="900" t="s">
        <v>1211</v>
      </c>
      <c r="B13" s="901"/>
      <c r="C13" s="901"/>
      <c r="D13" s="901"/>
      <c r="E13" s="901"/>
      <c r="F13" s="902"/>
    </row>
    <row r="14" spans="1:7" ht="15.75" customHeight="1" x14ac:dyDescent="0.2">
      <c r="A14" s="903" t="s">
        <v>887</v>
      </c>
      <c r="B14" s="904"/>
      <c r="C14" s="904"/>
      <c r="D14" s="904"/>
      <c r="E14" s="904"/>
      <c r="F14" s="905"/>
    </row>
    <row r="15" spans="1:7" x14ac:dyDescent="0.2">
      <c r="A15" s="569"/>
    </row>
    <row r="17" spans="3:4" x14ac:dyDescent="0.2">
      <c r="C17" s="43"/>
      <c r="D17" s="43"/>
    </row>
  </sheetData>
  <mergeCells count="9">
    <mergeCell ref="A13:F13"/>
    <mergeCell ref="A14:F14"/>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árok13">
    <tabColor indexed="42"/>
    <pageSetUpPr fitToPage="1"/>
  </sheetPr>
  <dimension ref="A1:H22"/>
  <sheetViews>
    <sheetView zoomScaleNormal="100" workbookViewId="0">
      <pane xSplit="2" ySplit="5" topLeftCell="C6" activePane="bottomRight" state="frozen"/>
      <selection pane="topRight" activeCell="C1" sqref="C1"/>
      <selection pane="bottomLeft" activeCell="A6" sqref="A6"/>
      <selection pane="bottomRight" activeCell="I15" sqref="I15"/>
    </sheetView>
  </sheetViews>
  <sheetFormatPr defaultColWidth="9.140625" defaultRowHeight="12.75" x14ac:dyDescent="0.2"/>
  <cols>
    <col min="1" max="1" width="8.28515625" style="48" customWidth="1"/>
    <col min="2" max="2" width="77.7109375" style="48" customWidth="1"/>
    <col min="3" max="3" width="14.7109375" style="48" customWidth="1"/>
    <col min="4" max="4" width="14.85546875" style="48" customWidth="1"/>
    <col min="5" max="6" width="14.7109375" style="48" customWidth="1"/>
    <col min="7" max="16384" width="9.140625" style="48"/>
  </cols>
  <sheetData>
    <row r="1" spans="1:8" s="425" customFormat="1" ht="50.1" customHeight="1" x14ac:dyDescent="0.2">
      <c r="A1" s="910" t="s">
        <v>967</v>
      </c>
      <c r="B1" s="911"/>
      <c r="C1" s="911"/>
      <c r="D1" s="911"/>
      <c r="E1" s="911"/>
      <c r="F1" s="912"/>
      <c r="H1" s="426"/>
    </row>
    <row r="2" spans="1:8" s="425" customFormat="1" ht="33" customHeight="1" x14ac:dyDescent="0.2">
      <c r="A2" s="915" t="s">
        <v>1300</v>
      </c>
      <c r="B2" s="916"/>
      <c r="C2" s="916"/>
      <c r="D2" s="916"/>
      <c r="E2" s="916"/>
      <c r="F2" s="917"/>
    </row>
    <row r="3" spans="1:8" s="425" customFormat="1" ht="18.75" customHeight="1" x14ac:dyDescent="0.2">
      <c r="A3" s="895" t="s">
        <v>145</v>
      </c>
      <c r="B3" s="854" t="s">
        <v>259</v>
      </c>
      <c r="C3" s="854" t="s">
        <v>661</v>
      </c>
      <c r="D3" s="854"/>
      <c r="E3" s="854" t="s">
        <v>274</v>
      </c>
      <c r="F3" s="914"/>
    </row>
    <row r="4" spans="1:8" s="425" customFormat="1" ht="18.75" customHeight="1" x14ac:dyDescent="0.2">
      <c r="A4" s="913"/>
      <c r="B4" s="854"/>
      <c r="C4" s="399">
        <v>2021</v>
      </c>
      <c r="D4" s="399">
        <v>2022</v>
      </c>
      <c r="E4" s="336">
        <v>2021</v>
      </c>
      <c r="F4" s="361">
        <v>2022</v>
      </c>
    </row>
    <row r="5" spans="1:8" s="425" customFormat="1" ht="15.75" x14ac:dyDescent="0.2">
      <c r="A5" s="356"/>
      <c r="B5" s="427"/>
      <c r="C5" s="399" t="s">
        <v>217</v>
      </c>
      <c r="D5" s="399" t="s">
        <v>218</v>
      </c>
      <c r="E5" s="424" t="s">
        <v>219</v>
      </c>
      <c r="F5" s="429" t="s">
        <v>226</v>
      </c>
    </row>
    <row r="6" spans="1:8" ht="31.5" x14ac:dyDescent="0.2">
      <c r="A6" s="20">
        <v>1</v>
      </c>
      <c r="B6" s="337" t="s">
        <v>604</v>
      </c>
      <c r="C6" s="661" t="s">
        <v>245</v>
      </c>
      <c r="D6" s="661" t="s">
        <v>245</v>
      </c>
      <c r="E6" s="620">
        <v>316</v>
      </c>
      <c r="F6" s="662">
        <v>316</v>
      </c>
    </row>
    <row r="7" spans="1:8" ht="37.5" x14ac:dyDescent="0.2">
      <c r="A7" s="20">
        <f>A6+1</f>
        <v>2</v>
      </c>
      <c r="B7" s="340" t="s">
        <v>267</v>
      </c>
      <c r="C7" s="661" t="s">
        <v>245</v>
      </c>
      <c r="D7" s="661" t="s">
        <v>245</v>
      </c>
      <c r="E7" s="620">
        <v>2470</v>
      </c>
      <c r="F7" s="662">
        <v>2606</v>
      </c>
    </row>
    <row r="8" spans="1:8" ht="15.75" x14ac:dyDescent="0.2">
      <c r="A8" s="20">
        <v>3</v>
      </c>
      <c r="B8" s="346" t="s">
        <v>207</v>
      </c>
      <c r="C8" s="661" t="s">
        <v>245</v>
      </c>
      <c r="D8" s="661" t="s">
        <v>245</v>
      </c>
      <c r="E8" s="37">
        <f>E7/12</f>
        <v>205.83333333333334</v>
      </c>
      <c r="F8" s="78">
        <f>F7/12</f>
        <v>217.16666666666666</v>
      </c>
    </row>
    <row r="9" spans="1:8" ht="31.5" x14ac:dyDescent="0.2">
      <c r="A9" s="20">
        <f t="shared" ref="A9:A18" si="0">A8+1</f>
        <v>4</v>
      </c>
      <c r="B9" s="340" t="s">
        <v>276</v>
      </c>
      <c r="C9" s="30">
        <v>136160</v>
      </c>
      <c r="D9" s="663">
        <v>241575.5</v>
      </c>
      <c r="E9" s="661" t="s">
        <v>245</v>
      </c>
      <c r="F9" s="664" t="s">
        <v>245</v>
      </c>
    </row>
    <row r="10" spans="1:8" ht="31.5" x14ac:dyDescent="0.2">
      <c r="A10" s="20">
        <f t="shared" si="0"/>
        <v>5</v>
      </c>
      <c r="B10" s="340" t="s">
        <v>291</v>
      </c>
      <c r="C10" s="30">
        <v>0</v>
      </c>
      <c r="D10" s="30">
        <v>0</v>
      </c>
      <c r="E10" s="30">
        <v>0</v>
      </c>
      <c r="F10" s="665">
        <v>0</v>
      </c>
    </row>
    <row r="11" spans="1:8" ht="31.5" x14ac:dyDescent="0.2">
      <c r="A11" s="20">
        <f t="shared" si="0"/>
        <v>6</v>
      </c>
      <c r="B11" s="342" t="s">
        <v>743</v>
      </c>
      <c r="C11" s="620">
        <v>208863</v>
      </c>
      <c r="D11" s="620">
        <v>305181</v>
      </c>
      <c r="E11" s="661" t="s">
        <v>245</v>
      </c>
      <c r="F11" s="664" t="s">
        <v>245</v>
      </c>
    </row>
    <row r="12" spans="1:8" ht="15.75" x14ac:dyDescent="0.2">
      <c r="A12" s="20">
        <f t="shared" si="0"/>
        <v>7</v>
      </c>
      <c r="B12" s="340" t="s">
        <v>275</v>
      </c>
      <c r="C12" s="30">
        <v>10831.1</v>
      </c>
      <c r="D12" s="30">
        <v>5725.16</v>
      </c>
      <c r="E12" s="661" t="s">
        <v>245</v>
      </c>
      <c r="F12" s="664" t="s">
        <v>245</v>
      </c>
    </row>
    <row r="13" spans="1:8" ht="15.75" x14ac:dyDescent="0.2">
      <c r="A13" s="20">
        <f t="shared" si="0"/>
        <v>8</v>
      </c>
      <c r="B13" s="340" t="s">
        <v>292</v>
      </c>
      <c r="C13" s="37">
        <f>SUM(C9:C12)</f>
        <v>355854.1</v>
      </c>
      <c r="D13" s="37">
        <f>SUM(D9:D12)</f>
        <v>552481.66</v>
      </c>
      <c r="E13" s="661" t="s">
        <v>245</v>
      </c>
      <c r="F13" s="664" t="s">
        <v>245</v>
      </c>
    </row>
    <row r="14" spans="1:8" ht="15.75" x14ac:dyDescent="0.2">
      <c r="A14" s="20">
        <f t="shared" si="0"/>
        <v>9</v>
      </c>
      <c r="B14" s="340" t="s">
        <v>1214</v>
      </c>
      <c r="C14" s="37">
        <f>C15+C16</f>
        <v>357080.07</v>
      </c>
      <c r="D14" s="37">
        <f>D15+D16</f>
        <v>411148.32999999996</v>
      </c>
      <c r="E14" s="661" t="s">
        <v>245</v>
      </c>
      <c r="F14" s="664" t="s">
        <v>245</v>
      </c>
      <c r="G14" s="425"/>
      <c r="H14" s="425"/>
    </row>
    <row r="15" spans="1:8" ht="15.75" x14ac:dyDescent="0.2">
      <c r="A15" s="20">
        <f t="shared" si="0"/>
        <v>10</v>
      </c>
      <c r="B15" s="396" t="s">
        <v>1084</v>
      </c>
      <c r="C15" s="30">
        <v>209753.37</v>
      </c>
      <c r="D15" s="30">
        <v>196665.59</v>
      </c>
      <c r="E15" s="661" t="s">
        <v>245</v>
      </c>
      <c r="F15" s="664" t="s">
        <v>245</v>
      </c>
      <c r="G15" s="425"/>
      <c r="H15" s="425"/>
    </row>
    <row r="16" spans="1:8" ht="15.75" x14ac:dyDescent="0.2">
      <c r="A16" s="20">
        <f t="shared" si="0"/>
        <v>11</v>
      </c>
      <c r="B16" s="396" t="s">
        <v>1085</v>
      </c>
      <c r="C16" s="30">
        <v>147326.70000000001</v>
      </c>
      <c r="D16" s="30">
        <v>214482.74</v>
      </c>
      <c r="E16" s="661" t="s">
        <v>245</v>
      </c>
      <c r="F16" s="664" t="s">
        <v>245</v>
      </c>
      <c r="G16" s="425"/>
      <c r="H16" s="425"/>
    </row>
    <row r="17" spans="1:8" ht="31.5" x14ac:dyDescent="0.2">
      <c r="A17" s="20">
        <f t="shared" si="0"/>
        <v>12</v>
      </c>
      <c r="B17" s="340" t="s">
        <v>293</v>
      </c>
      <c r="C17" s="37">
        <f>+C13-C14</f>
        <v>-1225.9700000000303</v>
      </c>
      <c r="D17" s="37">
        <f>+D13-D14</f>
        <v>141333.33000000007</v>
      </c>
      <c r="E17" s="661" t="s">
        <v>245</v>
      </c>
      <c r="F17" s="664" t="s">
        <v>245</v>
      </c>
      <c r="G17" s="425"/>
      <c r="H17" s="425"/>
    </row>
    <row r="18" spans="1:8" ht="16.5" thickBot="1" x14ac:dyDescent="0.25">
      <c r="A18" s="21">
        <f t="shared" si="0"/>
        <v>13</v>
      </c>
      <c r="B18" s="428" t="s">
        <v>294</v>
      </c>
      <c r="C18" s="38">
        <f>IF(E8=0,0,C14/E8)</f>
        <v>1734.80195951417</v>
      </c>
      <c r="D18" s="38">
        <f>IF(F8=0,0,D14/F8)</f>
        <v>1893.2386646201073</v>
      </c>
      <c r="E18" s="666" t="s">
        <v>245</v>
      </c>
      <c r="F18" s="667" t="s">
        <v>245</v>
      </c>
      <c r="G18" s="425"/>
      <c r="H18" s="425"/>
    </row>
    <row r="19" spans="1:8" x14ac:dyDescent="0.2">
      <c r="G19" s="425"/>
      <c r="H19" s="425"/>
    </row>
    <row r="20" spans="1:8" s="425" customFormat="1" ht="15.75" customHeight="1" x14ac:dyDescent="0.2">
      <c r="A20" s="880" t="s">
        <v>1212</v>
      </c>
      <c r="B20" s="881"/>
      <c r="C20" s="881"/>
      <c r="D20" s="881"/>
      <c r="E20" s="881"/>
      <c r="F20" s="882"/>
    </row>
    <row r="21" spans="1:8" s="425" customFormat="1" ht="31.5" customHeight="1" x14ac:dyDescent="0.2">
      <c r="A21" s="907" t="s">
        <v>1213</v>
      </c>
      <c r="B21" s="908"/>
      <c r="C21" s="908"/>
      <c r="D21" s="908"/>
      <c r="E21" s="908"/>
      <c r="F21" s="909"/>
    </row>
    <row r="22" spans="1:8" ht="69.75" customHeight="1" x14ac:dyDescent="0.2">
      <c r="A22" s="906" t="s">
        <v>1336</v>
      </c>
      <c r="B22" s="906"/>
      <c r="C22" s="906"/>
      <c r="D22" s="906"/>
      <c r="E22" s="906"/>
      <c r="F22" s="906"/>
      <c r="G22" s="425"/>
      <c r="H22" s="425"/>
    </row>
  </sheetData>
  <mergeCells count="9">
    <mergeCell ref="A22:F22"/>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2"/>
  </sheetPr>
  <dimension ref="A1:I29"/>
  <sheetViews>
    <sheetView zoomScaleNormal="100" workbookViewId="0">
      <pane xSplit="2" ySplit="5" topLeftCell="C6" activePane="bottomRight" state="frozen"/>
      <selection pane="topRight" activeCell="C1" sqref="C1"/>
      <selection pane="bottomLeft" activeCell="A5" sqref="A5"/>
      <selection pane="bottomRight" activeCell="E13" sqref="E13"/>
    </sheetView>
  </sheetViews>
  <sheetFormatPr defaultColWidth="9.140625" defaultRowHeight="15.75" x14ac:dyDescent="0.25"/>
  <cols>
    <col min="1" max="1" width="8.140625" style="590" customWidth="1"/>
    <col min="2" max="2" width="94" style="611" customWidth="1"/>
    <col min="3" max="4" width="18.7109375" style="590" customWidth="1"/>
    <col min="5" max="5" width="18.5703125" style="590" customWidth="1"/>
    <col min="6" max="16384" width="9.140625" style="590"/>
  </cols>
  <sheetData>
    <row r="1" spans="1:6" s="591" customFormat="1" ht="50.1" customHeight="1" thickBot="1" x14ac:dyDescent="0.3">
      <c r="A1" s="922" t="s">
        <v>968</v>
      </c>
      <c r="B1" s="923"/>
      <c r="C1" s="923"/>
      <c r="D1" s="924"/>
      <c r="F1" s="590"/>
    </row>
    <row r="2" spans="1:6" s="591" customFormat="1" ht="29.25" customHeight="1" x14ac:dyDescent="0.25">
      <c r="A2" s="925" t="s">
        <v>1301</v>
      </c>
      <c r="B2" s="926"/>
      <c r="C2" s="926"/>
      <c r="D2" s="927"/>
    </row>
    <row r="3" spans="1:6" s="591" customFormat="1" ht="33" customHeight="1" x14ac:dyDescent="0.25">
      <c r="A3" s="592" t="s">
        <v>145</v>
      </c>
      <c r="B3" s="593" t="s">
        <v>259</v>
      </c>
      <c r="C3" s="594">
        <v>2021</v>
      </c>
      <c r="D3" s="588">
        <v>2022</v>
      </c>
    </row>
    <row r="4" spans="1:6" ht="33" customHeight="1" x14ac:dyDescent="0.25">
      <c r="A4" s="595"/>
      <c r="B4" s="596"/>
      <c r="C4" s="597" t="s">
        <v>217</v>
      </c>
      <c r="D4" s="589" t="s">
        <v>218</v>
      </c>
    </row>
    <row r="5" spans="1:6" ht="18.75" x14ac:dyDescent="0.25">
      <c r="A5" s="598">
        <v>1</v>
      </c>
      <c r="B5" s="599" t="s">
        <v>1382</v>
      </c>
      <c r="C5" s="668">
        <f>+C6+C9</f>
        <v>18539.449999999997</v>
      </c>
      <c r="D5" s="669">
        <f>D6+D9</f>
        <v>72585.8</v>
      </c>
    </row>
    <row r="6" spans="1:6" ht="18.75" customHeight="1" x14ac:dyDescent="0.25">
      <c r="A6" s="598">
        <f t="shared" ref="A6:A13" si="0">A5+1</f>
        <v>2</v>
      </c>
      <c r="B6" s="599" t="s">
        <v>279</v>
      </c>
      <c r="C6" s="668">
        <f>+C7+C8</f>
        <v>10290.65</v>
      </c>
      <c r="D6" s="669">
        <f>+D7+D8</f>
        <v>45971.9</v>
      </c>
    </row>
    <row r="7" spans="1:6" ht="18.75" customHeight="1" x14ac:dyDescent="0.25">
      <c r="A7" s="598">
        <f t="shared" si="0"/>
        <v>3</v>
      </c>
      <c r="B7" s="600" t="s">
        <v>277</v>
      </c>
      <c r="C7" s="670">
        <v>10290.65</v>
      </c>
      <c r="D7" s="671">
        <v>45971.9</v>
      </c>
    </row>
    <row r="8" spans="1:6" x14ac:dyDescent="0.25">
      <c r="A8" s="598">
        <f t="shared" si="0"/>
        <v>4</v>
      </c>
      <c r="B8" s="600" t="s">
        <v>278</v>
      </c>
      <c r="C8" s="670">
        <v>0</v>
      </c>
      <c r="D8" s="671">
        <v>0</v>
      </c>
    </row>
    <row r="9" spans="1:6" x14ac:dyDescent="0.25">
      <c r="A9" s="598">
        <f t="shared" si="0"/>
        <v>5</v>
      </c>
      <c r="B9" s="599" t="s">
        <v>187</v>
      </c>
      <c r="C9" s="672">
        <f>+C10+C11-C12</f>
        <v>8248.7999999999956</v>
      </c>
      <c r="D9" s="673">
        <f>+D10+D11-D12</f>
        <v>26613.9</v>
      </c>
    </row>
    <row r="10" spans="1:6" ht="31.5" x14ac:dyDescent="0.25">
      <c r="A10" s="598">
        <f t="shared" si="0"/>
        <v>6</v>
      </c>
      <c r="B10" s="600" t="s">
        <v>134</v>
      </c>
      <c r="C10" s="670">
        <v>47310.63</v>
      </c>
      <c r="D10" s="673">
        <f>+C12</f>
        <v>44375.83</v>
      </c>
    </row>
    <row r="11" spans="1:6" x14ac:dyDescent="0.25">
      <c r="A11" s="598">
        <f t="shared" si="0"/>
        <v>7</v>
      </c>
      <c r="B11" s="600" t="s">
        <v>162</v>
      </c>
      <c r="C11" s="670">
        <v>5314</v>
      </c>
      <c r="D11" s="671">
        <v>12050</v>
      </c>
    </row>
    <row r="12" spans="1:6" x14ac:dyDescent="0.25">
      <c r="A12" s="598">
        <f t="shared" si="0"/>
        <v>8</v>
      </c>
      <c r="B12" s="600" t="s">
        <v>643</v>
      </c>
      <c r="C12" s="672">
        <f>C10+C11-C22</f>
        <v>44375.83</v>
      </c>
      <c r="D12" s="673">
        <f>D10+D11-D22</f>
        <v>29811.93</v>
      </c>
    </row>
    <row r="13" spans="1:6" ht="15.75" customHeight="1" x14ac:dyDescent="0.25">
      <c r="A13" s="598">
        <f t="shared" si="0"/>
        <v>9</v>
      </c>
      <c r="B13" s="599" t="s">
        <v>644</v>
      </c>
      <c r="C13" s="674">
        <v>18539.45</v>
      </c>
      <c r="D13" s="675">
        <v>72585.8</v>
      </c>
    </row>
    <row r="14" spans="1:6" ht="18.75" customHeight="1" x14ac:dyDescent="0.25">
      <c r="A14" s="598"/>
      <c r="B14" s="601" t="s">
        <v>234</v>
      </c>
      <c r="C14" s="676"/>
      <c r="D14" s="677"/>
    </row>
    <row r="15" spans="1:6" ht="18.75" x14ac:dyDescent="0.25">
      <c r="A15" s="598">
        <f>A13+1</f>
        <v>10</v>
      </c>
      <c r="B15" s="602" t="s">
        <v>1383</v>
      </c>
      <c r="C15" s="670">
        <v>18539.45</v>
      </c>
      <c r="D15" s="671">
        <v>72585.8</v>
      </c>
    </row>
    <row r="16" spans="1:6" ht="15.75" customHeight="1" x14ac:dyDescent="0.25">
      <c r="A16" s="598">
        <f t="shared" ref="A16:A23" si="1">+A15+1</f>
        <v>11</v>
      </c>
      <c r="B16" s="599" t="s">
        <v>645</v>
      </c>
      <c r="C16" s="668">
        <f>C5-C13</f>
        <v>0</v>
      </c>
      <c r="D16" s="669">
        <f>D5-D13</f>
        <v>0</v>
      </c>
    </row>
    <row r="17" spans="1:9" ht="18.75" customHeight="1" x14ac:dyDescent="0.25">
      <c r="A17" s="598">
        <f t="shared" si="1"/>
        <v>12</v>
      </c>
      <c r="B17" s="599" t="s">
        <v>1384</v>
      </c>
      <c r="C17" s="668">
        <f>C18+C19+C20+C21</f>
        <v>5892</v>
      </c>
      <c r="D17" s="669">
        <f>D18+D19+D20+D21</f>
        <v>18265</v>
      </c>
    </row>
    <row r="18" spans="1:9" ht="18.75" x14ac:dyDescent="0.25">
      <c r="A18" s="603">
        <f t="shared" si="1"/>
        <v>13</v>
      </c>
      <c r="B18" s="604" t="s">
        <v>1385</v>
      </c>
      <c r="C18" s="678">
        <v>5405</v>
      </c>
      <c r="D18" s="679">
        <v>7401</v>
      </c>
    </row>
    <row r="19" spans="1:9" ht="15.75" customHeight="1" x14ac:dyDescent="0.25">
      <c r="A19" s="603">
        <f>+A18+1</f>
        <v>14</v>
      </c>
      <c r="B19" s="604" t="s">
        <v>1386</v>
      </c>
      <c r="C19" s="678">
        <v>0</v>
      </c>
      <c r="D19" s="679">
        <v>10090</v>
      </c>
    </row>
    <row r="20" spans="1:9" ht="15.75" customHeight="1" x14ac:dyDescent="0.25">
      <c r="A20" s="603">
        <f t="shared" si="1"/>
        <v>15</v>
      </c>
      <c r="B20" s="604" t="s">
        <v>1387</v>
      </c>
      <c r="C20" s="678">
        <v>487</v>
      </c>
      <c r="D20" s="679">
        <v>435</v>
      </c>
    </row>
    <row r="21" spans="1:9" ht="15.75" customHeight="1" x14ac:dyDescent="0.25">
      <c r="A21" s="603">
        <f t="shared" si="1"/>
        <v>16</v>
      </c>
      <c r="B21" s="604" t="s">
        <v>1388</v>
      </c>
      <c r="C21" s="678">
        <v>0</v>
      </c>
      <c r="D21" s="679">
        <v>339</v>
      </c>
    </row>
    <row r="22" spans="1:9" ht="15.75" customHeight="1" x14ac:dyDescent="0.25">
      <c r="A22" s="605">
        <f t="shared" si="1"/>
        <v>17</v>
      </c>
      <c r="B22" s="599" t="s">
        <v>656</v>
      </c>
      <c r="C22" s="668">
        <f>(C18*1.4 +C19*1.5+C20*1.4+C21*1.5)</f>
        <v>8248.7999999999993</v>
      </c>
      <c r="D22" s="669">
        <f>(D18*1.4+D19*1.5+D20*1.4+D21*1.5)</f>
        <v>26613.9</v>
      </c>
    </row>
    <row r="23" spans="1:9" ht="16.5" thickBot="1" x14ac:dyDescent="0.3">
      <c r="A23" s="606">
        <f t="shared" si="1"/>
        <v>18</v>
      </c>
      <c r="B23" s="607" t="s">
        <v>1389</v>
      </c>
      <c r="C23" s="680">
        <f>IF(C18=0,0,C15/(C18+C19))</f>
        <v>3.4300555041628122</v>
      </c>
      <c r="D23" s="681">
        <f>IF(D18=0,0,D15/(D18+D19))</f>
        <v>4.1498942313189646</v>
      </c>
    </row>
    <row r="24" spans="1:9" x14ac:dyDescent="0.25">
      <c r="A24" s="608"/>
      <c r="B24" s="609"/>
      <c r="C24" s="610"/>
      <c r="D24" s="610"/>
    </row>
    <row r="25" spans="1:9" x14ac:dyDescent="0.25">
      <c r="A25" s="934" t="s">
        <v>1390</v>
      </c>
      <c r="B25" s="935"/>
      <c r="C25" s="935"/>
      <c r="D25" s="936"/>
    </row>
    <row r="26" spans="1:9" x14ac:dyDescent="0.25">
      <c r="A26" s="928" t="s">
        <v>1391</v>
      </c>
      <c r="B26" s="929"/>
      <c r="C26" s="929"/>
      <c r="D26" s="930"/>
    </row>
    <row r="27" spans="1:9" ht="33" customHeight="1" x14ac:dyDescent="0.25">
      <c r="A27" s="931" t="s">
        <v>1392</v>
      </c>
      <c r="B27" s="932"/>
      <c r="C27" s="932"/>
      <c r="D27" s="933"/>
    </row>
    <row r="28" spans="1:9" ht="36.75" customHeight="1" thickBot="1" x14ac:dyDescent="0.3">
      <c r="A28" s="919" t="s">
        <v>1393</v>
      </c>
      <c r="B28" s="920"/>
      <c r="C28" s="920"/>
      <c r="D28" s="921"/>
    </row>
    <row r="29" spans="1:9" x14ac:dyDescent="0.25">
      <c r="A29" s="918" t="s">
        <v>1416</v>
      </c>
      <c r="B29" s="918"/>
      <c r="C29" s="918"/>
      <c r="D29" s="918"/>
      <c r="E29" s="617"/>
      <c r="F29" s="617"/>
      <c r="G29" s="617"/>
      <c r="H29" s="617"/>
      <c r="I29" s="617"/>
    </row>
  </sheetData>
  <mergeCells count="7">
    <mergeCell ref="A29:D29"/>
    <mergeCell ref="A28:D28"/>
    <mergeCell ref="A1:D1"/>
    <mergeCell ref="A2:D2"/>
    <mergeCell ref="A26:D26"/>
    <mergeCell ref="A27:D27"/>
    <mergeCell ref="A25:D25"/>
  </mergeCells>
  <pageMargins left="0.74803149606299213" right="0.74803149606299213" top="0.59055118110236227" bottom="0.59055118110236227"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5">
    <tabColor indexed="42"/>
    <pageSetUpPr fitToPage="1"/>
  </sheetPr>
  <dimension ref="A1:H24"/>
  <sheetViews>
    <sheetView zoomScaleNormal="100" workbookViewId="0">
      <pane xSplit="2" ySplit="5" topLeftCell="C6" activePane="bottomRight" state="frozen"/>
      <selection pane="topRight" activeCell="C1" sqref="C1"/>
      <selection pane="bottomLeft" activeCell="A6" sqref="A6"/>
      <selection pane="bottomRight" activeCell="H17" sqref="H17"/>
    </sheetView>
  </sheetViews>
  <sheetFormatPr defaultColWidth="9.140625" defaultRowHeight="15.75" x14ac:dyDescent="0.25"/>
  <cols>
    <col min="1" max="1" width="9.140625" style="2"/>
    <col min="2" max="2" width="88.7109375" style="6" customWidth="1"/>
    <col min="3" max="3" width="23.42578125" style="2" customWidth="1"/>
    <col min="4" max="4" width="24.42578125" style="2" customWidth="1"/>
    <col min="5" max="5" width="9.140625" style="111"/>
    <col min="6" max="16384" width="9.140625" style="2"/>
  </cols>
  <sheetData>
    <row r="1" spans="1:5" s="434" customFormat="1" ht="50.1" customHeight="1" thickBot="1" x14ac:dyDescent="0.3">
      <c r="A1" s="940" t="s">
        <v>940</v>
      </c>
      <c r="B1" s="941"/>
      <c r="C1" s="941"/>
      <c r="D1" s="942"/>
      <c r="E1" s="433"/>
    </row>
    <row r="2" spans="1:5" s="434" customFormat="1" ht="27.75" customHeight="1" x14ac:dyDescent="0.25">
      <c r="A2" s="790" t="s">
        <v>1301</v>
      </c>
      <c r="B2" s="791"/>
      <c r="C2" s="791"/>
      <c r="D2" s="792"/>
      <c r="E2" s="433"/>
    </row>
    <row r="3" spans="1:5" s="434" customFormat="1" ht="18.75" customHeight="1" x14ac:dyDescent="0.25">
      <c r="A3" s="808" t="s">
        <v>145</v>
      </c>
      <c r="B3" s="943" t="s">
        <v>259</v>
      </c>
      <c r="C3" s="944" t="s">
        <v>238</v>
      </c>
      <c r="D3" s="945"/>
      <c r="E3" s="433"/>
    </row>
    <row r="4" spans="1:5" s="436" customFormat="1" ht="19.5" customHeight="1" x14ac:dyDescent="0.2">
      <c r="A4" s="808"/>
      <c r="B4" s="943"/>
      <c r="C4" s="357">
        <v>2021</v>
      </c>
      <c r="D4" s="358">
        <v>2022</v>
      </c>
      <c r="E4" s="435"/>
    </row>
    <row r="5" spans="1:5" s="436" customFormat="1" ht="15.75" customHeight="1" x14ac:dyDescent="0.2">
      <c r="A5" s="356"/>
      <c r="B5" s="437"/>
      <c r="C5" s="357" t="s">
        <v>217</v>
      </c>
      <c r="D5" s="358" t="s">
        <v>218</v>
      </c>
      <c r="E5" s="435"/>
    </row>
    <row r="6" spans="1:5" s="4" customFormat="1" x14ac:dyDescent="0.2">
      <c r="A6" s="52">
        <v>1</v>
      </c>
      <c r="B6" s="438" t="s">
        <v>154</v>
      </c>
      <c r="C6" s="682">
        <v>815286.79</v>
      </c>
      <c r="D6" s="683">
        <v>1993808.51</v>
      </c>
      <c r="E6" s="112"/>
    </row>
    <row r="7" spans="1:5" s="4" customFormat="1" x14ac:dyDescent="0.2">
      <c r="A7" s="52">
        <f t="shared" ref="A7:A20" si="0">A6+1</f>
        <v>2</v>
      </c>
      <c r="B7" s="337" t="s">
        <v>117</v>
      </c>
      <c r="C7" s="28">
        <f>SUM(C8:C13)</f>
        <v>1253034.1600000001</v>
      </c>
      <c r="D7" s="29">
        <f>SUM(D8:D13)</f>
        <v>710743.46</v>
      </c>
      <c r="E7" s="112"/>
    </row>
    <row r="8" spans="1:5" s="4" customFormat="1" ht="18.75" x14ac:dyDescent="0.2">
      <c r="A8" s="52">
        <f t="shared" si="0"/>
        <v>3</v>
      </c>
      <c r="B8" s="439" t="s">
        <v>1215</v>
      </c>
      <c r="C8" s="620">
        <v>979658.81</v>
      </c>
      <c r="D8" s="662">
        <v>479997.82</v>
      </c>
      <c r="E8" s="112"/>
    </row>
    <row r="9" spans="1:5" s="4" customFormat="1" x14ac:dyDescent="0.2">
      <c r="A9" s="52">
        <f t="shared" si="0"/>
        <v>4</v>
      </c>
      <c r="B9" s="572" t="s">
        <v>1307</v>
      </c>
      <c r="C9" s="620">
        <v>273375.34999999998</v>
      </c>
      <c r="D9" s="662">
        <v>230745.64</v>
      </c>
      <c r="E9" s="112"/>
    </row>
    <row r="10" spans="1:5" s="4" customFormat="1" x14ac:dyDescent="0.2">
      <c r="A10" s="52">
        <f t="shared" si="0"/>
        <v>5</v>
      </c>
      <c r="B10" s="439" t="s">
        <v>727</v>
      </c>
      <c r="C10" s="620">
        <v>0</v>
      </c>
      <c r="D10" s="662">
        <v>0</v>
      </c>
      <c r="E10" s="112"/>
    </row>
    <row r="11" spans="1:5" s="4" customFormat="1" x14ac:dyDescent="0.2">
      <c r="A11" s="52">
        <f t="shared" si="0"/>
        <v>6</v>
      </c>
      <c r="B11" s="439" t="s">
        <v>300</v>
      </c>
      <c r="C11" s="620">
        <v>0</v>
      </c>
      <c r="D11" s="662">
        <v>0</v>
      </c>
      <c r="E11" s="112"/>
    </row>
    <row r="12" spans="1:5" s="4" customFormat="1" x14ac:dyDescent="0.2">
      <c r="A12" s="52">
        <f t="shared" si="0"/>
        <v>7</v>
      </c>
      <c r="B12" s="439" t="s">
        <v>301</v>
      </c>
      <c r="C12" s="620">
        <v>0</v>
      </c>
      <c r="D12" s="662">
        <v>0</v>
      </c>
      <c r="E12" s="112"/>
    </row>
    <row r="13" spans="1:5" s="4" customFormat="1" ht="19.5" customHeight="1" x14ac:dyDescent="0.2">
      <c r="A13" s="52">
        <f t="shared" si="0"/>
        <v>8</v>
      </c>
      <c r="B13" s="439" t="s">
        <v>302</v>
      </c>
      <c r="C13" s="620">
        <v>0</v>
      </c>
      <c r="D13" s="662">
        <v>0</v>
      </c>
      <c r="E13" s="112"/>
    </row>
    <row r="14" spans="1:5" s="4" customFormat="1" ht="21.75" customHeight="1" x14ac:dyDescent="0.2">
      <c r="A14" s="52">
        <f t="shared" si="0"/>
        <v>9</v>
      </c>
      <c r="B14" s="337" t="s">
        <v>47</v>
      </c>
      <c r="C14" s="28">
        <f>C6+C7</f>
        <v>2068320.9500000002</v>
      </c>
      <c r="D14" s="29">
        <f>D6+D7</f>
        <v>2704551.9699999997</v>
      </c>
      <c r="E14" s="112"/>
    </row>
    <row r="15" spans="1:5" s="4" customFormat="1" ht="27" customHeight="1" x14ac:dyDescent="0.2">
      <c r="A15" s="52">
        <f t="shared" si="0"/>
        <v>10</v>
      </c>
      <c r="B15" s="337" t="s">
        <v>1093</v>
      </c>
      <c r="C15" s="682">
        <v>100000</v>
      </c>
      <c r="D15" s="683">
        <v>270000</v>
      </c>
      <c r="E15" s="112"/>
    </row>
    <row r="16" spans="1:5" s="4" customFormat="1" ht="31.5" x14ac:dyDescent="0.2">
      <c r="A16" s="67" t="s">
        <v>609</v>
      </c>
      <c r="B16" s="340" t="s">
        <v>782</v>
      </c>
      <c r="C16" s="682">
        <v>0</v>
      </c>
      <c r="D16" s="683">
        <v>0</v>
      </c>
      <c r="E16" s="112"/>
    </row>
    <row r="17" spans="1:8" s="4" customFormat="1" ht="28.5" customHeight="1" x14ac:dyDescent="0.2">
      <c r="A17" s="52">
        <f>A15+1</f>
        <v>11</v>
      </c>
      <c r="B17" s="337" t="s">
        <v>667</v>
      </c>
      <c r="C17" s="682">
        <v>279745</v>
      </c>
      <c r="D17" s="683">
        <v>312855.2</v>
      </c>
      <c r="E17" s="112"/>
    </row>
    <row r="18" spans="1:8" s="4" customFormat="1" ht="23.25" customHeight="1" x14ac:dyDescent="0.2">
      <c r="A18" s="52">
        <f t="shared" si="0"/>
        <v>12</v>
      </c>
      <c r="B18" s="337" t="s">
        <v>198</v>
      </c>
      <c r="C18" s="682">
        <v>0</v>
      </c>
      <c r="D18" s="683">
        <v>0</v>
      </c>
      <c r="E18" s="112"/>
    </row>
    <row r="19" spans="1:8" s="4" customFormat="1" ht="33" customHeight="1" x14ac:dyDescent="0.2">
      <c r="A19" s="52">
        <f t="shared" si="0"/>
        <v>13</v>
      </c>
      <c r="B19" s="337" t="s">
        <v>668</v>
      </c>
      <c r="C19" s="682">
        <v>0</v>
      </c>
      <c r="D19" s="683">
        <v>0</v>
      </c>
      <c r="E19" s="112"/>
    </row>
    <row r="20" spans="1:8" s="4" customFormat="1" ht="21" customHeight="1" thickBot="1" x14ac:dyDescent="0.25">
      <c r="A20" s="53">
        <f t="shared" si="0"/>
        <v>14</v>
      </c>
      <c r="B20" s="339" t="s">
        <v>71</v>
      </c>
      <c r="C20" s="621">
        <f>SUM(C14:C19)</f>
        <v>2448065.9500000002</v>
      </c>
      <c r="D20" s="32">
        <f>SUM(D14:D19)</f>
        <v>3287407.17</v>
      </c>
      <c r="E20" s="112"/>
    </row>
    <row r="21" spans="1:8" ht="9" customHeight="1" x14ac:dyDescent="0.25">
      <c r="E21" s="112"/>
    </row>
    <row r="22" spans="1:8" ht="15.75" customHeight="1" x14ac:dyDescent="0.25">
      <c r="A22" s="900" t="s">
        <v>1216</v>
      </c>
      <c r="B22" s="901"/>
      <c r="C22" s="901"/>
      <c r="D22" s="902"/>
      <c r="E22" s="112"/>
    </row>
    <row r="23" spans="1:8" ht="15.75" customHeight="1" x14ac:dyDescent="0.25">
      <c r="A23" s="937" t="s">
        <v>1217</v>
      </c>
      <c r="B23" s="938"/>
      <c r="C23" s="938"/>
      <c r="D23" s="939"/>
      <c r="E23" s="112"/>
      <c r="F23" s="74"/>
      <c r="G23" s="74"/>
      <c r="H23" s="74"/>
    </row>
    <row r="24" spans="1:8" x14ac:dyDescent="0.25">
      <c r="A24" s="232"/>
      <c r="B24" s="287"/>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árok16">
    <tabColor indexed="42"/>
    <pageSetUpPr fitToPage="1"/>
  </sheetPr>
  <dimension ref="A1:J83"/>
  <sheetViews>
    <sheetView zoomScale="90" zoomScaleNormal="90" workbookViewId="0">
      <pane xSplit="2" ySplit="5" topLeftCell="C6" activePane="bottomRight" state="frozen"/>
      <selection pane="topRight" activeCell="C1" sqref="C1"/>
      <selection pane="bottomLeft" activeCell="A6" sqref="A6"/>
      <selection pane="bottomRight" activeCell="N23" sqref="N23"/>
    </sheetView>
  </sheetViews>
  <sheetFormatPr defaultColWidth="9.140625" defaultRowHeight="15.75" x14ac:dyDescent="0.25"/>
  <cols>
    <col min="1" max="1" width="7.42578125" style="2" customWidth="1"/>
    <col min="2" max="2" width="51.5703125" style="6" customWidth="1"/>
    <col min="3" max="3" width="22.28515625" style="6"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9.42578125" style="2" customWidth="1"/>
    <col min="10" max="16384" width="9.140625" style="2"/>
  </cols>
  <sheetData>
    <row r="1" spans="1:10" s="434" customFormat="1" ht="35.1" customHeight="1" thickBot="1" x14ac:dyDescent="0.3">
      <c r="A1" s="948" t="s">
        <v>941</v>
      </c>
      <c r="B1" s="949"/>
      <c r="C1" s="949"/>
      <c r="D1" s="949"/>
      <c r="E1" s="949"/>
      <c r="F1" s="949"/>
      <c r="G1" s="949"/>
      <c r="H1" s="949"/>
      <c r="I1" s="950"/>
    </row>
    <row r="2" spans="1:10" s="434" customFormat="1" ht="35.1" customHeight="1" x14ac:dyDescent="0.25">
      <c r="A2" s="842" t="s">
        <v>1300</v>
      </c>
      <c r="B2" s="843"/>
      <c r="C2" s="843"/>
      <c r="D2" s="843"/>
      <c r="E2" s="843"/>
      <c r="F2" s="843"/>
      <c r="G2" s="843"/>
      <c r="H2" s="843"/>
      <c r="I2" s="844"/>
    </row>
    <row r="3" spans="1:10" s="436" customFormat="1" ht="35.25" customHeight="1" x14ac:dyDescent="0.2">
      <c r="A3" s="896" t="s">
        <v>145</v>
      </c>
      <c r="B3" s="810" t="s">
        <v>259</v>
      </c>
      <c r="C3" s="953" t="s">
        <v>942</v>
      </c>
      <c r="D3" s="867" t="s">
        <v>943</v>
      </c>
      <c r="E3" s="867" t="s">
        <v>944</v>
      </c>
      <c r="F3" s="867" t="s">
        <v>805</v>
      </c>
      <c r="G3" s="951" t="s">
        <v>169</v>
      </c>
      <c r="H3" s="951" t="s">
        <v>787</v>
      </c>
      <c r="I3" s="946" t="s">
        <v>170</v>
      </c>
    </row>
    <row r="4" spans="1:10" s="436" customFormat="1" ht="72" customHeight="1" x14ac:dyDescent="0.2">
      <c r="A4" s="808"/>
      <c r="B4" s="854"/>
      <c r="C4" s="954"/>
      <c r="D4" s="868"/>
      <c r="E4" s="868"/>
      <c r="F4" s="868"/>
      <c r="G4" s="952"/>
      <c r="H4" s="952"/>
      <c r="I4" s="947"/>
    </row>
    <row r="5" spans="1:10" s="436" customFormat="1" ht="15.75" customHeight="1" x14ac:dyDescent="0.2">
      <c r="A5" s="356"/>
      <c r="B5" s="421"/>
      <c r="C5" s="424" t="s">
        <v>217</v>
      </c>
      <c r="D5" s="424" t="s">
        <v>218</v>
      </c>
      <c r="E5" s="424" t="s">
        <v>219</v>
      </c>
      <c r="F5" s="424" t="s">
        <v>226</v>
      </c>
      <c r="G5" s="424" t="s">
        <v>220</v>
      </c>
      <c r="H5" s="424" t="s">
        <v>221</v>
      </c>
      <c r="I5" s="444" t="s">
        <v>610</v>
      </c>
    </row>
    <row r="6" spans="1:10" s="4" customFormat="1" x14ac:dyDescent="0.2">
      <c r="A6" s="20">
        <v>1</v>
      </c>
      <c r="B6" s="422" t="s">
        <v>296</v>
      </c>
      <c r="C6" s="30">
        <v>0</v>
      </c>
      <c r="D6" s="30">
        <v>0</v>
      </c>
      <c r="E6" s="30">
        <v>29994</v>
      </c>
      <c r="F6" s="30">
        <v>0</v>
      </c>
      <c r="G6" s="30">
        <v>0</v>
      </c>
      <c r="H6" s="30">
        <v>0</v>
      </c>
      <c r="I6" s="78">
        <f t="shared" ref="I6:I17" si="0">SUM(C6:H6)</f>
        <v>29994</v>
      </c>
    </row>
    <row r="7" spans="1:10" s="4" customFormat="1" x14ac:dyDescent="0.2">
      <c r="A7" s="20"/>
      <c r="B7" s="317" t="s">
        <v>234</v>
      </c>
      <c r="C7" s="30"/>
      <c r="D7" s="30"/>
      <c r="E7" s="30"/>
      <c r="F7" s="30"/>
      <c r="G7" s="30"/>
      <c r="H7" s="30"/>
      <c r="I7" s="78"/>
    </row>
    <row r="8" spans="1:10" s="4" customFormat="1" x14ac:dyDescent="0.2">
      <c r="A8" s="20">
        <v>2</v>
      </c>
      <c r="B8" s="317" t="s">
        <v>48</v>
      </c>
      <c r="C8" s="30">
        <v>0</v>
      </c>
      <c r="D8" s="30">
        <v>0</v>
      </c>
      <c r="E8" s="30">
        <v>29994</v>
      </c>
      <c r="F8" s="30">
        <v>0</v>
      </c>
      <c r="G8" s="30">
        <v>0</v>
      </c>
      <c r="H8" s="30">
        <v>0</v>
      </c>
      <c r="I8" s="78">
        <f t="shared" si="0"/>
        <v>29994</v>
      </c>
    </row>
    <row r="9" spans="1:10" x14ac:dyDescent="0.25">
      <c r="A9" s="20">
        <v>3</v>
      </c>
      <c r="B9" s="422" t="s">
        <v>216</v>
      </c>
      <c r="C9" s="30">
        <v>0</v>
      </c>
      <c r="D9" s="30">
        <v>0</v>
      </c>
      <c r="E9" s="30">
        <v>0</v>
      </c>
      <c r="F9" s="30">
        <v>0</v>
      </c>
      <c r="G9" s="30">
        <v>0</v>
      </c>
      <c r="H9" s="30">
        <v>0</v>
      </c>
      <c r="I9" s="78">
        <f t="shared" si="0"/>
        <v>0</v>
      </c>
    </row>
    <row r="10" spans="1:10" ht="31.5" x14ac:dyDescent="0.25">
      <c r="A10" s="20">
        <v>4</v>
      </c>
      <c r="B10" s="440" t="s">
        <v>785</v>
      </c>
      <c r="C10" s="37">
        <f>SUM(C11:C16)</f>
        <v>0</v>
      </c>
      <c r="D10" s="37">
        <f t="shared" ref="D10:I10" si="1">SUM(D11:D16)</f>
        <v>0</v>
      </c>
      <c r="E10" s="37">
        <f>SUM(E11:E16)</f>
        <v>297605.84999999998</v>
      </c>
      <c r="F10" s="37">
        <f t="shared" si="1"/>
        <v>36695.14</v>
      </c>
      <c r="G10" s="37">
        <f t="shared" si="1"/>
        <v>0</v>
      </c>
      <c r="H10" s="37">
        <f t="shared" si="1"/>
        <v>0</v>
      </c>
      <c r="I10" s="78">
        <f t="shared" si="1"/>
        <v>334300.99</v>
      </c>
    </row>
    <row r="11" spans="1:10" x14ac:dyDescent="0.25">
      <c r="A11" s="20">
        <v>5</v>
      </c>
      <c r="B11" s="345" t="s">
        <v>1086</v>
      </c>
      <c r="C11" s="30">
        <v>0</v>
      </c>
      <c r="D11" s="30">
        <v>0</v>
      </c>
      <c r="E11" s="30">
        <v>0</v>
      </c>
      <c r="F11" s="30">
        <v>3720</v>
      </c>
      <c r="G11" s="30">
        <v>0</v>
      </c>
      <c r="H11" s="30">
        <v>0</v>
      </c>
      <c r="I11" s="78">
        <f t="shared" si="0"/>
        <v>3720</v>
      </c>
      <c r="J11" s="4"/>
    </row>
    <row r="12" spans="1:10" x14ac:dyDescent="0.25">
      <c r="A12" s="20">
        <v>6</v>
      </c>
      <c r="B12" s="345" t="s">
        <v>1087</v>
      </c>
      <c r="C12" s="30">
        <v>0</v>
      </c>
      <c r="D12" s="30">
        <v>0</v>
      </c>
      <c r="E12" s="30">
        <v>84399.83</v>
      </c>
      <c r="F12" s="30">
        <v>8940</v>
      </c>
      <c r="G12" s="30">
        <v>0</v>
      </c>
      <c r="H12" s="30">
        <v>0</v>
      </c>
      <c r="I12" s="78">
        <f t="shared" si="0"/>
        <v>93339.83</v>
      </c>
      <c r="J12" s="4"/>
    </row>
    <row r="13" spans="1:10" x14ac:dyDescent="0.25">
      <c r="A13" s="20">
        <v>7</v>
      </c>
      <c r="B13" s="441" t="s">
        <v>1088</v>
      </c>
      <c r="C13" s="30">
        <v>0</v>
      </c>
      <c r="D13" s="30">
        <v>0</v>
      </c>
      <c r="E13" s="30">
        <v>48122.82</v>
      </c>
      <c r="F13" s="30">
        <v>6397.18</v>
      </c>
      <c r="G13" s="30">
        <v>0</v>
      </c>
      <c r="H13" s="30">
        <v>0</v>
      </c>
      <c r="I13" s="78">
        <f t="shared" si="0"/>
        <v>54520</v>
      </c>
      <c r="J13" s="4"/>
    </row>
    <row r="14" spans="1:10" ht="31.5" x14ac:dyDescent="0.25">
      <c r="A14" s="20">
        <v>8</v>
      </c>
      <c r="B14" s="345" t="s">
        <v>1089</v>
      </c>
      <c r="C14" s="30">
        <v>0</v>
      </c>
      <c r="D14" s="30">
        <v>0</v>
      </c>
      <c r="E14" s="30">
        <v>7450</v>
      </c>
      <c r="F14" s="30">
        <v>17637.96</v>
      </c>
      <c r="G14" s="30">
        <v>0</v>
      </c>
      <c r="H14" s="30">
        <v>0</v>
      </c>
      <c r="I14" s="78">
        <f t="shared" si="0"/>
        <v>25087.96</v>
      </c>
      <c r="J14" s="4"/>
    </row>
    <row r="15" spans="1:10" ht="31.5" x14ac:dyDescent="0.25">
      <c r="A15" s="25">
        <v>9</v>
      </c>
      <c r="B15" s="345" t="s">
        <v>1090</v>
      </c>
      <c r="C15" s="30">
        <v>0</v>
      </c>
      <c r="D15" s="30">
        <v>0</v>
      </c>
      <c r="E15" s="30">
        <v>0</v>
      </c>
      <c r="F15" s="30">
        <v>0</v>
      </c>
      <c r="G15" s="30">
        <v>0</v>
      </c>
      <c r="H15" s="30">
        <v>0</v>
      </c>
      <c r="I15" s="78">
        <f t="shared" si="0"/>
        <v>0</v>
      </c>
      <c r="J15" s="4"/>
    </row>
    <row r="16" spans="1:10" x14ac:dyDescent="0.25">
      <c r="A16" s="20">
        <v>10</v>
      </c>
      <c r="B16" s="345" t="s">
        <v>1091</v>
      </c>
      <c r="C16" s="30">
        <v>0</v>
      </c>
      <c r="D16" s="30">
        <v>0</v>
      </c>
      <c r="E16" s="30">
        <v>157633.20000000001</v>
      </c>
      <c r="F16" s="30">
        <v>0</v>
      </c>
      <c r="G16" s="30">
        <v>0</v>
      </c>
      <c r="H16" s="30">
        <v>0</v>
      </c>
      <c r="I16" s="78">
        <f t="shared" si="0"/>
        <v>157633.20000000001</v>
      </c>
      <c r="J16" s="4"/>
    </row>
    <row r="17" spans="1:10" x14ac:dyDescent="0.25">
      <c r="A17" s="20">
        <v>11</v>
      </c>
      <c r="B17" s="440" t="s">
        <v>124</v>
      </c>
      <c r="C17" s="30">
        <v>0</v>
      </c>
      <c r="D17" s="30">
        <v>0</v>
      </c>
      <c r="E17" s="30">
        <v>27350</v>
      </c>
      <c r="F17" s="30">
        <v>7800</v>
      </c>
      <c r="G17" s="30">
        <v>0</v>
      </c>
      <c r="H17" s="30">
        <v>0</v>
      </c>
      <c r="I17" s="78">
        <f t="shared" si="0"/>
        <v>35150</v>
      </c>
      <c r="J17" s="4"/>
    </row>
    <row r="18" spans="1:10" x14ac:dyDescent="0.25">
      <c r="A18" s="25">
        <v>12</v>
      </c>
      <c r="B18" s="440" t="s">
        <v>125</v>
      </c>
      <c r="C18" s="30">
        <v>0</v>
      </c>
      <c r="D18" s="30">
        <v>0</v>
      </c>
      <c r="E18" s="30">
        <v>58740</v>
      </c>
      <c r="F18" s="30">
        <v>591.21</v>
      </c>
      <c r="G18" s="30">
        <v>0</v>
      </c>
      <c r="H18" s="30">
        <v>48383.4</v>
      </c>
      <c r="I18" s="78">
        <f t="shared" ref="I18:I23" si="2">SUM(C18:H18)</f>
        <v>107714.61</v>
      </c>
    </row>
    <row r="19" spans="1:10" x14ac:dyDescent="0.25">
      <c r="A19" s="20">
        <v>13</v>
      </c>
      <c r="B19" s="440" t="s">
        <v>231</v>
      </c>
      <c r="C19" s="30">
        <v>0</v>
      </c>
      <c r="D19" s="30">
        <v>0</v>
      </c>
      <c r="E19" s="30">
        <v>148021.79</v>
      </c>
      <c r="F19" s="30">
        <v>4266</v>
      </c>
      <c r="G19" s="30">
        <v>0</v>
      </c>
      <c r="H19" s="30">
        <v>0</v>
      </c>
      <c r="I19" s="78">
        <f t="shared" si="2"/>
        <v>152287.79</v>
      </c>
    </row>
    <row r="20" spans="1:10" x14ac:dyDescent="0.25">
      <c r="A20" s="20">
        <v>14</v>
      </c>
      <c r="B20" s="440" t="s">
        <v>126</v>
      </c>
      <c r="C20" s="30">
        <v>0</v>
      </c>
      <c r="D20" s="30">
        <v>0</v>
      </c>
      <c r="E20" s="30">
        <v>0</v>
      </c>
      <c r="F20" s="30">
        <v>0</v>
      </c>
      <c r="G20" s="30">
        <v>0</v>
      </c>
      <c r="H20" s="30">
        <v>0</v>
      </c>
      <c r="I20" s="78">
        <f t="shared" si="2"/>
        <v>0</v>
      </c>
    </row>
    <row r="21" spans="1:10" x14ac:dyDescent="0.25">
      <c r="A21" s="25">
        <v>15</v>
      </c>
      <c r="B21" s="440" t="s">
        <v>239</v>
      </c>
      <c r="C21" s="30">
        <v>0</v>
      </c>
      <c r="D21" s="30">
        <v>0</v>
      </c>
      <c r="E21" s="30">
        <v>0</v>
      </c>
      <c r="F21" s="30">
        <v>0</v>
      </c>
      <c r="G21" s="30">
        <v>0</v>
      </c>
      <c r="H21" s="30">
        <v>0</v>
      </c>
      <c r="I21" s="78">
        <f t="shared" si="2"/>
        <v>0</v>
      </c>
    </row>
    <row r="22" spans="1:10" x14ac:dyDescent="0.25">
      <c r="A22" s="20">
        <v>16</v>
      </c>
      <c r="B22" s="442" t="s">
        <v>761</v>
      </c>
      <c r="C22" s="684">
        <v>0</v>
      </c>
      <c r="D22" s="30">
        <v>0</v>
      </c>
      <c r="E22" s="30">
        <v>0</v>
      </c>
      <c r="F22" s="30">
        <v>0</v>
      </c>
      <c r="G22" s="30">
        <v>0</v>
      </c>
      <c r="H22" s="30">
        <v>0</v>
      </c>
      <c r="I22" s="78">
        <f t="shared" si="2"/>
        <v>0</v>
      </c>
    </row>
    <row r="23" spans="1:10" ht="48" thickBot="1" x14ac:dyDescent="0.3">
      <c r="A23" s="21">
        <v>17</v>
      </c>
      <c r="B23" s="443" t="s">
        <v>786</v>
      </c>
      <c r="C23" s="685">
        <f t="shared" ref="C23:H23" si="3">+C6+C9+C10+C17+C18+C19+C20+C21+C22</f>
        <v>0</v>
      </c>
      <c r="D23" s="655">
        <f t="shared" si="3"/>
        <v>0</v>
      </c>
      <c r="E23" s="655">
        <f t="shared" si="3"/>
        <v>561711.64</v>
      </c>
      <c r="F23" s="655">
        <f t="shared" si="3"/>
        <v>49352.35</v>
      </c>
      <c r="G23" s="655">
        <f t="shared" si="3"/>
        <v>0</v>
      </c>
      <c r="H23" s="655">
        <f t="shared" si="3"/>
        <v>48383.4</v>
      </c>
      <c r="I23" s="656">
        <f t="shared" si="2"/>
        <v>659447.39</v>
      </c>
    </row>
    <row r="24" spans="1:10" ht="29.25" customHeight="1" x14ac:dyDescent="0.25">
      <c r="A24" s="918" t="s">
        <v>1308</v>
      </c>
      <c r="B24" s="918"/>
      <c r="C24" s="918"/>
      <c r="D24" s="918"/>
      <c r="E24" s="918"/>
      <c r="F24" s="918"/>
      <c r="G24" s="918"/>
      <c r="H24" s="918"/>
      <c r="I24" s="918"/>
    </row>
    <row r="25" spans="1:10" x14ac:dyDescent="0.25">
      <c r="A25" s="230"/>
      <c r="B25" s="231"/>
      <c r="C25" s="110"/>
      <c r="D25" s="110"/>
      <c r="E25" s="110"/>
      <c r="F25" s="110"/>
      <c r="G25" s="110"/>
      <c r="H25" s="110"/>
    </row>
    <row r="26" spans="1:10" x14ac:dyDescent="0.25">
      <c r="C26" s="110"/>
      <c r="D26" s="110"/>
      <c r="E26" s="110"/>
      <c r="F26" s="110"/>
      <c r="G26" s="110"/>
      <c r="H26" s="110"/>
    </row>
    <row r="27" spans="1:10" x14ac:dyDescent="0.25">
      <c r="C27" s="110"/>
      <c r="D27" s="110"/>
      <c r="E27" s="110"/>
      <c r="F27" s="110"/>
      <c r="G27" s="110"/>
      <c r="H27" s="110"/>
    </row>
    <row r="28" spans="1:10" x14ac:dyDescent="0.25">
      <c r="C28" s="110"/>
      <c r="D28" s="110"/>
      <c r="E28" s="110"/>
      <c r="F28" s="110"/>
      <c r="G28" s="110"/>
      <c r="H28" s="110"/>
    </row>
    <row r="29" spans="1:10" x14ac:dyDescent="0.25">
      <c r="C29" s="110"/>
      <c r="D29" s="110"/>
      <c r="E29" s="110"/>
      <c r="F29" s="110"/>
      <c r="G29" s="110"/>
      <c r="H29" s="110"/>
    </row>
    <row r="30" spans="1:10" x14ac:dyDescent="0.25">
      <c r="C30" s="110"/>
      <c r="D30" s="110"/>
      <c r="E30" s="110"/>
      <c r="F30" s="110"/>
      <c r="G30" s="110"/>
      <c r="H30" s="110"/>
    </row>
    <row r="31" spans="1:10" x14ac:dyDescent="0.25">
      <c r="C31" s="110"/>
      <c r="D31" s="110"/>
      <c r="E31" s="110"/>
      <c r="F31" s="110"/>
      <c r="G31" s="110"/>
      <c r="H31" s="110"/>
    </row>
    <row r="32" spans="1:10" x14ac:dyDescent="0.25">
      <c r="C32" s="110"/>
      <c r="D32" s="110"/>
      <c r="E32" s="110"/>
      <c r="F32" s="110"/>
      <c r="G32" s="110"/>
      <c r="H32" s="110"/>
    </row>
    <row r="33" spans="3:8" x14ac:dyDescent="0.25">
      <c r="C33" s="110"/>
      <c r="D33" s="110"/>
      <c r="E33" s="110"/>
      <c r="F33" s="110"/>
      <c r="G33" s="110"/>
      <c r="H33" s="110"/>
    </row>
    <row r="34" spans="3:8" x14ac:dyDescent="0.25">
      <c r="C34" s="110"/>
      <c r="D34" s="110"/>
      <c r="E34" s="110"/>
      <c r="F34" s="110"/>
      <c r="G34" s="110"/>
      <c r="H34" s="110"/>
    </row>
    <row r="35" spans="3:8" x14ac:dyDescent="0.25">
      <c r="C35" s="110"/>
      <c r="D35" s="110"/>
      <c r="E35" s="110"/>
      <c r="F35" s="110"/>
      <c r="G35" s="110"/>
      <c r="H35" s="110"/>
    </row>
    <row r="36" spans="3:8" x14ac:dyDescent="0.25">
      <c r="C36" s="110"/>
      <c r="D36" s="110"/>
      <c r="E36" s="110"/>
      <c r="F36" s="110"/>
      <c r="G36" s="110"/>
      <c r="H36" s="110"/>
    </row>
    <row r="37" spans="3:8" x14ac:dyDescent="0.25">
      <c r="C37" s="110"/>
      <c r="D37" s="110"/>
      <c r="E37" s="110"/>
      <c r="F37" s="110"/>
      <c r="G37" s="110"/>
      <c r="H37" s="110"/>
    </row>
    <row r="38" spans="3:8" x14ac:dyDescent="0.25">
      <c r="C38" s="110"/>
      <c r="D38" s="110"/>
      <c r="E38" s="110"/>
      <c r="F38" s="110"/>
      <c r="G38" s="110"/>
      <c r="H38" s="110"/>
    </row>
    <row r="39" spans="3:8" x14ac:dyDescent="0.25">
      <c r="C39" s="110"/>
      <c r="D39" s="110"/>
      <c r="E39" s="110"/>
      <c r="F39" s="110"/>
      <c r="G39" s="110"/>
      <c r="H39" s="110"/>
    </row>
    <row r="40" spans="3:8" x14ac:dyDescent="0.25">
      <c r="C40" s="110"/>
      <c r="D40" s="110"/>
      <c r="E40" s="110"/>
      <c r="F40" s="110"/>
      <c r="G40" s="110"/>
      <c r="H40" s="110"/>
    </row>
    <row r="41" spans="3:8" x14ac:dyDescent="0.25">
      <c r="C41" s="110"/>
      <c r="D41" s="110"/>
      <c r="E41" s="110"/>
      <c r="F41" s="110"/>
      <c r="G41" s="110"/>
      <c r="H41" s="110"/>
    </row>
    <row r="42" spans="3:8" x14ac:dyDescent="0.25">
      <c r="C42" s="110"/>
      <c r="D42" s="110"/>
      <c r="E42" s="110"/>
      <c r="F42" s="110"/>
      <c r="G42" s="110"/>
      <c r="H42" s="110"/>
    </row>
    <row r="43" spans="3:8" x14ac:dyDescent="0.25">
      <c r="C43" s="110"/>
      <c r="D43" s="110"/>
      <c r="E43" s="110"/>
      <c r="F43" s="110"/>
      <c r="G43" s="110"/>
      <c r="H43" s="110"/>
    </row>
    <row r="44" spans="3:8" x14ac:dyDescent="0.25">
      <c r="C44" s="110"/>
      <c r="D44" s="110"/>
      <c r="E44" s="110"/>
      <c r="F44" s="110"/>
      <c r="G44" s="110"/>
      <c r="H44" s="110"/>
    </row>
    <row r="45" spans="3:8" x14ac:dyDescent="0.25">
      <c r="C45" s="110"/>
      <c r="D45" s="110"/>
      <c r="E45" s="110"/>
      <c r="F45" s="110"/>
      <c r="G45" s="110"/>
      <c r="H45" s="110"/>
    </row>
    <row r="46" spans="3:8" x14ac:dyDescent="0.25">
      <c r="C46" s="110"/>
      <c r="D46" s="110"/>
      <c r="E46" s="110"/>
      <c r="F46" s="110"/>
      <c r="G46" s="110"/>
      <c r="H46" s="110"/>
    </row>
    <row r="47" spans="3:8" x14ac:dyDescent="0.25">
      <c r="C47" s="110"/>
      <c r="D47" s="110"/>
      <c r="E47" s="110"/>
      <c r="F47" s="110"/>
      <c r="G47" s="110"/>
      <c r="H47" s="110"/>
    </row>
    <row r="48" spans="3:8" x14ac:dyDescent="0.25">
      <c r="C48" s="110"/>
      <c r="D48" s="110"/>
      <c r="E48" s="110"/>
      <c r="F48" s="110"/>
      <c r="G48" s="110"/>
      <c r="H48" s="110"/>
    </row>
    <row r="49" spans="3:8" x14ac:dyDescent="0.25">
      <c r="C49" s="110"/>
      <c r="D49" s="110"/>
      <c r="E49" s="110"/>
      <c r="F49" s="110"/>
      <c r="G49" s="110"/>
      <c r="H49" s="110"/>
    </row>
    <row r="50" spans="3:8" x14ac:dyDescent="0.25">
      <c r="C50" s="110"/>
      <c r="D50" s="110"/>
      <c r="E50" s="110"/>
      <c r="F50" s="110"/>
      <c r="G50" s="110"/>
      <c r="H50" s="110"/>
    </row>
    <row r="51" spans="3:8" x14ac:dyDescent="0.25">
      <c r="C51" s="110"/>
      <c r="D51" s="110"/>
      <c r="E51" s="110"/>
      <c r="F51" s="110"/>
      <c r="G51" s="110"/>
      <c r="H51" s="110"/>
    </row>
    <row r="52" spans="3:8" x14ac:dyDescent="0.25">
      <c r="C52" s="110"/>
      <c r="D52" s="110"/>
      <c r="E52" s="110"/>
      <c r="F52" s="110"/>
      <c r="G52" s="110"/>
      <c r="H52" s="110"/>
    </row>
    <row r="53" spans="3:8" x14ac:dyDescent="0.25">
      <c r="C53" s="110"/>
      <c r="D53" s="110"/>
      <c r="E53" s="110"/>
      <c r="F53" s="110"/>
      <c r="G53" s="110"/>
      <c r="H53" s="110"/>
    </row>
    <row r="54" spans="3:8" x14ac:dyDescent="0.25">
      <c r="C54" s="110"/>
      <c r="D54" s="110"/>
      <c r="E54" s="110"/>
      <c r="F54" s="110"/>
      <c r="G54" s="110"/>
      <c r="H54" s="110"/>
    </row>
    <row r="55" spans="3:8" x14ac:dyDescent="0.25">
      <c r="C55" s="110"/>
      <c r="D55" s="110"/>
      <c r="E55" s="110"/>
      <c r="F55" s="110"/>
      <c r="G55" s="110"/>
      <c r="H55" s="110"/>
    </row>
    <row r="56" spans="3:8" x14ac:dyDescent="0.25">
      <c r="C56" s="110"/>
      <c r="D56" s="110"/>
      <c r="E56" s="110"/>
      <c r="F56" s="110"/>
      <c r="G56" s="110"/>
      <c r="H56" s="110"/>
    </row>
    <row r="57" spans="3:8" x14ac:dyDescent="0.25">
      <c r="C57" s="110"/>
      <c r="D57" s="110"/>
      <c r="E57" s="110"/>
      <c r="F57" s="110"/>
      <c r="G57" s="110"/>
      <c r="H57" s="110"/>
    </row>
    <row r="58" spans="3:8" x14ac:dyDescent="0.25">
      <c r="C58" s="110"/>
      <c r="D58" s="110"/>
      <c r="E58" s="110"/>
      <c r="F58" s="110"/>
      <c r="G58" s="110"/>
      <c r="H58" s="110"/>
    </row>
    <row r="59" spans="3:8" x14ac:dyDescent="0.25">
      <c r="C59" s="110"/>
      <c r="D59" s="110"/>
      <c r="E59" s="110"/>
      <c r="F59" s="110"/>
      <c r="G59" s="110"/>
      <c r="H59" s="110"/>
    </row>
    <row r="60" spans="3:8" x14ac:dyDescent="0.25">
      <c r="C60" s="110"/>
      <c r="D60" s="110"/>
      <c r="E60" s="110"/>
      <c r="F60" s="110"/>
      <c r="G60" s="110"/>
      <c r="H60" s="110"/>
    </row>
    <row r="61" spans="3:8" x14ac:dyDescent="0.25">
      <c r="C61" s="110"/>
      <c r="D61" s="110"/>
      <c r="E61" s="110"/>
      <c r="F61" s="110"/>
      <c r="G61" s="110"/>
      <c r="H61" s="110"/>
    </row>
    <row r="62" spans="3:8" x14ac:dyDescent="0.25">
      <c r="C62" s="110"/>
      <c r="D62" s="110"/>
      <c r="E62" s="110"/>
      <c r="F62" s="110"/>
      <c r="G62" s="110"/>
      <c r="H62" s="110"/>
    </row>
    <row r="63" spans="3:8" x14ac:dyDescent="0.25">
      <c r="C63" s="110"/>
      <c r="D63" s="110"/>
      <c r="E63" s="110"/>
      <c r="F63" s="110"/>
      <c r="G63" s="110"/>
      <c r="H63" s="110"/>
    </row>
    <row r="64" spans="3:8" x14ac:dyDescent="0.25">
      <c r="C64" s="110"/>
      <c r="D64" s="110"/>
      <c r="E64" s="110"/>
      <c r="F64" s="110"/>
      <c r="G64" s="110"/>
      <c r="H64" s="110"/>
    </row>
    <row r="65" spans="3:8" x14ac:dyDescent="0.25">
      <c r="C65" s="110"/>
      <c r="D65" s="110"/>
      <c r="E65" s="110"/>
      <c r="F65" s="110"/>
      <c r="G65" s="110"/>
      <c r="H65" s="110"/>
    </row>
    <row r="66" spans="3:8" x14ac:dyDescent="0.25">
      <c r="C66" s="110"/>
      <c r="D66" s="110"/>
      <c r="E66" s="110"/>
      <c r="F66" s="110"/>
      <c r="G66" s="110"/>
      <c r="H66" s="110"/>
    </row>
    <row r="67" spans="3:8" x14ac:dyDescent="0.25">
      <c r="C67" s="110"/>
      <c r="D67" s="110"/>
      <c r="E67" s="110"/>
      <c r="F67" s="110"/>
      <c r="G67" s="110"/>
      <c r="H67" s="110"/>
    </row>
    <row r="68" spans="3:8" x14ac:dyDescent="0.25">
      <c r="C68" s="110"/>
      <c r="D68" s="110"/>
      <c r="E68" s="110"/>
      <c r="F68" s="110"/>
      <c r="G68" s="110"/>
      <c r="H68" s="110"/>
    </row>
    <row r="69" spans="3:8" x14ac:dyDescent="0.25">
      <c r="C69" s="110"/>
      <c r="D69" s="110"/>
      <c r="E69" s="110"/>
      <c r="F69" s="110"/>
      <c r="G69" s="110"/>
      <c r="H69" s="110"/>
    </row>
    <row r="70" spans="3:8" x14ac:dyDescent="0.25">
      <c r="C70" s="110"/>
      <c r="D70" s="110"/>
      <c r="E70" s="110"/>
      <c r="F70" s="110"/>
      <c r="G70" s="110"/>
      <c r="H70" s="110"/>
    </row>
    <row r="71" spans="3:8" x14ac:dyDescent="0.25">
      <c r="C71" s="110"/>
      <c r="D71" s="110"/>
      <c r="E71" s="110"/>
      <c r="F71" s="110"/>
      <c r="G71" s="110"/>
      <c r="H71" s="110"/>
    </row>
    <row r="72" spans="3:8" x14ac:dyDescent="0.25">
      <c r="C72" s="110"/>
      <c r="D72" s="110"/>
      <c r="E72" s="110"/>
      <c r="F72" s="110"/>
      <c r="G72" s="110"/>
      <c r="H72" s="110"/>
    </row>
    <row r="73" spans="3:8" x14ac:dyDescent="0.25">
      <c r="C73" s="110"/>
      <c r="D73" s="110"/>
      <c r="E73" s="110"/>
      <c r="F73" s="110"/>
      <c r="G73" s="110"/>
      <c r="H73" s="110"/>
    </row>
    <row r="74" spans="3:8" x14ac:dyDescent="0.25">
      <c r="C74" s="110"/>
      <c r="D74" s="110"/>
      <c r="E74" s="110"/>
      <c r="F74" s="110"/>
      <c r="G74" s="110"/>
      <c r="H74" s="110"/>
    </row>
    <row r="75" spans="3:8" x14ac:dyDescent="0.25">
      <c r="C75" s="110"/>
      <c r="D75" s="110"/>
      <c r="E75" s="110"/>
      <c r="F75" s="110"/>
      <c r="G75" s="110"/>
      <c r="H75" s="110"/>
    </row>
    <row r="76" spans="3:8" x14ac:dyDescent="0.25">
      <c r="C76" s="110"/>
      <c r="D76" s="110"/>
      <c r="E76" s="110"/>
      <c r="F76" s="110"/>
      <c r="G76" s="110"/>
      <c r="H76" s="110"/>
    </row>
    <row r="77" spans="3:8" x14ac:dyDescent="0.25">
      <c r="C77" s="110"/>
      <c r="D77" s="110"/>
      <c r="E77" s="110"/>
      <c r="F77" s="110"/>
      <c r="G77" s="110"/>
      <c r="H77" s="110"/>
    </row>
    <row r="78" spans="3:8" x14ac:dyDescent="0.25">
      <c r="C78" s="110"/>
      <c r="D78" s="110"/>
      <c r="E78" s="110"/>
      <c r="F78" s="110"/>
      <c r="G78" s="110"/>
      <c r="H78" s="110"/>
    </row>
    <row r="79" spans="3:8" x14ac:dyDescent="0.25">
      <c r="C79" s="110"/>
      <c r="D79" s="110"/>
      <c r="E79" s="110"/>
      <c r="F79" s="110"/>
      <c r="G79" s="110"/>
      <c r="H79" s="110"/>
    </row>
    <row r="80" spans="3:8" x14ac:dyDescent="0.25">
      <c r="C80" s="110"/>
      <c r="D80" s="110"/>
      <c r="E80" s="110"/>
      <c r="F80" s="110"/>
      <c r="G80" s="110"/>
      <c r="H80" s="110"/>
    </row>
    <row r="81" spans="3:8" x14ac:dyDescent="0.25">
      <c r="C81" s="110"/>
      <c r="D81" s="110"/>
      <c r="E81" s="110"/>
      <c r="F81" s="110"/>
      <c r="G81" s="110"/>
      <c r="H81" s="110"/>
    </row>
    <row r="82" spans="3:8" x14ac:dyDescent="0.25">
      <c r="C82" s="110"/>
      <c r="D82" s="110"/>
      <c r="E82" s="110"/>
      <c r="F82" s="110"/>
      <c r="G82" s="110"/>
      <c r="H82" s="110"/>
    </row>
    <row r="83" spans="3:8" x14ac:dyDescent="0.25">
      <c r="C83" s="110"/>
      <c r="D83" s="110"/>
      <c r="E83" s="110"/>
      <c r="F83" s="110"/>
      <c r="G83" s="110"/>
      <c r="H83" s="110"/>
    </row>
  </sheetData>
  <mergeCells count="12">
    <mergeCell ref="A24:I24"/>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ignoredErrors>
    <ignoredError sqref="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C30"/>
  <sheetViews>
    <sheetView zoomScaleNormal="100" workbookViewId="0">
      <selection activeCell="A32" sqref="A32"/>
    </sheetView>
  </sheetViews>
  <sheetFormatPr defaultColWidth="62.140625" defaultRowHeight="12.75" x14ac:dyDescent="0.2"/>
  <cols>
    <col min="1" max="1" width="17.42578125" customWidth="1"/>
    <col min="2" max="2" width="40.140625" style="66" customWidth="1"/>
    <col min="3" max="3" width="64.42578125" customWidth="1"/>
    <col min="4" max="188" width="9.140625" customWidth="1"/>
  </cols>
  <sheetData>
    <row r="1" spans="1:3" s="73" customFormat="1" ht="48" customHeight="1" thickBot="1" x14ac:dyDescent="0.25">
      <c r="A1" s="778" t="s">
        <v>917</v>
      </c>
      <c r="B1" s="779"/>
      <c r="C1" s="780"/>
    </row>
    <row r="2" spans="1:3" ht="63" x14ac:dyDescent="0.2">
      <c r="A2" s="776" t="s">
        <v>601</v>
      </c>
      <c r="B2" s="777"/>
      <c r="C2" s="305" t="s">
        <v>992</v>
      </c>
    </row>
    <row r="3" spans="1:3" ht="31.5" customHeight="1" x14ac:dyDescent="0.2">
      <c r="A3" s="306" t="s">
        <v>241</v>
      </c>
      <c r="B3" s="307" t="s">
        <v>1058</v>
      </c>
      <c r="C3" s="308" t="s">
        <v>312</v>
      </c>
    </row>
    <row r="4" spans="1:3" ht="31.5" customHeight="1" x14ac:dyDescent="0.2">
      <c r="A4" s="306" t="s">
        <v>146</v>
      </c>
      <c r="B4" s="307" t="s">
        <v>1059</v>
      </c>
      <c r="C4" s="308" t="s">
        <v>312</v>
      </c>
    </row>
    <row r="5" spans="1:3" ht="15.75" customHeight="1" x14ac:dyDescent="0.2">
      <c r="A5" s="309" t="s">
        <v>147</v>
      </c>
      <c r="B5" s="330" t="s">
        <v>649</v>
      </c>
      <c r="C5" s="308" t="s">
        <v>312</v>
      </c>
    </row>
    <row r="6" spans="1:3" ht="15.75" x14ac:dyDescent="0.2">
      <c r="A6" s="309" t="s">
        <v>148</v>
      </c>
      <c r="B6" s="330" t="s">
        <v>650</v>
      </c>
      <c r="C6" s="308" t="s">
        <v>312</v>
      </c>
    </row>
    <row r="7" spans="1:3" ht="15.75" x14ac:dyDescent="0.2">
      <c r="A7" s="310" t="s">
        <v>149</v>
      </c>
      <c r="B7" s="331" t="s">
        <v>651</v>
      </c>
      <c r="C7" s="308" t="s">
        <v>312</v>
      </c>
    </row>
    <row r="8" spans="1:3" ht="15.75" x14ac:dyDescent="0.2">
      <c r="A8" s="306" t="s">
        <v>150</v>
      </c>
      <c r="B8" s="330" t="s">
        <v>652</v>
      </c>
      <c r="C8" s="308" t="s">
        <v>312</v>
      </c>
    </row>
    <row r="9" spans="1:3" ht="15.75" x14ac:dyDescent="0.2">
      <c r="A9" s="306" t="s">
        <v>696</v>
      </c>
      <c r="B9" s="332" t="s">
        <v>697</v>
      </c>
      <c r="C9" s="308" t="s">
        <v>312</v>
      </c>
    </row>
    <row r="10" spans="1:3" ht="15.75" x14ac:dyDescent="0.2">
      <c r="A10" s="311" t="s">
        <v>151</v>
      </c>
      <c r="B10" s="333" t="s">
        <v>602</v>
      </c>
      <c r="C10" s="308" t="s">
        <v>312</v>
      </c>
    </row>
    <row r="11" spans="1:3" ht="15.75" x14ac:dyDescent="0.2">
      <c r="A11" s="306" t="s">
        <v>133</v>
      </c>
      <c r="B11" s="330" t="s">
        <v>286</v>
      </c>
      <c r="C11" s="308" t="s">
        <v>312</v>
      </c>
    </row>
    <row r="12" spans="1:3" ht="15.75" x14ac:dyDescent="0.2">
      <c r="A12" s="306" t="s">
        <v>897</v>
      </c>
      <c r="B12" s="330" t="s">
        <v>883</v>
      </c>
      <c r="C12" s="308" t="s">
        <v>312</v>
      </c>
    </row>
    <row r="13" spans="1:3" ht="15.75" x14ac:dyDescent="0.2">
      <c r="A13" s="309" t="s">
        <v>0</v>
      </c>
      <c r="B13" s="330" t="s">
        <v>287</v>
      </c>
      <c r="C13" s="308" t="s">
        <v>312</v>
      </c>
    </row>
    <row r="14" spans="1:3" ht="31.5" x14ac:dyDescent="0.2">
      <c r="A14" s="312" t="s">
        <v>1</v>
      </c>
      <c r="B14" s="334" t="s">
        <v>288</v>
      </c>
      <c r="C14" s="314" t="s">
        <v>1014</v>
      </c>
    </row>
    <row r="15" spans="1:3" ht="31.5" x14ac:dyDescent="0.2">
      <c r="A15" s="309" t="s">
        <v>2</v>
      </c>
      <c r="B15" s="307" t="s">
        <v>289</v>
      </c>
      <c r="C15" s="308" t="s">
        <v>312</v>
      </c>
    </row>
    <row r="16" spans="1:3" ht="31.5" customHeight="1" x14ac:dyDescent="0.2">
      <c r="A16" s="309" t="s">
        <v>3</v>
      </c>
      <c r="B16" s="307" t="s">
        <v>589</v>
      </c>
      <c r="C16" s="308" t="s">
        <v>312</v>
      </c>
    </row>
    <row r="17" spans="1:3" ht="25.15" customHeight="1" x14ac:dyDescent="0.2">
      <c r="A17" s="309" t="s">
        <v>4</v>
      </c>
      <c r="B17" s="307" t="s">
        <v>67</v>
      </c>
      <c r="C17" s="308" t="s">
        <v>312</v>
      </c>
    </row>
    <row r="18" spans="1:3" ht="47.25" customHeight="1" x14ac:dyDescent="0.2">
      <c r="A18" s="315" t="s">
        <v>1026</v>
      </c>
      <c r="B18" s="313" t="s">
        <v>901</v>
      </c>
      <c r="C18" s="316" t="s">
        <v>898</v>
      </c>
    </row>
    <row r="19" spans="1:3" ht="58.9" customHeight="1" x14ac:dyDescent="0.2">
      <c r="A19" s="315" t="s">
        <v>900</v>
      </c>
      <c r="B19" s="313" t="s">
        <v>1028</v>
      </c>
      <c r="C19" s="316" t="s">
        <v>898</v>
      </c>
    </row>
    <row r="20" spans="1:3" ht="15.75" customHeight="1" x14ac:dyDescent="0.2">
      <c r="A20" s="309" t="s">
        <v>5</v>
      </c>
      <c r="B20" s="330" t="s">
        <v>68</v>
      </c>
      <c r="C20" s="308" t="s">
        <v>312</v>
      </c>
    </row>
    <row r="21" spans="1:3" ht="15.75" customHeight="1" x14ac:dyDescent="0.2">
      <c r="A21" s="309" t="s">
        <v>57</v>
      </c>
      <c r="B21" s="330" t="s">
        <v>69</v>
      </c>
      <c r="C21" s="308" t="s">
        <v>312</v>
      </c>
    </row>
    <row r="22" spans="1:3" ht="31.5" x14ac:dyDescent="0.2">
      <c r="A22" s="309" t="s">
        <v>6</v>
      </c>
      <c r="B22" s="307" t="s">
        <v>70</v>
      </c>
      <c r="C22" s="308" t="s">
        <v>312</v>
      </c>
    </row>
    <row r="23" spans="1:3" ht="15.75" x14ac:dyDescent="0.2">
      <c r="A23" s="315" t="s">
        <v>7</v>
      </c>
      <c r="B23" s="334" t="s">
        <v>590</v>
      </c>
      <c r="C23" s="316" t="s">
        <v>1029</v>
      </c>
    </row>
    <row r="24" spans="1:3" ht="15.75" x14ac:dyDescent="0.2">
      <c r="A24" s="309" t="s">
        <v>8</v>
      </c>
      <c r="B24" s="335" t="s">
        <v>591</v>
      </c>
      <c r="C24" s="318" t="s">
        <v>312</v>
      </c>
    </row>
    <row r="25" spans="1:3" ht="15.75" x14ac:dyDescent="0.2">
      <c r="A25" s="315" t="s">
        <v>1010</v>
      </c>
      <c r="B25" s="319" t="s">
        <v>1280</v>
      </c>
      <c r="C25" s="320" t="s">
        <v>898</v>
      </c>
    </row>
    <row r="26" spans="1:3" ht="64.150000000000006" customHeight="1" x14ac:dyDescent="0.2">
      <c r="A26" s="315" t="s">
        <v>1030</v>
      </c>
      <c r="B26" s="321" t="s">
        <v>1285</v>
      </c>
      <c r="C26" s="320" t="s">
        <v>898</v>
      </c>
    </row>
    <row r="27" spans="1:3" ht="31.5" customHeight="1" x14ac:dyDescent="0.2">
      <c r="A27" s="309" t="s">
        <v>9</v>
      </c>
      <c r="B27" s="317" t="s">
        <v>592</v>
      </c>
      <c r="C27" s="318" t="s">
        <v>312</v>
      </c>
    </row>
    <row r="28" spans="1:3" ht="31.5" customHeight="1" x14ac:dyDescent="0.2">
      <c r="A28" s="309" t="s">
        <v>447</v>
      </c>
      <c r="B28" s="307" t="s">
        <v>1015</v>
      </c>
      <c r="C28" s="308" t="s">
        <v>312</v>
      </c>
    </row>
    <row r="29" spans="1:3" ht="31.5" customHeight="1" x14ac:dyDescent="0.2">
      <c r="A29" s="309" t="s">
        <v>448</v>
      </c>
      <c r="B29" s="307" t="s">
        <v>1105</v>
      </c>
      <c r="C29" s="552" t="s">
        <v>312</v>
      </c>
    </row>
    <row r="30" spans="1:3" ht="77.45" customHeight="1" thickBot="1" x14ac:dyDescent="0.25">
      <c r="A30" s="551" t="s">
        <v>1274</v>
      </c>
      <c r="B30" s="554" t="s">
        <v>1286</v>
      </c>
      <c r="C30" s="553" t="s">
        <v>898</v>
      </c>
    </row>
  </sheetData>
  <mergeCells count="2">
    <mergeCell ref="A2:B2"/>
    <mergeCell ref="A1:C1"/>
  </mergeCells>
  <phoneticPr fontId="6"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2"/>
    <pageSetUpPr fitToPage="1"/>
  </sheetPr>
  <dimension ref="A1:IT23"/>
  <sheetViews>
    <sheetView zoomScale="90" zoomScaleNormal="90" workbookViewId="0">
      <pane xSplit="2" ySplit="5" topLeftCell="C6" activePane="bottomRight" state="frozen"/>
      <selection pane="topRight" activeCell="C1" sqref="C1"/>
      <selection pane="bottomLeft" activeCell="A6" sqref="A6"/>
      <selection pane="bottomRight" activeCell="O20" sqref="O20"/>
    </sheetView>
  </sheetViews>
  <sheetFormatPr defaultColWidth="9.140625" defaultRowHeight="15.75" x14ac:dyDescent="0.25"/>
  <cols>
    <col min="1" max="1" width="7.28515625" style="122" customWidth="1"/>
    <col min="2" max="2" width="38.85546875" style="125" customWidth="1"/>
    <col min="3" max="6" width="13.7109375" style="122" bestFit="1" customWidth="1"/>
    <col min="7" max="8" width="11.85546875" style="122" bestFit="1" customWidth="1"/>
    <col min="9" max="9" width="13.42578125" style="122" customWidth="1"/>
    <col min="10" max="10" width="12.42578125" style="122" customWidth="1"/>
    <col min="11" max="11" width="14.5703125" style="122" customWidth="1"/>
    <col min="12" max="12" width="14.42578125" style="122" customWidth="1"/>
    <col min="13" max="14" width="17.7109375" style="122" customWidth="1"/>
    <col min="15" max="16384" width="9.140625" style="122"/>
  </cols>
  <sheetData>
    <row r="1" spans="1:254" s="445" customFormat="1" ht="27.75" customHeight="1" thickBot="1" x14ac:dyDescent="0.3">
      <c r="A1" s="956" t="s">
        <v>969</v>
      </c>
      <c r="B1" s="957"/>
      <c r="C1" s="957"/>
      <c r="D1" s="957"/>
      <c r="E1" s="957"/>
      <c r="F1" s="957"/>
      <c r="G1" s="957"/>
      <c r="H1" s="957"/>
      <c r="I1" s="957"/>
      <c r="J1" s="957"/>
      <c r="K1" s="957"/>
      <c r="L1" s="957"/>
      <c r="M1" s="957"/>
      <c r="N1" s="958"/>
    </row>
    <row r="2" spans="1:254" s="445" customFormat="1" ht="28.5" customHeight="1" x14ac:dyDescent="0.25">
      <c r="A2" s="959" t="s">
        <v>1301</v>
      </c>
      <c r="B2" s="960"/>
      <c r="C2" s="960"/>
      <c r="D2" s="960"/>
      <c r="E2" s="960"/>
      <c r="F2" s="960"/>
      <c r="G2" s="960"/>
      <c r="H2" s="960"/>
      <c r="I2" s="961"/>
      <c r="J2" s="961"/>
      <c r="K2" s="960"/>
      <c r="L2" s="960"/>
      <c r="M2" s="960"/>
      <c r="N2" s="962"/>
    </row>
    <row r="3" spans="1:254" s="445" customFormat="1" ht="51.75" customHeight="1" x14ac:dyDescent="0.25">
      <c r="A3" s="963" t="s">
        <v>145</v>
      </c>
      <c r="B3" s="964" t="s">
        <v>704</v>
      </c>
      <c r="C3" s="943" t="s">
        <v>262</v>
      </c>
      <c r="D3" s="943"/>
      <c r="E3" s="943" t="s">
        <v>263</v>
      </c>
      <c r="F3" s="943"/>
      <c r="G3" s="943" t="s">
        <v>264</v>
      </c>
      <c r="H3" s="944"/>
      <c r="I3" s="943" t="s">
        <v>657</v>
      </c>
      <c r="J3" s="943"/>
      <c r="K3" s="966" t="s">
        <v>240</v>
      </c>
      <c r="L3" s="943"/>
      <c r="M3" s="943" t="s">
        <v>257</v>
      </c>
      <c r="N3" s="955"/>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6"/>
      <c r="GR3" s="446"/>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row>
    <row r="4" spans="1:254" s="445" customFormat="1" ht="17.25" customHeight="1" x14ac:dyDescent="0.25">
      <c r="A4" s="963"/>
      <c r="B4" s="965"/>
      <c r="C4" s="357">
        <v>2021</v>
      </c>
      <c r="D4" s="357">
        <v>2022</v>
      </c>
      <c r="E4" s="357">
        <v>2021</v>
      </c>
      <c r="F4" s="357">
        <v>2022</v>
      </c>
      <c r="G4" s="357">
        <v>2021</v>
      </c>
      <c r="H4" s="357">
        <v>2022</v>
      </c>
      <c r="I4" s="357">
        <v>2021</v>
      </c>
      <c r="J4" s="357">
        <v>2022</v>
      </c>
      <c r="K4" s="357">
        <v>2021</v>
      </c>
      <c r="L4" s="357">
        <v>2022</v>
      </c>
      <c r="M4" s="357">
        <v>2021</v>
      </c>
      <c r="N4" s="358">
        <v>2022</v>
      </c>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c r="CP4" s="446"/>
      <c r="CQ4" s="446"/>
      <c r="CR4" s="446"/>
      <c r="CS4" s="446"/>
      <c r="CT4" s="446"/>
      <c r="CU4" s="446"/>
      <c r="CV4" s="446"/>
      <c r="CW4" s="446"/>
      <c r="CX4" s="446"/>
      <c r="CY4" s="446"/>
      <c r="CZ4" s="446"/>
      <c r="DA4" s="446"/>
      <c r="DB4" s="446"/>
      <c r="DC4" s="446"/>
      <c r="DD4" s="446"/>
      <c r="DE4" s="446"/>
      <c r="DF4" s="446"/>
      <c r="DG4" s="446"/>
      <c r="DH4" s="446"/>
      <c r="DI4" s="446"/>
      <c r="DJ4" s="446"/>
      <c r="DK4" s="446"/>
      <c r="DL4" s="446"/>
      <c r="DM4" s="446"/>
      <c r="DN4" s="446"/>
      <c r="DO4" s="446"/>
      <c r="DP4" s="446"/>
      <c r="DQ4" s="446"/>
      <c r="DR4" s="446"/>
      <c r="DS4" s="446"/>
      <c r="DT4" s="446"/>
      <c r="DU4" s="446"/>
      <c r="DV4" s="446"/>
      <c r="DW4" s="446"/>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6"/>
      <c r="FR4" s="446"/>
      <c r="FS4" s="446"/>
      <c r="FT4" s="446"/>
      <c r="FU4" s="446"/>
      <c r="FV4" s="446"/>
      <c r="FW4" s="446"/>
      <c r="FX4" s="446"/>
      <c r="FY4" s="446"/>
      <c r="FZ4" s="446"/>
      <c r="GA4" s="446"/>
      <c r="GB4" s="446"/>
      <c r="GC4" s="446"/>
      <c r="GD4" s="446"/>
      <c r="GE4" s="446"/>
      <c r="GF4" s="446"/>
      <c r="GG4" s="446"/>
      <c r="GH4" s="446"/>
      <c r="GI4" s="446"/>
      <c r="GJ4" s="446"/>
      <c r="GK4" s="446"/>
      <c r="GL4" s="446"/>
      <c r="GM4" s="446"/>
      <c r="GN4" s="446"/>
      <c r="GO4" s="446"/>
      <c r="GP4" s="446"/>
      <c r="GQ4" s="446"/>
      <c r="GR4" s="446"/>
      <c r="GS4" s="446"/>
      <c r="GT4" s="446"/>
      <c r="GU4" s="446"/>
      <c r="GV4" s="446"/>
      <c r="GW4" s="446"/>
      <c r="GX4" s="446"/>
      <c r="GY4" s="446"/>
      <c r="GZ4" s="446"/>
      <c r="HA4" s="446"/>
      <c r="HB4" s="446"/>
      <c r="HC4" s="446"/>
      <c r="HD4" s="446"/>
      <c r="HE4" s="446"/>
      <c r="HF4" s="446"/>
      <c r="HG4" s="446"/>
      <c r="HH4" s="446"/>
      <c r="HI4" s="446"/>
      <c r="HJ4" s="446"/>
      <c r="HK4" s="446"/>
      <c r="HL4" s="446"/>
      <c r="HM4" s="446"/>
      <c r="HN4" s="446"/>
      <c r="HO4" s="446"/>
      <c r="HP4" s="446"/>
      <c r="HQ4" s="446"/>
      <c r="HR4" s="446"/>
      <c r="HS4" s="446"/>
      <c r="HT4" s="446"/>
      <c r="HU4" s="446"/>
      <c r="HV4" s="446"/>
      <c r="HW4" s="446"/>
      <c r="HX4" s="446"/>
      <c r="HY4" s="446"/>
      <c r="HZ4" s="446"/>
      <c r="IA4" s="446"/>
      <c r="IB4" s="446"/>
      <c r="IC4" s="446"/>
      <c r="ID4" s="446"/>
      <c r="IE4" s="446"/>
      <c r="IF4" s="446"/>
      <c r="IG4" s="446"/>
      <c r="IH4" s="446"/>
      <c r="II4" s="446"/>
      <c r="IJ4" s="446"/>
      <c r="IK4" s="446"/>
      <c r="IL4" s="446"/>
      <c r="IM4" s="446"/>
      <c r="IN4" s="446"/>
      <c r="IO4" s="446"/>
      <c r="IP4" s="446"/>
      <c r="IQ4" s="446"/>
      <c r="IR4" s="446"/>
      <c r="IS4" s="446"/>
      <c r="IT4" s="446"/>
    </row>
    <row r="5" spans="1:254" s="445" customFormat="1" ht="15.75" customHeight="1" x14ac:dyDescent="0.25">
      <c r="A5" s="447"/>
      <c r="B5" s="448"/>
      <c r="C5" s="424" t="s">
        <v>217</v>
      </c>
      <c r="D5" s="424" t="s">
        <v>218</v>
      </c>
      <c r="E5" s="424" t="s">
        <v>219</v>
      </c>
      <c r="F5" s="424" t="s">
        <v>226</v>
      </c>
      <c r="G5" s="424" t="s">
        <v>220</v>
      </c>
      <c r="H5" s="449" t="s">
        <v>221</v>
      </c>
      <c r="I5" s="424" t="s">
        <v>222</v>
      </c>
      <c r="J5" s="424" t="s">
        <v>223</v>
      </c>
      <c r="K5" s="424" t="s">
        <v>224</v>
      </c>
      <c r="L5" s="424" t="s">
        <v>607</v>
      </c>
      <c r="M5" s="450" t="s">
        <v>741</v>
      </c>
      <c r="N5" s="451" t="s">
        <v>742</v>
      </c>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2"/>
      <c r="FK5" s="452"/>
      <c r="FL5" s="452"/>
      <c r="FM5" s="452"/>
      <c r="FN5" s="452"/>
      <c r="FO5" s="452"/>
      <c r="FP5" s="452"/>
      <c r="FQ5" s="452"/>
      <c r="FR5" s="452"/>
      <c r="FS5" s="452"/>
      <c r="FT5" s="452"/>
      <c r="FU5" s="452"/>
      <c r="FV5" s="452"/>
      <c r="FW5" s="452"/>
      <c r="FX5" s="452"/>
      <c r="FY5" s="452"/>
      <c r="FZ5" s="452"/>
      <c r="GA5" s="452"/>
      <c r="GB5" s="452"/>
      <c r="GC5" s="452"/>
      <c r="GD5" s="452"/>
      <c r="GE5" s="452"/>
      <c r="GF5" s="452"/>
      <c r="GG5" s="452"/>
      <c r="GH5" s="452"/>
      <c r="GI5" s="452"/>
      <c r="GJ5" s="452"/>
      <c r="GK5" s="452"/>
      <c r="GL5" s="452"/>
      <c r="GM5" s="452"/>
      <c r="GN5" s="452"/>
      <c r="GO5" s="452"/>
      <c r="GP5" s="452"/>
      <c r="GQ5" s="452"/>
      <c r="GR5" s="452"/>
      <c r="GS5" s="452"/>
      <c r="GT5" s="452"/>
      <c r="GU5" s="452"/>
      <c r="GV5" s="452"/>
      <c r="GW5" s="452"/>
      <c r="GX5" s="452"/>
      <c r="GY5" s="452"/>
      <c r="GZ5" s="452"/>
      <c r="HA5" s="452"/>
      <c r="HB5" s="452"/>
      <c r="HC5" s="452"/>
      <c r="HD5" s="452"/>
      <c r="HE5" s="452"/>
      <c r="HF5" s="452"/>
      <c r="HG5" s="452"/>
      <c r="HH5" s="452"/>
      <c r="HI5" s="452"/>
      <c r="HJ5" s="452"/>
      <c r="HK5" s="452"/>
      <c r="HL5" s="452"/>
      <c r="HM5" s="452"/>
      <c r="HN5" s="452"/>
      <c r="HO5" s="452"/>
      <c r="HP5" s="452"/>
      <c r="HQ5" s="452"/>
      <c r="HR5" s="452"/>
      <c r="HS5" s="452"/>
      <c r="HT5" s="452"/>
      <c r="HU5" s="452"/>
      <c r="HV5" s="452"/>
      <c r="HW5" s="452"/>
      <c r="HX5" s="452"/>
      <c r="HY5" s="452"/>
      <c r="HZ5" s="452"/>
      <c r="IA5" s="452"/>
      <c r="IB5" s="452"/>
      <c r="IC5" s="452"/>
      <c r="ID5" s="452"/>
      <c r="IE5" s="452"/>
      <c r="IF5" s="452"/>
      <c r="IG5" s="452"/>
      <c r="IH5" s="452"/>
      <c r="II5" s="452"/>
      <c r="IJ5" s="452"/>
      <c r="IK5" s="452"/>
      <c r="IL5" s="452"/>
      <c r="IM5" s="452"/>
      <c r="IN5" s="452"/>
      <c r="IO5" s="452"/>
      <c r="IP5" s="452"/>
      <c r="IQ5" s="452"/>
      <c r="IR5" s="452"/>
      <c r="IS5" s="452"/>
      <c r="IT5" s="452"/>
    </row>
    <row r="6" spans="1:254" ht="31.5" x14ac:dyDescent="0.25">
      <c r="A6" s="25">
        <v>1</v>
      </c>
      <c r="B6" s="453" t="s">
        <v>141</v>
      </c>
      <c r="C6" s="686">
        <v>2358473.12</v>
      </c>
      <c r="D6" s="687">
        <f>C17</f>
        <v>3011578.98</v>
      </c>
      <c r="E6" s="686">
        <v>815286.79</v>
      </c>
      <c r="F6" s="687">
        <f>E17</f>
        <v>1993808.5100000002</v>
      </c>
      <c r="G6" s="688">
        <v>505686.07</v>
      </c>
      <c r="H6" s="689">
        <f>G17</f>
        <v>378984.73</v>
      </c>
      <c r="I6" s="686">
        <v>14874.49</v>
      </c>
      <c r="J6" s="687">
        <f>SUM(I17)</f>
        <v>46746.789999999994</v>
      </c>
      <c r="K6" s="686">
        <v>27510.16</v>
      </c>
      <c r="L6" s="687">
        <f>SUM(K17)</f>
        <v>44265.01</v>
      </c>
      <c r="M6" s="687">
        <f t="shared" ref="M6:N8" si="0">C6+E6+G6+I6+K6</f>
        <v>3721830.6300000004</v>
      </c>
      <c r="N6" s="690">
        <f t="shared" si="0"/>
        <v>5475384.0200000005</v>
      </c>
    </row>
    <row r="7" spans="1:254" ht="31.5" x14ac:dyDescent="0.25">
      <c r="A7" s="25">
        <v>2</v>
      </c>
      <c r="B7" s="454" t="s">
        <v>642</v>
      </c>
      <c r="C7" s="687">
        <f t="shared" ref="C7:L7" si="1">SUM(C8:C15)</f>
        <v>653105.86</v>
      </c>
      <c r="D7" s="687">
        <f t="shared" si="1"/>
        <v>319998.56</v>
      </c>
      <c r="E7" s="687">
        <f t="shared" si="1"/>
        <v>1253034.1600000001</v>
      </c>
      <c r="F7" s="687">
        <f t="shared" si="1"/>
        <v>710743.46</v>
      </c>
      <c r="G7" s="689">
        <f>SUM(G8:G15)</f>
        <v>419341.66000000003</v>
      </c>
      <c r="H7" s="689">
        <f>SUM(H8:H15)</f>
        <v>669780.01</v>
      </c>
      <c r="I7" s="687">
        <f t="shared" si="1"/>
        <v>43486</v>
      </c>
      <c r="J7" s="687">
        <f t="shared" si="1"/>
        <v>38857</v>
      </c>
      <c r="K7" s="687">
        <f t="shared" si="1"/>
        <v>58424</v>
      </c>
      <c r="L7" s="687">
        <f t="shared" si="1"/>
        <v>45346</v>
      </c>
      <c r="M7" s="687">
        <f t="shared" si="0"/>
        <v>2427391.6800000002</v>
      </c>
      <c r="N7" s="690">
        <f t="shared" si="0"/>
        <v>1784725.03</v>
      </c>
    </row>
    <row r="8" spans="1:254" ht="22.5" customHeight="1" x14ac:dyDescent="0.25">
      <c r="A8" s="25">
        <v>3</v>
      </c>
      <c r="B8" s="455" t="s">
        <v>72</v>
      </c>
      <c r="C8" s="691">
        <v>653105.86</v>
      </c>
      <c r="D8" s="691">
        <v>319998.56</v>
      </c>
      <c r="E8" s="691">
        <v>979658.81</v>
      </c>
      <c r="F8" s="691">
        <v>479997.82</v>
      </c>
      <c r="G8" s="692">
        <v>0</v>
      </c>
      <c r="H8" s="692">
        <v>0</v>
      </c>
      <c r="I8" s="691">
        <v>0</v>
      </c>
      <c r="J8" s="691">
        <v>0</v>
      </c>
      <c r="K8" s="691">
        <v>0</v>
      </c>
      <c r="L8" s="691">
        <v>0</v>
      </c>
      <c r="M8" s="687">
        <f t="shared" si="0"/>
        <v>1632764.67</v>
      </c>
      <c r="N8" s="690">
        <f t="shared" si="0"/>
        <v>799996.38</v>
      </c>
    </row>
    <row r="9" spans="1:254" ht="21.75" customHeight="1" x14ac:dyDescent="0.25">
      <c r="A9" s="25">
        <v>4</v>
      </c>
      <c r="B9" s="455" t="s">
        <v>246</v>
      </c>
      <c r="C9" s="693" t="s">
        <v>245</v>
      </c>
      <c r="D9" s="693" t="s">
        <v>245</v>
      </c>
      <c r="E9" s="691">
        <v>273375.34999999998</v>
      </c>
      <c r="F9" s="694">
        <v>230745.64</v>
      </c>
      <c r="G9" s="693" t="s">
        <v>245</v>
      </c>
      <c r="H9" s="693" t="s">
        <v>245</v>
      </c>
      <c r="I9" s="695" t="s">
        <v>245</v>
      </c>
      <c r="J9" s="695" t="s">
        <v>245</v>
      </c>
      <c r="K9" s="693" t="s">
        <v>245</v>
      </c>
      <c r="L9" s="693" t="s">
        <v>245</v>
      </c>
      <c r="M9" s="687">
        <f>E9</f>
        <v>273375.34999999998</v>
      </c>
      <c r="N9" s="690">
        <f>F9</f>
        <v>230745.64</v>
      </c>
    </row>
    <row r="10" spans="1:254" ht="31.5" x14ac:dyDescent="0.25">
      <c r="A10" s="25">
        <v>5</v>
      </c>
      <c r="B10" s="455" t="s">
        <v>1092</v>
      </c>
      <c r="C10" s="693" t="s">
        <v>245</v>
      </c>
      <c r="D10" s="693" t="s">
        <v>245</v>
      </c>
      <c r="E10" s="691">
        <v>0</v>
      </c>
      <c r="F10" s="691">
        <v>0</v>
      </c>
      <c r="G10" s="693" t="s">
        <v>245</v>
      </c>
      <c r="H10" s="693" t="s">
        <v>245</v>
      </c>
      <c r="I10" s="695" t="s">
        <v>245</v>
      </c>
      <c r="J10" s="695" t="s">
        <v>245</v>
      </c>
      <c r="K10" s="693" t="s">
        <v>245</v>
      </c>
      <c r="L10" s="693" t="s">
        <v>245</v>
      </c>
      <c r="M10" s="687">
        <f>E10</f>
        <v>0</v>
      </c>
      <c r="N10" s="690">
        <f>F10</f>
        <v>0</v>
      </c>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row>
    <row r="11" spans="1:254" ht="31.5" x14ac:dyDescent="0.25">
      <c r="A11" s="25">
        <v>6</v>
      </c>
      <c r="B11" s="455" t="s">
        <v>247</v>
      </c>
      <c r="C11" s="693" t="s">
        <v>245</v>
      </c>
      <c r="D11" s="693" t="s">
        <v>245</v>
      </c>
      <c r="E11" s="691">
        <v>0</v>
      </c>
      <c r="F11" s="691">
        <v>0</v>
      </c>
      <c r="G11" s="692">
        <v>0</v>
      </c>
      <c r="H11" s="692">
        <v>0</v>
      </c>
      <c r="I11" s="696">
        <v>0</v>
      </c>
      <c r="J11" s="696">
        <v>0</v>
      </c>
      <c r="K11" s="697">
        <v>0</v>
      </c>
      <c r="L11" s="697">
        <v>0</v>
      </c>
      <c r="M11" s="687">
        <f>E11+G11+I11+K11</f>
        <v>0</v>
      </c>
      <c r="N11" s="690">
        <f>F11+H11+J11+L11</f>
        <v>0</v>
      </c>
    </row>
    <row r="12" spans="1:254" ht="17.25" customHeight="1" x14ac:dyDescent="0.25">
      <c r="A12" s="25">
        <v>7</v>
      </c>
      <c r="B12" s="455" t="s">
        <v>248</v>
      </c>
      <c r="C12" s="691">
        <v>0</v>
      </c>
      <c r="D12" s="691">
        <v>0</v>
      </c>
      <c r="E12" s="691">
        <v>0</v>
      </c>
      <c r="F12" s="691">
        <v>0</v>
      </c>
      <c r="G12" s="692">
        <v>0</v>
      </c>
      <c r="H12" s="692">
        <v>0</v>
      </c>
      <c r="I12" s="696">
        <v>0</v>
      </c>
      <c r="J12" s="696">
        <v>0</v>
      </c>
      <c r="K12" s="691">
        <v>58424</v>
      </c>
      <c r="L12" s="691">
        <v>45346</v>
      </c>
      <c r="M12" s="687">
        <f>C12+E12+G12+I12+K12</f>
        <v>58424</v>
      </c>
      <c r="N12" s="690">
        <f>D12+F12+H12+J12+L12</f>
        <v>45346</v>
      </c>
    </row>
    <row r="13" spans="1:254" ht="18.75" x14ac:dyDescent="0.25">
      <c r="A13" s="25">
        <v>8</v>
      </c>
      <c r="B13" s="456" t="s">
        <v>73</v>
      </c>
      <c r="C13" s="693" t="s">
        <v>245</v>
      </c>
      <c r="D13" s="693" t="s">
        <v>245</v>
      </c>
      <c r="E13" s="693" t="s">
        <v>245</v>
      </c>
      <c r="F13" s="693" t="s">
        <v>245</v>
      </c>
      <c r="G13" s="692">
        <v>379657</v>
      </c>
      <c r="H13" s="692">
        <v>627862</v>
      </c>
      <c r="I13" s="696">
        <v>43486</v>
      </c>
      <c r="J13" s="696">
        <v>38857</v>
      </c>
      <c r="K13" s="698" t="s">
        <v>245</v>
      </c>
      <c r="L13" s="698" t="s">
        <v>245</v>
      </c>
      <c r="M13" s="687">
        <f>G13</f>
        <v>379657</v>
      </c>
      <c r="N13" s="690">
        <f>H13</f>
        <v>627862</v>
      </c>
    </row>
    <row r="14" spans="1:254" ht="19.5" customHeight="1" x14ac:dyDescent="0.25">
      <c r="A14" s="25">
        <v>9</v>
      </c>
      <c r="B14" s="455" t="s">
        <v>21</v>
      </c>
      <c r="C14" s="693" t="s">
        <v>245</v>
      </c>
      <c r="D14" s="693" t="s">
        <v>245</v>
      </c>
      <c r="E14" s="693" t="s">
        <v>245</v>
      </c>
      <c r="F14" s="693" t="s">
        <v>245</v>
      </c>
      <c r="G14" s="692">
        <v>39684.660000000003</v>
      </c>
      <c r="H14" s="692">
        <v>41918.01</v>
      </c>
      <c r="I14" s="699" t="s">
        <v>245</v>
      </c>
      <c r="J14" s="699" t="s">
        <v>245</v>
      </c>
      <c r="K14" s="698" t="s">
        <v>245</v>
      </c>
      <c r="L14" s="698" t="s">
        <v>245</v>
      </c>
      <c r="M14" s="687">
        <f>G14</f>
        <v>39684.660000000003</v>
      </c>
      <c r="N14" s="690">
        <f>H14</f>
        <v>41918.01</v>
      </c>
    </row>
    <row r="15" spans="1:254" ht="18.75" x14ac:dyDescent="0.25">
      <c r="A15" s="25">
        <v>10</v>
      </c>
      <c r="B15" s="455" t="s">
        <v>74</v>
      </c>
      <c r="C15" s="691">
        <v>0</v>
      </c>
      <c r="D15" s="691">
        <v>0</v>
      </c>
      <c r="E15" s="691">
        <v>0</v>
      </c>
      <c r="F15" s="691">
        <v>0</v>
      </c>
      <c r="G15" s="692">
        <v>0</v>
      </c>
      <c r="H15" s="692">
        <v>0</v>
      </c>
      <c r="I15" s="696">
        <v>0</v>
      </c>
      <c r="J15" s="696">
        <v>0</v>
      </c>
      <c r="K15" s="691">
        <v>0</v>
      </c>
      <c r="L15" s="691">
        <v>0</v>
      </c>
      <c r="M15" s="687">
        <f>C15+E15+G15+I15+K15</f>
        <v>0</v>
      </c>
      <c r="N15" s="690">
        <f>D15+F15+H15+J15+L15</f>
        <v>0</v>
      </c>
    </row>
    <row r="16" spans="1:254" ht="31.5" x14ac:dyDescent="0.25">
      <c r="A16" s="25">
        <v>11</v>
      </c>
      <c r="B16" s="453" t="s">
        <v>142</v>
      </c>
      <c r="C16" s="686">
        <v>0</v>
      </c>
      <c r="D16" s="686">
        <v>92620.47</v>
      </c>
      <c r="E16" s="686">
        <v>74512.44</v>
      </c>
      <c r="F16" s="686">
        <v>24262.05</v>
      </c>
      <c r="G16" s="700">
        <v>546043</v>
      </c>
      <c r="H16" s="700">
        <v>632981</v>
      </c>
      <c r="I16" s="686">
        <v>11613.7</v>
      </c>
      <c r="J16" s="686">
        <v>3187.67</v>
      </c>
      <c r="K16" s="686">
        <v>41669.15</v>
      </c>
      <c r="L16" s="686">
        <v>66157.009999999995</v>
      </c>
      <c r="M16" s="687">
        <f t="shared" ref="M16:N18" si="2">C16+E16+G16+I16+K16</f>
        <v>673838.28999999992</v>
      </c>
      <c r="N16" s="690">
        <f t="shared" si="2"/>
        <v>819208.20000000007</v>
      </c>
      <c r="O16" s="135" t="s">
        <v>1419</v>
      </c>
    </row>
    <row r="17" spans="1:18" ht="31.5" x14ac:dyDescent="0.25">
      <c r="A17" s="25">
        <v>12</v>
      </c>
      <c r="B17" s="453" t="s">
        <v>22</v>
      </c>
      <c r="C17" s="687">
        <f t="shared" ref="C17:L17" si="3">C6+C7-C16</f>
        <v>3011578.98</v>
      </c>
      <c r="D17" s="687">
        <f t="shared" si="3"/>
        <v>3238957.07</v>
      </c>
      <c r="E17" s="687">
        <f t="shared" si="3"/>
        <v>1993808.5100000002</v>
      </c>
      <c r="F17" s="687">
        <f t="shared" si="3"/>
        <v>2680289.9200000004</v>
      </c>
      <c r="G17" s="689">
        <f t="shared" si="3"/>
        <v>378984.73</v>
      </c>
      <c r="H17" s="689">
        <f t="shared" si="3"/>
        <v>415783.74</v>
      </c>
      <c r="I17" s="687">
        <f t="shared" si="3"/>
        <v>46746.789999999994</v>
      </c>
      <c r="J17" s="687">
        <f t="shared" si="3"/>
        <v>82416.12</v>
      </c>
      <c r="K17" s="687">
        <f t="shared" si="3"/>
        <v>44265.01</v>
      </c>
      <c r="L17" s="687">
        <f t="shared" si="3"/>
        <v>23454.000000000015</v>
      </c>
      <c r="M17" s="687">
        <f t="shared" si="2"/>
        <v>5475384.0200000005</v>
      </c>
      <c r="N17" s="690">
        <f t="shared" si="2"/>
        <v>6440900.8500000006</v>
      </c>
    </row>
    <row r="18" spans="1:18" ht="48.75" customHeight="1" thickBot="1" x14ac:dyDescent="0.3">
      <c r="A18" s="124">
        <v>13</v>
      </c>
      <c r="B18" s="457" t="s">
        <v>703</v>
      </c>
      <c r="C18" s="701">
        <v>0</v>
      </c>
      <c r="D18" s="701">
        <v>0</v>
      </c>
      <c r="E18" s="701">
        <v>0</v>
      </c>
      <c r="F18" s="701">
        <v>0</v>
      </c>
      <c r="G18" s="702">
        <v>0</v>
      </c>
      <c r="H18" s="702">
        <v>0</v>
      </c>
      <c r="I18" s="701">
        <v>0</v>
      </c>
      <c r="J18" s="701">
        <v>0</v>
      </c>
      <c r="K18" s="701">
        <v>0</v>
      </c>
      <c r="L18" s="701">
        <v>0</v>
      </c>
      <c r="M18" s="703">
        <f t="shared" si="2"/>
        <v>0</v>
      </c>
      <c r="N18" s="704">
        <f t="shared" si="2"/>
        <v>0</v>
      </c>
    </row>
    <row r="19" spans="1:18" x14ac:dyDescent="0.25">
      <c r="F19" s="227">
        <f>+'T5 - Analýza nákladov'!E92+'T5 - Analýza nákladov'!F92</f>
        <v>230745.64</v>
      </c>
      <c r="H19" s="227">
        <f>'T1-Dotácie podľa DZ'!C16+'T1-Dotácie podľa DZ'!C17+'T20a-štipendiá z POO'!C9+'T20a-štipendiá z POO'!E9</f>
        <v>627862</v>
      </c>
      <c r="I19" s="126"/>
      <c r="J19" s="126"/>
    </row>
    <row r="20" spans="1:18" s="445" customFormat="1" x14ac:dyDescent="0.25">
      <c r="A20" s="458" t="s">
        <v>1216</v>
      </c>
      <c r="B20" s="458"/>
      <c r="C20" s="458"/>
      <c r="H20" s="458"/>
      <c r="I20" s="458"/>
      <c r="J20" s="458"/>
      <c r="K20" s="458"/>
      <c r="L20" s="458"/>
      <c r="M20" s="458"/>
      <c r="N20" s="458"/>
    </row>
    <row r="21" spans="1:18" s="445" customFormat="1" x14ac:dyDescent="0.25">
      <c r="A21" s="458" t="s">
        <v>1218</v>
      </c>
      <c r="B21" s="458"/>
      <c r="C21" s="458"/>
      <c r="D21" s="458"/>
      <c r="H21" s="458"/>
      <c r="I21" s="459"/>
      <c r="J21" s="460"/>
      <c r="K21" s="460"/>
      <c r="L21" s="460"/>
      <c r="M21" s="460"/>
      <c r="N21" s="460"/>
      <c r="O21" s="461"/>
      <c r="P21" s="461"/>
      <c r="Q21" s="461"/>
      <c r="R21" s="461"/>
    </row>
    <row r="22" spans="1:18" s="445" customFormat="1" ht="15.75" customHeight="1" x14ac:dyDescent="0.25">
      <c r="A22" s="462" t="s">
        <v>1219</v>
      </c>
      <c r="B22" s="462"/>
      <c r="C22" s="462"/>
      <c r="D22" s="458"/>
      <c r="H22" s="458"/>
      <c r="I22" s="463"/>
      <c r="J22" s="458"/>
      <c r="K22" s="458"/>
      <c r="L22" s="458"/>
      <c r="M22" s="458"/>
      <c r="N22" s="458"/>
    </row>
    <row r="23" spans="1:18" x14ac:dyDescent="0.25">
      <c r="A23" s="569" t="s">
        <v>1420</v>
      </c>
      <c r="L23" s="126"/>
    </row>
  </sheetData>
  <mergeCells count="10">
    <mergeCell ref="M3:N3"/>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F24"/>
  <sheetViews>
    <sheetView zoomScaleNormal="100" workbookViewId="0">
      <pane xSplit="2" ySplit="4" topLeftCell="C5" activePane="bottomRight" state="frozen"/>
      <selection pane="topRight" activeCell="C1" sqref="C1"/>
      <selection pane="bottomLeft" activeCell="A5" sqref="A5"/>
      <selection pane="bottomRight" activeCell="G8" sqref="G8"/>
    </sheetView>
  </sheetViews>
  <sheetFormatPr defaultColWidth="9.140625" defaultRowHeight="18.75" x14ac:dyDescent="0.25"/>
  <cols>
    <col min="1" max="1" width="7.42578125" style="127" customWidth="1"/>
    <col min="2" max="2" width="42.140625" style="129" customWidth="1"/>
    <col min="3" max="3" width="31.5703125" style="139" customWidth="1"/>
    <col min="4" max="4" width="29.140625" style="127" customWidth="1"/>
    <col min="5" max="5" width="18.28515625" style="127" customWidth="1"/>
    <col min="6" max="16384" width="9.140625" style="127"/>
  </cols>
  <sheetData>
    <row r="1" spans="1:6" s="430" customFormat="1" ht="50.1" customHeight="1" thickBot="1" x14ac:dyDescent="0.3">
      <c r="A1" s="967" t="s">
        <v>1027</v>
      </c>
      <c r="B1" s="968"/>
      <c r="C1" s="968"/>
      <c r="D1" s="968"/>
      <c r="E1" s="969"/>
      <c r="F1" s="545"/>
    </row>
    <row r="2" spans="1:6" s="430" customFormat="1" ht="35.1" customHeight="1" x14ac:dyDescent="0.25">
      <c r="A2" s="842" t="s">
        <v>1304</v>
      </c>
      <c r="B2" s="843"/>
      <c r="C2" s="843"/>
      <c r="D2" s="843"/>
      <c r="E2" s="844"/>
    </row>
    <row r="3" spans="1:6" s="430" customFormat="1" ht="63" x14ac:dyDescent="0.25">
      <c r="A3" s="464" t="s">
        <v>145</v>
      </c>
      <c r="B3" s="465" t="s">
        <v>259</v>
      </c>
      <c r="C3" s="465" t="s">
        <v>1019</v>
      </c>
      <c r="D3" s="465" t="s">
        <v>1020</v>
      </c>
      <c r="E3" s="466" t="s">
        <v>1021</v>
      </c>
    </row>
    <row r="4" spans="1:6" s="430" customFormat="1" ht="15.75" customHeight="1" x14ac:dyDescent="0.25">
      <c r="A4" s="353"/>
      <c r="B4" s="336"/>
      <c r="C4" s="424" t="s">
        <v>217</v>
      </c>
      <c r="D4" s="424" t="s">
        <v>218</v>
      </c>
      <c r="E4" s="429" t="s">
        <v>26</v>
      </c>
    </row>
    <row r="5" spans="1:6" ht="15.75" customHeight="1" x14ac:dyDescent="0.25">
      <c r="A5" s="131">
        <v>1</v>
      </c>
      <c r="B5" s="467" t="s">
        <v>1003</v>
      </c>
      <c r="C5" s="705">
        <v>93000</v>
      </c>
      <c r="D5" s="705">
        <v>0</v>
      </c>
      <c r="E5" s="706">
        <f t="shared" ref="E5:E12" si="0">C5+D5</f>
        <v>93000</v>
      </c>
    </row>
    <row r="6" spans="1:6" ht="15.75" customHeight="1" x14ac:dyDescent="0.25">
      <c r="A6" s="131">
        <f>A5+1</f>
        <v>2</v>
      </c>
      <c r="B6" s="467" t="s">
        <v>1004</v>
      </c>
      <c r="C6" s="705">
        <v>0</v>
      </c>
      <c r="D6" s="705">
        <v>0</v>
      </c>
      <c r="E6" s="706">
        <f t="shared" si="0"/>
        <v>0</v>
      </c>
    </row>
    <row r="7" spans="1:6" ht="18.75" customHeight="1" x14ac:dyDescent="0.25">
      <c r="A7" s="131">
        <f>A6+1</f>
        <v>3</v>
      </c>
      <c r="B7" s="468" t="s">
        <v>1008</v>
      </c>
      <c r="C7" s="707">
        <f>SUM(C5:C6)</f>
        <v>93000</v>
      </c>
      <c r="D7" s="707">
        <f>SUM(D5:D6)</f>
        <v>0</v>
      </c>
      <c r="E7" s="708">
        <f t="shared" si="0"/>
        <v>93000</v>
      </c>
    </row>
    <row r="8" spans="1:6" ht="15.75" customHeight="1" x14ac:dyDescent="0.25">
      <c r="A8" s="131">
        <f>A7+1</f>
        <v>4</v>
      </c>
      <c r="B8" s="467" t="s">
        <v>1005</v>
      </c>
      <c r="C8" s="705">
        <v>0</v>
      </c>
      <c r="D8" s="705">
        <v>0</v>
      </c>
      <c r="E8" s="706">
        <f t="shared" si="0"/>
        <v>0</v>
      </c>
    </row>
    <row r="9" spans="1:6" ht="15.75" customHeight="1" x14ac:dyDescent="0.25">
      <c r="A9" s="131">
        <f>A8+1</f>
        <v>5</v>
      </c>
      <c r="B9" s="467" t="s">
        <v>1006</v>
      </c>
      <c r="C9" s="705">
        <v>0</v>
      </c>
      <c r="D9" s="705">
        <v>0</v>
      </c>
      <c r="E9" s="706">
        <f t="shared" si="0"/>
        <v>0</v>
      </c>
    </row>
    <row r="10" spans="1:6" ht="18.75" customHeight="1" x14ac:dyDescent="0.25">
      <c r="A10" s="131">
        <v>6</v>
      </c>
      <c r="B10" s="468" t="s">
        <v>1007</v>
      </c>
      <c r="C10" s="707">
        <f>SUM(C8,C9)</f>
        <v>0</v>
      </c>
      <c r="D10" s="707">
        <f>SUM(D8,D9)</f>
        <v>0</v>
      </c>
      <c r="E10" s="708">
        <f t="shared" si="0"/>
        <v>0</v>
      </c>
    </row>
    <row r="11" spans="1:6" ht="31.5" x14ac:dyDescent="0.25">
      <c r="A11" s="131">
        <v>13</v>
      </c>
      <c r="B11" s="468" t="s">
        <v>1009</v>
      </c>
      <c r="C11" s="707">
        <f>SUM(C7,C10)</f>
        <v>93000</v>
      </c>
      <c r="D11" s="707">
        <f>SUM(D7,D10)</f>
        <v>0</v>
      </c>
      <c r="E11" s="708">
        <f t="shared" si="0"/>
        <v>93000</v>
      </c>
    </row>
    <row r="12" spans="1:6" ht="31.5" x14ac:dyDescent="0.25">
      <c r="A12" s="131">
        <v>14</v>
      </c>
      <c r="B12" s="468" t="s">
        <v>849</v>
      </c>
      <c r="C12" s="707">
        <f>C13+C16</f>
        <v>511900</v>
      </c>
      <c r="D12" s="707">
        <f>D13+D16</f>
        <v>0</v>
      </c>
      <c r="E12" s="708">
        <f t="shared" si="0"/>
        <v>511900</v>
      </c>
    </row>
    <row r="13" spans="1:6" ht="15.75" customHeight="1" x14ac:dyDescent="0.25">
      <c r="A13" s="131">
        <v>15</v>
      </c>
      <c r="B13" s="469" t="s">
        <v>1017</v>
      </c>
      <c r="C13" s="707">
        <f>SUM(C14:C15)</f>
        <v>0</v>
      </c>
      <c r="D13" s="707">
        <f>SUM(D14:D15)</f>
        <v>0</v>
      </c>
      <c r="E13" s="708">
        <f t="shared" ref="E13:E18" si="1">C13+D13</f>
        <v>0</v>
      </c>
    </row>
    <row r="14" spans="1:6" ht="15.75" customHeight="1" x14ac:dyDescent="0.25">
      <c r="A14" s="131">
        <v>16</v>
      </c>
      <c r="B14" s="470" t="s">
        <v>1003</v>
      </c>
      <c r="C14" s="705">
        <v>0</v>
      </c>
      <c r="D14" s="705">
        <v>0</v>
      </c>
      <c r="E14" s="706">
        <f t="shared" si="1"/>
        <v>0</v>
      </c>
    </row>
    <row r="15" spans="1:6" ht="15.75" customHeight="1" x14ac:dyDescent="0.25">
      <c r="A15" s="131">
        <v>17</v>
      </c>
      <c r="B15" s="470" t="s">
        <v>1004</v>
      </c>
      <c r="C15" s="705">
        <v>0</v>
      </c>
      <c r="D15" s="705">
        <v>0</v>
      </c>
      <c r="E15" s="706">
        <f t="shared" si="1"/>
        <v>0</v>
      </c>
    </row>
    <row r="16" spans="1:6" ht="15.75" customHeight="1" x14ac:dyDescent="0.25">
      <c r="A16" s="131">
        <v>18</v>
      </c>
      <c r="B16" s="471" t="s">
        <v>1018</v>
      </c>
      <c r="C16" s="707">
        <f>SUM(C17:C21)</f>
        <v>511900</v>
      </c>
      <c r="D16" s="707">
        <f>SUM(D17:D21)</f>
        <v>0</v>
      </c>
      <c r="E16" s="708">
        <f t="shared" si="1"/>
        <v>511900</v>
      </c>
    </row>
    <row r="17" spans="1:5" ht="15.75" customHeight="1" x14ac:dyDescent="0.25">
      <c r="A17" s="209">
        <v>19</v>
      </c>
      <c r="B17" s="470" t="s">
        <v>1005</v>
      </c>
      <c r="C17" s="705">
        <v>511900</v>
      </c>
      <c r="D17" s="705">
        <v>0</v>
      </c>
      <c r="E17" s="706">
        <f t="shared" si="1"/>
        <v>511900</v>
      </c>
    </row>
    <row r="18" spans="1:5" ht="15.75" customHeight="1" x14ac:dyDescent="0.25">
      <c r="A18" s="131">
        <v>20</v>
      </c>
      <c r="B18" s="470" t="s">
        <v>1006</v>
      </c>
      <c r="C18" s="705">
        <v>0</v>
      </c>
      <c r="D18" s="705">
        <v>0</v>
      </c>
      <c r="E18" s="706">
        <f t="shared" si="1"/>
        <v>0</v>
      </c>
    </row>
    <row r="19" spans="1:5" ht="15.75" customHeight="1" x14ac:dyDescent="0.25">
      <c r="A19" s="131">
        <v>21</v>
      </c>
      <c r="B19" s="470"/>
      <c r="C19" s="705"/>
      <c r="D19" s="705"/>
      <c r="E19" s="709"/>
    </row>
    <row r="20" spans="1:5" ht="15.75" customHeight="1" x14ac:dyDescent="0.25">
      <c r="A20" s="131">
        <v>22</v>
      </c>
      <c r="B20" s="470"/>
      <c r="C20" s="705"/>
      <c r="D20" s="705"/>
      <c r="E20" s="709"/>
    </row>
    <row r="21" spans="1:5" ht="15.75" customHeight="1" x14ac:dyDescent="0.25">
      <c r="A21" s="131">
        <v>23</v>
      </c>
      <c r="B21" s="470"/>
      <c r="C21" s="705"/>
      <c r="D21" s="705"/>
      <c r="E21" s="709"/>
    </row>
    <row r="22" spans="1:5" ht="15.75" customHeight="1" thickBot="1" x14ac:dyDescent="0.3">
      <c r="A22" s="132">
        <v>24</v>
      </c>
      <c r="B22" s="472" t="s">
        <v>993</v>
      </c>
      <c r="C22" s="710">
        <f>C11+C12</f>
        <v>604900</v>
      </c>
      <c r="D22" s="710">
        <f>D11+D12</f>
        <v>0</v>
      </c>
      <c r="E22" s="300">
        <f>C22+D22</f>
        <v>604900</v>
      </c>
    </row>
    <row r="23" spans="1:5" ht="15.75" x14ac:dyDescent="0.25">
      <c r="A23" s="14"/>
      <c r="B23" s="15"/>
      <c r="C23" s="16"/>
      <c r="D23" s="16"/>
      <c r="E23" s="16"/>
    </row>
    <row r="24" spans="1:5" s="430" customFormat="1" ht="15.75" x14ac:dyDescent="0.25">
      <c r="A24" s="473" t="s">
        <v>783</v>
      </c>
      <c r="B24" s="474" t="s">
        <v>1022</v>
      </c>
      <c r="C24" s="474"/>
      <c r="D24" s="475"/>
      <c r="E24" s="475"/>
    </row>
  </sheetData>
  <mergeCells count="2">
    <mergeCell ref="A1:E1"/>
    <mergeCell ref="A2:E2"/>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E5"/>
  <sheetViews>
    <sheetView zoomScaleNormal="100" workbookViewId="0">
      <selection activeCell="B26" sqref="B26"/>
    </sheetView>
  </sheetViews>
  <sheetFormatPr defaultRowHeight="12.75" x14ac:dyDescent="0.2"/>
  <cols>
    <col min="1" max="1" width="7.42578125" customWidth="1"/>
    <col min="2" max="2" width="42.140625" customWidth="1"/>
    <col min="3" max="4" width="31.5703125" customWidth="1"/>
    <col min="5" max="5" width="18.28515625" customWidth="1"/>
  </cols>
  <sheetData>
    <row r="1" spans="1:5" s="476" customFormat="1" ht="50.1" customHeight="1" thickBot="1" x14ac:dyDescent="0.25">
      <c r="A1" s="967" t="s">
        <v>1033</v>
      </c>
      <c r="B1" s="968"/>
      <c r="C1" s="968"/>
      <c r="D1" s="968"/>
      <c r="E1" s="969"/>
    </row>
    <row r="2" spans="1:5" s="476" customFormat="1" ht="33.6" customHeight="1" x14ac:dyDescent="0.2">
      <c r="A2" s="842" t="s">
        <v>1304</v>
      </c>
      <c r="B2" s="843"/>
      <c r="C2" s="843"/>
      <c r="D2" s="843"/>
      <c r="E2" s="844"/>
    </row>
    <row r="3" spans="1:5" s="476" customFormat="1" ht="31.5" x14ac:dyDescent="0.2">
      <c r="A3" s="464" t="s">
        <v>145</v>
      </c>
      <c r="B3" s="465" t="s">
        <v>259</v>
      </c>
      <c r="C3" s="465" t="s">
        <v>1035</v>
      </c>
      <c r="D3" s="465" t="s">
        <v>1036</v>
      </c>
      <c r="E3" s="466" t="s">
        <v>1037</v>
      </c>
    </row>
    <row r="4" spans="1:5" s="476" customFormat="1" ht="15.75" x14ac:dyDescent="0.2">
      <c r="A4" s="353"/>
      <c r="B4" s="336"/>
      <c r="C4" s="424" t="s">
        <v>217</v>
      </c>
      <c r="D4" s="424" t="s">
        <v>218</v>
      </c>
      <c r="E4" s="429" t="s">
        <v>26</v>
      </c>
    </row>
    <row r="5" spans="1:5" ht="16.5" thickBot="1" x14ac:dyDescent="0.25">
      <c r="A5" s="132">
        <v>1</v>
      </c>
      <c r="B5" s="477" t="s">
        <v>1034</v>
      </c>
      <c r="C5" s="299">
        <v>0</v>
      </c>
      <c r="D5" s="299">
        <v>0</v>
      </c>
      <c r="E5" s="300">
        <f>C5+D5</f>
        <v>0</v>
      </c>
    </row>
  </sheetData>
  <mergeCells count="2">
    <mergeCell ref="A1:E1"/>
    <mergeCell ref="A2:E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árok20">
    <tabColor indexed="42"/>
    <pageSetUpPr fitToPage="1"/>
  </sheetPr>
  <dimension ref="A1:H26"/>
  <sheetViews>
    <sheetView zoomScaleNormal="100" workbookViewId="0">
      <pane xSplit="2" ySplit="4" topLeftCell="C5" activePane="bottomRight" state="frozen"/>
      <selection pane="topRight" activeCell="C1" sqref="C1"/>
      <selection pane="bottomLeft" activeCell="A5" sqref="A5"/>
      <selection pane="bottomRight" activeCell="H13" sqref="H13"/>
    </sheetView>
  </sheetViews>
  <sheetFormatPr defaultColWidth="9.140625" defaultRowHeight="15.75" x14ac:dyDescent="0.2"/>
  <cols>
    <col min="1" max="1" width="10.5703125" style="10" customWidth="1"/>
    <col min="2" max="2" width="43.140625" style="42" customWidth="1"/>
    <col min="3" max="3" width="28.42578125" style="9" customWidth="1"/>
    <col min="4" max="4" width="46.5703125" style="9" customWidth="1"/>
    <col min="5" max="16384" width="9.140625" style="9"/>
  </cols>
  <sheetData>
    <row r="1" spans="1:8" s="478" customFormat="1" ht="50.1" customHeight="1" thickBot="1" x14ac:dyDescent="0.25">
      <c r="A1" s="793" t="s">
        <v>948</v>
      </c>
      <c r="B1" s="794"/>
      <c r="C1" s="794"/>
      <c r="D1" s="795"/>
    </row>
    <row r="2" spans="1:8" s="478" customFormat="1" ht="35.1" customHeight="1" x14ac:dyDescent="0.2">
      <c r="A2" s="790" t="s">
        <v>1302</v>
      </c>
      <c r="B2" s="791"/>
      <c r="C2" s="791"/>
      <c r="D2" s="792"/>
    </row>
    <row r="3" spans="1:8" s="478" customFormat="1" ht="31.5" x14ac:dyDescent="0.2">
      <c r="A3" s="479" t="s">
        <v>145</v>
      </c>
      <c r="B3" s="399" t="s">
        <v>227</v>
      </c>
      <c r="C3" s="399" t="s">
        <v>949</v>
      </c>
      <c r="D3" s="354" t="s">
        <v>1023</v>
      </c>
    </row>
    <row r="4" spans="1:8" s="481" customFormat="1" ht="18" customHeight="1" x14ac:dyDescent="0.2">
      <c r="A4" s="480"/>
      <c r="B4" s="399" t="s">
        <v>217</v>
      </c>
      <c r="C4" s="424" t="s">
        <v>218</v>
      </c>
      <c r="D4" s="429" t="s">
        <v>219</v>
      </c>
      <c r="F4" s="478"/>
      <c r="G4" s="478"/>
      <c r="H4" s="478"/>
    </row>
    <row r="5" spans="1:8" s="11" customFormat="1" ht="31.5" x14ac:dyDescent="0.2">
      <c r="A5" s="52">
        <v>1</v>
      </c>
      <c r="B5" s="422" t="s">
        <v>828</v>
      </c>
      <c r="C5" s="568">
        <f>C6+C7+C8+C12+C13+C14+C15+C16+C17+C18+C19+C20+C21</f>
        <v>13284614.820000002</v>
      </c>
      <c r="D5" s="40"/>
      <c r="F5" s="9"/>
      <c r="G5" s="9"/>
      <c r="H5" s="9"/>
    </row>
    <row r="6" spans="1:8" x14ac:dyDescent="0.2">
      <c r="A6" s="52">
        <v>2</v>
      </c>
      <c r="B6" s="482" t="s">
        <v>819</v>
      </c>
      <c r="C6" s="571">
        <v>0</v>
      </c>
      <c r="D6" s="61" t="s">
        <v>1311</v>
      </c>
    </row>
    <row r="7" spans="1:8" x14ac:dyDescent="0.2">
      <c r="A7" s="52" t="s">
        <v>250</v>
      </c>
      <c r="B7" s="574" t="s">
        <v>1309</v>
      </c>
      <c r="C7" s="571">
        <v>3162288.45</v>
      </c>
      <c r="D7" s="61" t="s">
        <v>1310</v>
      </c>
    </row>
    <row r="8" spans="1:8" ht="31.5" x14ac:dyDescent="0.2">
      <c r="A8" s="52">
        <v>3</v>
      </c>
      <c r="B8" s="483" t="s">
        <v>827</v>
      </c>
      <c r="C8" s="568">
        <f>C9+C10+C11</f>
        <v>9357614.8800000008</v>
      </c>
      <c r="D8" s="75"/>
    </row>
    <row r="9" spans="1:8" x14ac:dyDescent="0.2">
      <c r="A9" s="52">
        <v>4</v>
      </c>
      <c r="B9" s="484" t="s">
        <v>811</v>
      </c>
      <c r="C9" s="571">
        <v>148479.23000000001</v>
      </c>
      <c r="D9" s="61" t="s">
        <v>1312</v>
      </c>
    </row>
    <row r="10" spans="1:8" x14ac:dyDescent="0.2">
      <c r="A10" s="52">
        <v>5</v>
      </c>
      <c r="B10" s="484" t="s">
        <v>812</v>
      </c>
      <c r="C10" s="571">
        <v>299.32</v>
      </c>
      <c r="D10" s="61" t="s">
        <v>1313</v>
      </c>
    </row>
    <row r="11" spans="1:8" ht="94.5" x14ac:dyDescent="0.2">
      <c r="A11" s="52">
        <v>6</v>
      </c>
      <c r="B11" s="484" t="s">
        <v>813</v>
      </c>
      <c r="C11" s="571">
        <v>9208836.3300000001</v>
      </c>
      <c r="D11" s="61" t="s">
        <v>1314</v>
      </c>
    </row>
    <row r="12" spans="1:8" x14ac:dyDescent="0.2">
      <c r="A12" s="52">
        <v>7</v>
      </c>
      <c r="B12" s="483" t="s">
        <v>820</v>
      </c>
      <c r="C12" s="571">
        <v>484862.65</v>
      </c>
      <c r="D12" s="61" t="s">
        <v>1315</v>
      </c>
    </row>
    <row r="13" spans="1:8" x14ac:dyDescent="0.2">
      <c r="A13" s="52">
        <v>8</v>
      </c>
      <c r="B13" s="485" t="s">
        <v>814</v>
      </c>
      <c r="C13" s="571">
        <v>0</v>
      </c>
      <c r="D13" s="575" t="s">
        <v>1316</v>
      </c>
    </row>
    <row r="14" spans="1:8" x14ac:dyDescent="0.2">
      <c r="A14" s="52">
        <v>9</v>
      </c>
      <c r="B14" s="485" t="s">
        <v>815</v>
      </c>
      <c r="C14" s="571">
        <v>0</v>
      </c>
      <c r="D14" s="575" t="s">
        <v>1316</v>
      </c>
    </row>
    <row r="15" spans="1:8" x14ac:dyDescent="0.2">
      <c r="A15" s="52">
        <v>10</v>
      </c>
      <c r="B15" s="485" t="s">
        <v>816</v>
      </c>
      <c r="C15" s="571">
        <v>0</v>
      </c>
      <c r="D15" s="575" t="s">
        <v>1316</v>
      </c>
    </row>
    <row r="16" spans="1:8" ht="31.5" x14ac:dyDescent="0.2">
      <c r="A16" s="52">
        <v>11</v>
      </c>
      <c r="B16" s="485" t="s">
        <v>817</v>
      </c>
      <c r="C16" s="571">
        <v>0</v>
      </c>
      <c r="D16" s="575" t="s">
        <v>1316</v>
      </c>
    </row>
    <row r="17" spans="1:4" x14ac:dyDescent="0.2">
      <c r="A17" s="52">
        <v>12</v>
      </c>
      <c r="B17" s="485" t="s">
        <v>818</v>
      </c>
      <c r="C17" s="571">
        <v>0</v>
      </c>
      <c r="D17" s="575" t="s">
        <v>1316</v>
      </c>
    </row>
    <row r="18" spans="1:4" x14ac:dyDescent="0.2">
      <c r="A18" s="52">
        <v>13</v>
      </c>
      <c r="B18" s="485" t="s">
        <v>821</v>
      </c>
      <c r="C18" s="571">
        <v>75149.17</v>
      </c>
      <c r="D18" s="61" t="s">
        <v>1317</v>
      </c>
    </row>
    <row r="19" spans="1:4" x14ac:dyDescent="0.2">
      <c r="A19" s="52">
        <v>14</v>
      </c>
      <c r="B19" s="483" t="s">
        <v>822</v>
      </c>
      <c r="C19" s="571">
        <v>204699.67</v>
      </c>
      <c r="D19" s="61" t="s">
        <v>1318</v>
      </c>
    </row>
    <row r="20" spans="1:4" x14ac:dyDescent="0.2">
      <c r="A20" s="52">
        <v>15</v>
      </c>
      <c r="B20" s="486" t="s">
        <v>823</v>
      </c>
      <c r="C20" s="571">
        <v>0</v>
      </c>
      <c r="D20" s="575" t="s">
        <v>1316</v>
      </c>
    </row>
    <row r="21" spans="1:4" x14ac:dyDescent="0.2">
      <c r="A21" s="52">
        <v>16</v>
      </c>
      <c r="B21" s="483" t="s">
        <v>824</v>
      </c>
      <c r="C21" s="571">
        <v>0</v>
      </c>
      <c r="D21" s="575" t="s">
        <v>1316</v>
      </c>
    </row>
    <row r="22" spans="1:4" ht="47.25" x14ac:dyDescent="0.2">
      <c r="A22" s="52">
        <v>17</v>
      </c>
      <c r="B22" s="483" t="s">
        <v>826</v>
      </c>
      <c r="C22" s="576">
        <v>0</v>
      </c>
      <c r="D22" s="76" t="s">
        <v>1320</v>
      </c>
    </row>
    <row r="23" spans="1:4" ht="47.25" x14ac:dyDescent="0.2">
      <c r="A23" s="252">
        <v>18</v>
      </c>
      <c r="B23" s="346" t="s">
        <v>825</v>
      </c>
      <c r="C23" s="576">
        <v>0</v>
      </c>
      <c r="D23" s="76" t="s">
        <v>1319</v>
      </c>
    </row>
    <row r="24" spans="1:4" x14ac:dyDescent="0.2">
      <c r="A24" s="252">
        <v>19</v>
      </c>
      <c r="B24" s="487" t="s">
        <v>615</v>
      </c>
      <c r="C24" s="576">
        <v>0</v>
      </c>
      <c r="D24" s="575" t="s">
        <v>1316</v>
      </c>
    </row>
    <row r="25" spans="1:4" ht="32.25" thickBot="1" x14ac:dyDescent="0.25">
      <c r="A25" s="53">
        <v>20</v>
      </c>
      <c r="B25" s="423" t="s">
        <v>829</v>
      </c>
      <c r="C25" s="188">
        <f>+C5+C23+C24</f>
        <v>13284614.820000002</v>
      </c>
      <c r="D25" s="45"/>
    </row>
    <row r="26" spans="1:4" x14ac:dyDescent="0.2">
      <c r="A26" s="970" t="s">
        <v>1321</v>
      </c>
      <c r="B26" s="970"/>
      <c r="C26" s="970"/>
      <c r="D26" s="970"/>
    </row>
  </sheetData>
  <mergeCells count="3">
    <mergeCell ref="A1:D1"/>
    <mergeCell ref="A2:D2"/>
    <mergeCell ref="A26:D26"/>
  </mergeCells>
  <phoneticPr fontId="0" type="noConversion"/>
  <printOptions gridLines="1"/>
  <pageMargins left="0.74803149606299213" right="0.74803149606299213" top="0.98425196850393704" bottom="0.79"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CFFCC"/>
    <pageSetUpPr fitToPage="1"/>
  </sheetPr>
  <dimension ref="A1:J37"/>
  <sheetViews>
    <sheetView zoomScaleNormal="100" workbookViewId="0">
      <pane xSplit="2" ySplit="5" topLeftCell="C6" activePane="bottomRight" state="frozen"/>
      <selection pane="topRight" activeCell="C1" sqref="C1"/>
      <selection pane="bottomLeft" activeCell="A6" sqref="A6"/>
      <selection pane="bottomRight" activeCell="E39" sqref="E39"/>
    </sheetView>
  </sheetViews>
  <sheetFormatPr defaultColWidth="9.140625" defaultRowHeight="15.75" x14ac:dyDescent="0.2"/>
  <cols>
    <col min="1" max="1" width="7.7109375" style="14" customWidth="1"/>
    <col min="2" max="2" width="47.5703125" style="15" customWidth="1"/>
    <col min="3" max="3" width="17.85546875" style="16" customWidth="1"/>
    <col min="4" max="4" width="16.85546875" style="16" customWidth="1"/>
    <col min="5" max="5" width="17.140625" style="16" customWidth="1"/>
    <col min="6" max="6" width="18.140625" style="16" customWidth="1"/>
    <col min="7" max="7" width="17.42578125" style="16" customWidth="1"/>
    <col min="8" max="8" width="17" style="16" customWidth="1"/>
    <col min="9" max="16384" width="9.140625" style="16"/>
  </cols>
  <sheetData>
    <row r="1" spans="1:10" s="488" customFormat="1" ht="50.1" customHeight="1" thickBot="1" x14ac:dyDescent="0.25">
      <c r="A1" s="971" t="s">
        <v>970</v>
      </c>
      <c r="B1" s="972"/>
      <c r="C1" s="972"/>
      <c r="D1" s="972"/>
      <c r="E1" s="972"/>
      <c r="F1" s="972"/>
      <c r="G1" s="972"/>
      <c r="H1" s="973"/>
    </row>
    <row r="2" spans="1:10" s="488" customFormat="1" ht="35.1" customHeight="1" x14ac:dyDescent="0.2">
      <c r="A2" s="842" t="s">
        <v>1302</v>
      </c>
      <c r="B2" s="843"/>
      <c r="C2" s="843"/>
      <c r="D2" s="843"/>
      <c r="E2" s="843"/>
      <c r="F2" s="843"/>
      <c r="G2" s="843"/>
      <c r="H2" s="844"/>
    </row>
    <row r="3" spans="1:10" s="475" customFormat="1" ht="27" customHeight="1" x14ac:dyDescent="0.2">
      <c r="A3" s="896" t="s">
        <v>145</v>
      </c>
      <c r="B3" s="810" t="s">
        <v>259</v>
      </c>
      <c r="C3" s="810" t="s">
        <v>235</v>
      </c>
      <c r="D3" s="810"/>
      <c r="E3" s="810" t="s">
        <v>236</v>
      </c>
      <c r="F3" s="810"/>
      <c r="G3" s="974" t="s">
        <v>167</v>
      </c>
      <c r="H3" s="975"/>
    </row>
    <row r="4" spans="1:10" s="475" customFormat="1" ht="33" customHeight="1" x14ac:dyDescent="0.2">
      <c r="A4" s="808"/>
      <c r="B4" s="854"/>
      <c r="C4" s="336" t="s">
        <v>62</v>
      </c>
      <c r="D4" s="336" t="s">
        <v>135</v>
      </c>
      <c r="E4" s="336" t="s">
        <v>62</v>
      </c>
      <c r="F4" s="336" t="s">
        <v>135</v>
      </c>
      <c r="G4" s="336" t="s">
        <v>62</v>
      </c>
      <c r="H4" s="361" t="s">
        <v>135</v>
      </c>
    </row>
    <row r="5" spans="1:10" s="475" customFormat="1" ht="15.75" customHeight="1" x14ac:dyDescent="0.2">
      <c r="A5" s="353"/>
      <c r="B5" s="336"/>
      <c r="C5" s="424" t="s">
        <v>217</v>
      </c>
      <c r="D5" s="424" t="s">
        <v>218</v>
      </c>
      <c r="E5" s="424" t="s">
        <v>219</v>
      </c>
      <c r="F5" s="424" t="s">
        <v>226</v>
      </c>
      <c r="G5" s="424" t="s">
        <v>29</v>
      </c>
      <c r="H5" s="429" t="s">
        <v>30</v>
      </c>
    </row>
    <row r="6" spans="1:10" ht="18" customHeight="1" x14ac:dyDescent="0.2">
      <c r="A6" s="131">
        <v>1</v>
      </c>
      <c r="B6" s="468" t="s">
        <v>788</v>
      </c>
      <c r="C6" s="707">
        <f>C7</f>
        <v>0</v>
      </c>
      <c r="D6" s="707">
        <f>D8</f>
        <v>0</v>
      </c>
      <c r="E6" s="707">
        <f>E7</f>
        <v>0</v>
      </c>
      <c r="F6" s="707">
        <f>F8</f>
        <v>0</v>
      </c>
      <c r="G6" s="707">
        <f>C6+E6</f>
        <v>0</v>
      </c>
      <c r="H6" s="708">
        <f>D6+F6</f>
        <v>0</v>
      </c>
      <c r="J6" s="208"/>
    </row>
    <row r="7" spans="1:10" ht="18" customHeight="1" x14ac:dyDescent="0.2">
      <c r="A7" s="131">
        <v>2</v>
      </c>
      <c r="B7" s="467" t="s">
        <v>835</v>
      </c>
      <c r="C7" s="711">
        <v>0</v>
      </c>
      <c r="D7" s="712" t="s">
        <v>665</v>
      </c>
      <c r="E7" s="711">
        <v>0</v>
      </c>
      <c r="F7" s="712" t="s">
        <v>665</v>
      </c>
      <c r="G7" s="713">
        <f>C7+E7</f>
        <v>0</v>
      </c>
      <c r="H7" s="709" t="s">
        <v>665</v>
      </c>
      <c r="J7" s="208"/>
    </row>
    <row r="8" spans="1:10" ht="18" customHeight="1" x14ac:dyDescent="0.2">
      <c r="A8" s="131">
        <f>A7+1</f>
        <v>3</v>
      </c>
      <c r="B8" s="467" t="s">
        <v>836</v>
      </c>
      <c r="C8" s="712" t="s">
        <v>665</v>
      </c>
      <c r="D8" s="711">
        <v>0</v>
      </c>
      <c r="E8" s="712" t="s">
        <v>665</v>
      </c>
      <c r="F8" s="711">
        <v>0</v>
      </c>
      <c r="G8" s="714" t="s">
        <v>665</v>
      </c>
      <c r="H8" s="706">
        <f>D8+F8</f>
        <v>0</v>
      </c>
      <c r="I8" s="208"/>
      <c r="J8" s="208"/>
    </row>
    <row r="9" spans="1:10" ht="18" customHeight="1" x14ac:dyDescent="0.2">
      <c r="A9" s="131">
        <f>A8+1</f>
        <v>4</v>
      </c>
      <c r="B9" s="468" t="s">
        <v>789</v>
      </c>
      <c r="C9" s="707">
        <f>SUM(C10:C11)</f>
        <v>0</v>
      </c>
      <c r="D9" s="707">
        <f>SUM(D10:D11)</f>
        <v>0</v>
      </c>
      <c r="E9" s="707">
        <f>SUM(E10:E11)</f>
        <v>0</v>
      </c>
      <c r="F9" s="707">
        <f>SUM(F10:F11)</f>
        <v>0</v>
      </c>
      <c r="G9" s="707">
        <f>C9+E9</f>
        <v>0</v>
      </c>
      <c r="H9" s="708">
        <f>D9+F9</f>
        <v>0</v>
      </c>
      <c r="I9" s="208"/>
      <c r="J9" s="208"/>
    </row>
    <row r="10" spans="1:10" ht="18" customHeight="1" x14ac:dyDescent="0.2">
      <c r="A10" s="131">
        <f>A9+1</f>
        <v>5</v>
      </c>
      <c r="B10" s="467" t="s">
        <v>837</v>
      </c>
      <c r="C10" s="711">
        <v>0</v>
      </c>
      <c r="D10" s="712" t="s">
        <v>665</v>
      </c>
      <c r="E10" s="711">
        <v>0</v>
      </c>
      <c r="F10" s="712" t="s">
        <v>665</v>
      </c>
      <c r="G10" s="713">
        <f>C10+E10</f>
        <v>0</v>
      </c>
      <c r="H10" s="709" t="s">
        <v>665</v>
      </c>
      <c r="I10" s="208"/>
      <c r="J10" s="208"/>
    </row>
    <row r="11" spans="1:10" ht="18" customHeight="1" x14ac:dyDescent="0.2">
      <c r="A11" s="131">
        <f>A10+1</f>
        <v>6</v>
      </c>
      <c r="B11" s="467" t="s">
        <v>838</v>
      </c>
      <c r="C11" s="712" t="s">
        <v>665</v>
      </c>
      <c r="D11" s="711">
        <v>0</v>
      </c>
      <c r="E11" s="712" t="s">
        <v>665</v>
      </c>
      <c r="F11" s="711">
        <v>0</v>
      </c>
      <c r="G11" s="714" t="s">
        <v>665</v>
      </c>
      <c r="H11" s="706">
        <f>D11+F11</f>
        <v>0</v>
      </c>
      <c r="I11" s="208"/>
      <c r="J11" s="208"/>
    </row>
    <row r="12" spans="1:10" ht="18" customHeight="1" x14ac:dyDescent="0.2">
      <c r="A12" s="131">
        <v>7</v>
      </c>
      <c r="B12" s="468" t="s">
        <v>757</v>
      </c>
      <c r="C12" s="707">
        <f>SUM(C13:C14)</f>
        <v>605420.80000000005</v>
      </c>
      <c r="D12" s="707">
        <f>SUM(D13:D14)</f>
        <v>34947.360000000001</v>
      </c>
      <c r="E12" s="707">
        <f>SUM(E13:E14)</f>
        <v>0</v>
      </c>
      <c r="F12" s="707">
        <f>SUM(F13:F14)</f>
        <v>0</v>
      </c>
      <c r="G12" s="707">
        <f>C12+E12</f>
        <v>605420.80000000005</v>
      </c>
      <c r="H12" s="708">
        <f>D12+F12</f>
        <v>34947.360000000001</v>
      </c>
      <c r="I12" s="208"/>
      <c r="J12" s="208"/>
    </row>
    <row r="13" spans="1:10" ht="18" customHeight="1" x14ac:dyDescent="0.2">
      <c r="A13" s="131">
        <v>8</v>
      </c>
      <c r="B13" s="467" t="s">
        <v>759</v>
      </c>
      <c r="C13" s="712">
        <v>605420.80000000005</v>
      </c>
      <c r="D13" s="712" t="s">
        <v>665</v>
      </c>
      <c r="E13" s="712">
        <v>0</v>
      </c>
      <c r="F13" s="712" t="s">
        <v>665</v>
      </c>
      <c r="G13" s="713">
        <f>C13+E13</f>
        <v>605420.80000000005</v>
      </c>
      <c r="H13" s="709" t="s">
        <v>665</v>
      </c>
      <c r="I13" s="208"/>
      <c r="J13" s="208"/>
    </row>
    <row r="14" spans="1:10" ht="18" customHeight="1" x14ac:dyDescent="0.2">
      <c r="A14" s="131">
        <v>9</v>
      </c>
      <c r="B14" s="467" t="s">
        <v>760</v>
      </c>
      <c r="C14" s="712" t="s">
        <v>665</v>
      </c>
      <c r="D14" s="711">
        <v>34947.360000000001</v>
      </c>
      <c r="E14" s="712" t="s">
        <v>665</v>
      </c>
      <c r="F14" s="711">
        <v>0</v>
      </c>
      <c r="G14" s="714" t="s">
        <v>665</v>
      </c>
      <c r="H14" s="706">
        <f>D14+F14</f>
        <v>34947.360000000001</v>
      </c>
      <c r="I14" s="208"/>
      <c r="J14" s="208"/>
    </row>
    <row r="15" spans="1:10" ht="18" customHeight="1" x14ac:dyDescent="0.2">
      <c r="A15" s="131">
        <v>10</v>
      </c>
      <c r="B15" s="469" t="s">
        <v>758</v>
      </c>
      <c r="C15" s="707">
        <f>SUM(C16:C17)</f>
        <v>22966.75</v>
      </c>
      <c r="D15" s="707">
        <f>SUM(D16:D17)</f>
        <v>2701.97</v>
      </c>
      <c r="E15" s="707">
        <f>SUM(E16:E17)</f>
        <v>0</v>
      </c>
      <c r="F15" s="707">
        <f>SUM(F16:F17)</f>
        <v>0</v>
      </c>
      <c r="G15" s="707">
        <f>C15+E15</f>
        <v>22966.75</v>
      </c>
      <c r="H15" s="708">
        <f>D15+F15</f>
        <v>2701.97</v>
      </c>
      <c r="I15" s="208"/>
      <c r="J15" s="208"/>
    </row>
    <row r="16" spans="1:10" ht="18" customHeight="1" x14ac:dyDescent="0.2">
      <c r="A16" s="131">
        <v>11</v>
      </c>
      <c r="B16" s="470" t="s">
        <v>839</v>
      </c>
      <c r="C16" s="712">
        <v>22966.75</v>
      </c>
      <c r="D16" s="712" t="s">
        <v>665</v>
      </c>
      <c r="E16" s="712">
        <v>0</v>
      </c>
      <c r="F16" s="712" t="s">
        <v>665</v>
      </c>
      <c r="G16" s="713">
        <f>C16+E16</f>
        <v>22966.75</v>
      </c>
      <c r="H16" s="709" t="s">
        <v>665</v>
      </c>
      <c r="I16" s="208"/>
      <c r="J16" s="208"/>
    </row>
    <row r="17" spans="1:10" ht="18" customHeight="1" x14ac:dyDescent="0.2">
      <c r="A17" s="131">
        <v>12</v>
      </c>
      <c r="B17" s="470" t="s">
        <v>1253</v>
      </c>
      <c r="C17" s="712" t="s">
        <v>665</v>
      </c>
      <c r="D17" s="711">
        <v>2701.97</v>
      </c>
      <c r="E17" s="712" t="s">
        <v>665</v>
      </c>
      <c r="F17" s="711">
        <v>0</v>
      </c>
      <c r="G17" s="714" t="s">
        <v>665</v>
      </c>
      <c r="H17" s="706">
        <f>D17+F17</f>
        <v>2701.97</v>
      </c>
      <c r="I17" s="208"/>
      <c r="J17" s="208"/>
    </row>
    <row r="18" spans="1:10" ht="44.25" customHeight="1" x14ac:dyDescent="0.2">
      <c r="A18" s="131">
        <v>13</v>
      </c>
      <c r="B18" s="468" t="s">
        <v>850</v>
      </c>
      <c r="C18" s="707">
        <f>C6+C9+C12+C15</f>
        <v>628387.55000000005</v>
      </c>
      <c r="D18" s="707">
        <f>D6+D9+D12+D15</f>
        <v>37649.33</v>
      </c>
      <c r="E18" s="707">
        <f>E6+E9+E12+E15</f>
        <v>0</v>
      </c>
      <c r="F18" s="707">
        <f>F6+F9+F12+F15</f>
        <v>0</v>
      </c>
      <c r="G18" s="707">
        <f>C18+E18</f>
        <v>628387.55000000005</v>
      </c>
      <c r="H18" s="708">
        <f>D18+F18</f>
        <v>37649.33</v>
      </c>
      <c r="I18" s="208"/>
      <c r="J18" s="208"/>
    </row>
    <row r="19" spans="1:10" ht="45" customHeight="1" x14ac:dyDescent="0.2">
      <c r="A19" s="131">
        <v>14</v>
      </c>
      <c r="B19" s="468" t="s">
        <v>849</v>
      </c>
      <c r="C19" s="707">
        <f>C20+C23+C26</f>
        <v>117253.69</v>
      </c>
      <c r="D19" s="707">
        <f>D20+D23+D26</f>
        <v>10001.24</v>
      </c>
      <c r="E19" s="707">
        <f>E20+E23+E26</f>
        <v>0</v>
      </c>
      <c r="F19" s="707">
        <f>F20+F23+F26</f>
        <v>0</v>
      </c>
      <c r="G19" s="707">
        <f>C19+E19</f>
        <v>117253.69</v>
      </c>
      <c r="H19" s="708">
        <f>D19+F19</f>
        <v>10001.24</v>
      </c>
      <c r="I19" s="208"/>
      <c r="J19" s="208"/>
    </row>
    <row r="20" spans="1:10" ht="18" customHeight="1" x14ac:dyDescent="0.2">
      <c r="A20" s="131">
        <v>15</v>
      </c>
      <c r="B20" s="469" t="s">
        <v>834</v>
      </c>
      <c r="C20" s="707">
        <f t="shared" ref="C20:H20" si="0">SUM(C21:C22)</f>
        <v>0</v>
      </c>
      <c r="D20" s="707">
        <f t="shared" si="0"/>
        <v>0</v>
      </c>
      <c r="E20" s="707">
        <f t="shared" si="0"/>
        <v>0</v>
      </c>
      <c r="F20" s="707">
        <f t="shared" si="0"/>
        <v>0</v>
      </c>
      <c r="G20" s="707">
        <f t="shared" si="0"/>
        <v>0</v>
      </c>
      <c r="H20" s="708">
        <f t="shared" si="0"/>
        <v>0</v>
      </c>
      <c r="I20" s="208"/>
      <c r="J20" s="208"/>
    </row>
    <row r="21" spans="1:10" ht="18" customHeight="1" x14ac:dyDescent="0.2">
      <c r="A21" s="131">
        <v>16</v>
      </c>
      <c r="B21" s="470" t="s">
        <v>840</v>
      </c>
      <c r="C21" s="705">
        <v>0</v>
      </c>
      <c r="D21" s="712" t="s">
        <v>665</v>
      </c>
      <c r="E21" s="705">
        <v>0</v>
      </c>
      <c r="F21" s="712" t="s">
        <v>665</v>
      </c>
      <c r="G21" s="713">
        <f>C21+E21</f>
        <v>0</v>
      </c>
      <c r="H21" s="709" t="s">
        <v>665</v>
      </c>
      <c r="I21" s="208"/>
      <c r="J21" s="208"/>
    </row>
    <row r="22" spans="1:10" ht="18" customHeight="1" x14ac:dyDescent="0.2">
      <c r="A22" s="131">
        <v>17</v>
      </c>
      <c r="B22" s="470" t="s">
        <v>841</v>
      </c>
      <c r="C22" s="712" t="s">
        <v>665</v>
      </c>
      <c r="D22" s="705">
        <v>0</v>
      </c>
      <c r="E22" s="712" t="s">
        <v>665</v>
      </c>
      <c r="F22" s="705">
        <v>0</v>
      </c>
      <c r="G22" s="714" t="s">
        <v>665</v>
      </c>
      <c r="H22" s="706">
        <f>D22+F22</f>
        <v>0</v>
      </c>
      <c r="I22" s="208"/>
      <c r="J22" s="208"/>
    </row>
    <row r="23" spans="1:10" ht="18" customHeight="1" x14ac:dyDescent="0.2">
      <c r="A23" s="131">
        <v>18</v>
      </c>
      <c r="B23" s="471" t="s">
        <v>842</v>
      </c>
      <c r="C23" s="707">
        <f t="shared" ref="C23:H23" si="1">SUM(C24:C25)</f>
        <v>117253.69</v>
      </c>
      <c r="D23" s="707">
        <f t="shared" si="1"/>
        <v>10001.24</v>
      </c>
      <c r="E23" s="707">
        <f t="shared" si="1"/>
        <v>0</v>
      </c>
      <c r="F23" s="707">
        <f t="shared" si="1"/>
        <v>0</v>
      </c>
      <c r="G23" s="707">
        <f t="shared" si="1"/>
        <v>0</v>
      </c>
      <c r="H23" s="708">
        <f t="shared" si="1"/>
        <v>10001.24</v>
      </c>
      <c r="I23" s="208"/>
      <c r="J23" s="208"/>
    </row>
    <row r="24" spans="1:10" ht="18" customHeight="1" x14ac:dyDescent="0.2">
      <c r="A24" s="209">
        <v>19</v>
      </c>
      <c r="B24" s="470" t="s">
        <v>843</v>
      </c>
      <c r="C24" s="705">
        <v>117253.69</v>
      </c>
      <c r="D24" s="712" t="s">
        <v>665</v>
      </c>
      <c r="E24" s="705">
        <v>0</v>
      </c>
      <c r="F24" s="712" t="s">
        <v>665</v>
      </c>
      <c r="G24" s="713"/>
      <c r="H24" s="709" t="s">
        <v>665</v>
      </c>
      <c r="I24" s="208"/>
      <c r="J24" s="208"/>
    </row>
    <row r="25" spans="1:10" ht="18" customHeight="1" x14ac:dyDescent="0.2">
      <c r="A25" s="131">
        <v>20</v>
      </c>
      <c r="B25" s="470" t="s">
        <v>844</v>
      </c>
      <c r="C25" s="712" t="s">
        <v>665</v>
      </c>
      <c r="D25" s="705">
        <v>10001.24</v>
      </c>
      <c r="E25" s="712" t="s">
        <v>665</v>
      </c>
      <c r="F25" s="705">
        <v>0</v>
      </c>
      <c r="G25" s="714" t="s">
        <v>665</v>
      </c>
      <c r="H25" s="706">
        <f>D25+F25</f>
        <v>10001.24</v>
      </c>
      <c r="I25" s="208"/>
      <c r="J25" s="208"/>
    </row>
    <row r="26" spans="1:10" ht="18" customHeight="1" x14ac:dyDescent="0.2">
      <c r="A26" s="209">
        <v>21</v>
      </c>
      <c r="B26" s="471" t="s">
        <v>845</v>
      </c>
      <c r="C26" s="707">
        <f t="shared" ref="C26:H26" si="2">SUM(C28)</f>
        <v>0</v>
      </c>
      <c r="D26" s="707">
        <f t="shared" si="2"/>
        <v>0</v>
      </c>
      <c r="E26" s="707">
        <f t="shared" si="2"/>
        <v>0</v>
      </c>
      <c r="F26" s="707">
        <f t="shared" si="2"/>
        <v>0</v>
      </c>
      <c r="G26" s="707">
        <f t="shared" si="2"/>
        <v>0</v>
      </c>
      <c r="H26" s="708">
        <f t="shared" si="2"/>
        <v>0</v>
      </c>
      <c r="I26" s="208"/>
      <c r="J26" s="208"/>
    </row>
    <row r="27" spans="1:10" ht="18" customHeight="1" x14ac:dyDescent="0.2">
      <c r="A27" s="131">
        <v>22</v>
      </c>
      <c r="B27" s="470" t="s">
        <v>846</v>
      </c>
      <c r="C27" s="705">
        <v>0</v>
      </c>
      <c r="D27" s="712" t="s">
        <v>665</v>
      </c>
      <c r="E27" s="705">
        <v>0</v>
      </c>
      <c r="F27" s="712" t="s">
        <v>665</v>
      </c>
      <c r="G27" s="713">
        <f>C27+E27</f>
        <v>0</v>
      </c>
      <c r="H27" s="709" t="s">
        <v>665</v>
      </c>
      <c r="I27" s="208"/>
      <c r="J27" s="208"/>
    </row>
    <row r="28" spans="1:10" ht="18" customHeight="1" x14ac:dyDescent="0.2">
      <c r="A28" s="209">
        <v>23</v>
      </c>
      <c r="B28" s="489" t="s">
        <v>847</v>
      </c>
      <c r="C28" s="712" t="s">
        <v>665</v>
      </c>
      <c r="D28" s="711">
        <v>0</v>
      </c>
      <c r="E28" s="712" t="s">
        <v>665</v>
      </c>
      <c r="F28" s="711">
        <v>0</v>
      </c>
      <c r="G28" s="714" t="s">
        <v>665</v>
      </c>
      <c r="H28" s="706">
        <f>D28+F28</f>
        <v>0</v>
      </c>
      <c r="I28" s="208"/>
      <c r="J28" s="208"/>
    </row>
    <row r="29" spans="1:10" ht="18" customHeight="1" x14ac:dyDescent="0.2">
      <c r="A29" s="209" t="s">
        <v>853</v>
      </c>
      <c r="B29" s="470"/>
      <c r="C29" s="577"/>
      <c r="D29" s="573"/>
      <c r="E29" s="577"/>
      <c r="F29" s="573"/>
      <c r="G29" s="573"/>
      <c r="H29" s="578"/>
      <c r="I29" s="208"/>
      <c r="J29" s="208"/>
    </row>
    <row r="30" spans="1:10" ht="18" customHeight="1" x14ac:dyDescent="0.2">
      <c r="A30" s="209" t="s">
        <v>854</v>
      </c>
      <c r="B30" s="470"/>
      <c r="C30" s="577"/>
      <c r="D30" s="573"/>
      <c r="E30" s="577"/>
      <c r="F30" s="573"/>
      <c r="G30" s="573"/>
      <c r="H30" s="578"/>
      <c r="I30" s="208"/>
      <c r="J30" s="208"/>
    </row>
    <row r="31" spans="1:10" ht="18" customHeight="1" x14ac:dyDescent="0.2">
      <c r="A31" s="209"/>
      <c r="B31" s="470"/>
      <c r="C31" s="577"/>
      <c r="D31" s="573"/>
      <c r="E31" s="577"/>
      <c r="F31" s="573"/>
      <c r="G31" s="573"/>
      <c r="H31" s="578"/>
      <c r="I31" s="208"/>
      <c r="J31" s="208"/>
    </row>
    <row r="32" spans="1:10" ht="18" customHeight="1" x14ac:dyDescent="0.2">
      <c r="A32" s="209"/>
      <c r="B32" s="470"/>
      <c r="C32" s="577"/>
      <c r="D32" s="573"/>
      <c r="E32" s="577"/>
      <c r="F32" s="573"/>
      <c r="G32" s="573"/>
      <c r="H32" s="578"/>
      <c r="I32" s="208"/>
      <c r="J32" s="208"/>
    </row>
    <row r="33" spans="1:10" ht="18" customHeight="1" x14ac:dyDescent="0.2">
      <c r="A33" s="209"/>
      <c r="B33" s="470"/>
      <c r="C33" s="577"/>
      <c r="D33" s="573"/>
      <c r="E33" s="577"/>
      <c r="F33" s="573"/>
      <c r="G33" s="573"/>
      <c r="H33" s="578"/>
      <c r="I33" s="208"/>
      <c r="J33" s="208"/>
    </row>
    <row r="34" spans="1:10" ht="18" customHeight="1" x14ac:dyDescent="0.2">
      <c r="A34" s="209"/>
      <c r="B34" s="470"/>
      <c r="C34" s="573"/>
      <c r="D34" s="573"/>
      <c r="E34" s="573"/>
      <c r="F34" s="573"/>
      <c r="G34" s="573"/>
      <c r="H34" s="578"/>
      <c r="I34" s="208"/>
      <c r="J34" s="208"/>
    </row>
    <row r="35" spans="1:10" ht="18" customHeight="1" thickBot="1" x14ac:dyDescent="0.25">
      <c r="A35" s="132">
        <v>24</v>
      </c>
      <c r="B35" s="472" t="s">
        <v>852</v>
      </c>
      <c r="C35" s="710">
        <f t="shared" ref="C35:H35" si="3">C18+C19</f>
        <v>745641.24</v>
      </c>
      <c r="D35" s="710">
        <f t="shared" si="3"/>
        <v>47650.57</v>
      </c>
      <c r="E35" s="710">
        <f t="shared" si="3"/>
        <v>0</v>
      </c>
      <c r="F35" s="710">
        <f t="shared" si="3"/>
        <v>0</v>
      </c>
      <c r="G35" s="710">
        <f t="shared" si="3"/>
        <v>745641.24</v>
      </c>
      <c r="H35" s="300">
        <f t="shared" si="3"/>
        <v>47650.57</v>
      </c>
      <c r="I35" s="208"/>
      <c r="J35" s="208"/>
    </row>
    <row r="37" spans="1:10" x14ac:dyDescent="0.2">
      <c r="A37" s="292" t="s">
        <v>783</v>
      </c>
      <c r="B37" s="293" t="s">
        <v>851</v>
      </c>
      <c r="C37" s="293"/>
      <c r="D37" s="293"/>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3" orientation="landscape" r:id="rId1"/>
  <headerFooter alignWithMargins="0"/>
  <ignoredErrors>
    <ignoredError sqref="D6"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2">
    <tabColor indexed="42"/>
    <pageSetUpPr fitToPage="1"/>
  </sheetPr>
  <dimension ref="A1:H24"/>
  <sheetViews>
    <sheetView zoomScaleNormal="100" workbookViewId="0">
      <pane xSplit="2" ySplit="4" topLeftCell="C5" activePane="bottomRight" state="frozen"/>
      <selection pane="topRight" activeCell="C1" sqref="C1"/>
      <selection pane="bottomLeft" activeCell="A5" sqref="A5"/>
      <selection pane="bottomRight" activeCell="G7" sqref="G7"/>
    </sheetView>
  </sheetViews>
  <sheetFormatPr defaultColWidth="9.140625" defaultRowHeight="15.75" x14ac:dyDescent="0.25"/>
  <cols>
    <col min="1" max="1" width="9.5703125" style="3" customWidth="1"/>
    <col min="2" max="2" width="58.42578125" style="1" customWidth="1"/>
    <col min="3" max="3" width="22.140625" style="13" customWidth="1"/>
    <col min="4" max="4" width="21.140625" style="13" customWidth="1"/>
    <col min="5" max="5" width="24.140625" style="13" customWidth="1"/>
    <col min="6" max="16384" width="9.140625" style="1"/>
  </cols>
  <sheetData>
    <row r="1" spans="1:8" s="359" customFormat="1" ht="80.25" customHeight="1" thickBot="1" x14ac:dyDescent="0.3">
      <c r="A1" s="976" t="s">
        <v>971</v>
      </c>
      <c r="B1" s="977"/>
      <c r="C1" s="977"/>
      <c r="D1" s="977"/>
      <c r="E1" s="978"/>
      <c r="F1" s="490"/>
    </row>
    <row r="2" spans="1:8" s="359" customFormat="1" ht="35.1" customHeight="1" x14ac:dyDescent="0.25">
      <c r="A2" s="790" t="s">
        <v>1305</v>
      </c>
      <c r="B2" s="791"/>
      <c r="C2" s="791"/>
      <c r="D2" s="791"/>
      <c r="E2" s="792"/>
      <c r="F2" s="490"/>
    </row>
    <row r="3" spans="1:8" s="360" customFormat="1" ht="46.9" customHeight="1" x14ac:dyDescent="0.25">
      <c r="A3" s="353" t="s">
        <v>145</v>
      </c>
      <c r="B3" s="336" t="s">
        <v>259</v>
      </c>
      <c r="C3" s="336" t="s">
        <v>235</v>
      </c>
      <c r="D3" s="336" t="s">
        <v>236</v>
      </c>
      <c r="E3" s="361" t="s">
        <v>153</v>
      </c>
    </row>
    <row r="4" spans="1:8" s="360" customFormat="1" ht="16.5" customHeight="1" x14ac:dyDescent="0.25">
      <c r="A4" s="353"/>
      <c r="B4" s="336"/>
      <c r="C4" s="336" t="s">
        <v>217</v>
      </c>
      <c r="D4" s="336" t="s">
        <v>218</v>
      </c>
      <c r="E4" s="361" t="s">
        <v>26</v>
      </c>
    </row>
    <row r="5" spans="1:8" s="8" customFormat="1" ht="17.45" customHeight="1" x14ac:dyDescent="0.25">
      <c r="A5" s="158"/>
      <c r="B5" s="491" t="s">
        <v>290</v>
      </c>
      <c r="C5" s="39"/>
      <c r="D5" s="39"/>
      <c r="E5" s="68"/>
    </row>
    <row r="6" spans="1:8" s="8" customFormat="1" ht="17.45" customHeight="1" x14ac:dyDescent="0.25">
      <c r="A6" s="67">
        <v>1</v>
      </c>
      <c r="B6" s="337" t="s">
        <v>317</v>
      </c>
      <c r="C6" s="28">
        <f>SUM(C7:C10)</f>
        <v>383457.97</v>
      </c>
      <c r="D6" s="28">
        <f>SUM(D7:D10)</f>
        <v>0</v>
      </c>
      <c r="E6" s="29">
        <f>C6+D6</f>
        <v>383457.97</v>
      </c>
    </row>
    <row r="7" spans="1:8" s="13" customFormat="1" x14ac:dyDescent="0.2">
      <c r="A7" s="20">
        <f>A6+1</f>
        <v>2</v>
      </c>
      <c r="B7" s="483" t="s">
        <v>93</v>
      </c>
      <c r="C7" s="30">
        <v>383457.97</v>
      </c>
      <c r="D7" s="620">
        <v>0</v>
      </c>
      <c r="E7" s="29">
        <f>C7+D7</f>
        <v>383457.97</v>
      </c>
    </row>
    <row r="8" spans="1:8" s="13" customFormat="1" x14ac:dyDescent="0.2">
      <c r="A8" s="20">
        <f>A7+1</f>
        <v>3</v>
      </c>
      <c r="B8" s="483" t="s">
        <v>314</v>
      </c>
      <c r="C8" s="30">
        <v>0</v>
      </c>
      <c r="D8" s="30">
        <v>0</v>
      </c>
      <c r="E8" s="29">
        <f t="shared" ref="E8:E16" si="0">C8+D8</f>
        <v>0</v>
      </c>
      <c r="F8" s="160"/>
    </row>
    <row r="9" spans="1:8" s="13" customFormat="1" x14ac:dyDescent="0.2">
      <c r="A9" s="20">
        <f>A8+1</f>
        <v>4</v>
      </c>
      <c r="B9" s="483"/>
      <c r="C9" s="30">
        <v>0</v>
      </c>
      <c r="D9" s="30">
        <v>0</v>
      </c>
      <c r="E9" s="29">
        <f t="shared" si="0"/>
        <v>0</v>
      </c>
    </row>
    <row r="10" spans="1:8" s="13" customFormat="1" x14ac:dyDescent="0.2">
      <c r="A10" s="20">
        <f>A9+1</f>
        <v>5</v>
      </c>
      <c r="B10" s="483"/>
      <c r="C10" s="30">
        <v>0</v>
      </c>
      <c r="D10" s="30">
        <v>0</v>
      </c>
      <c r="E10" s="29">
        <f t="shared" si="0"/>
        <v>0</v>
      </c>
    </row>
    <row r="11" spans="1:8" s="13" customFormat="1" x14ac:dyDescent="0.2">
      <c r="A11" s="25"/>
      <c r="B11" s="491" t="s">
        <v>614</v>
      </c>
      <c r="C11" s="39"/>
      <c r="D11" s="39"/>
      <c r="E11" s="68"/>
    </row>
    <row r="12" spans="1:8" x14ac:dyDescent="0.25">
      <c r="A12" s="25">
        <v>6</v>
      </c>
      <c r="B12" s="483" t="s">
        <v>14</v>
      </c>
      <c r="C12" s="715">
        <v>3045</v>
      </c>
      <c r="D12" s="715">
        <v>0</v>
      </c>
      <c r="E12" s="29">
        <f t="shared" si="0"/>
        <v>3045</v>
      </c>
    </row>
    <row r="13" spans="1:8" x14ac:dyDescent="0.25">
      <c r="A13" s="25">
        <v>7</v>
      </c>
      <c r="B13" s="483" t="s">
        <v>15</v>
      </c>
      <c r="C13" s="30">
        <v>29770</v>
      </c>
      <c r="D13" s="30">
        <v>0</v>
      </c>
      <c r="E13" s="29">
        <f t="shared" si="0"/>
        <v>29770</v>
      </c>
    </row>
    <row r="14" spans="1:8" s="26" customFormat="1" x14ac:dyDescent="0.25">
      <c r="A14" s="25"/>
      <c r="B14" s="346"/>
      <c r="C14" s="716"/>
      <c r="D14" s="716"/>
      <c r="E14" s="68"/>
    </row>
    <row r="15" spans="1:8" x14ac:dyDescent="0.25">
      <c r="A15" s="25">
        <v>8</v>
      </c>
      <c r="B15" s="346" t="s">
        <v>318</v>
      </c>
      <c r="C15" s="717">
        <f>SUM(C16:C17)</f>
        <v>0</v>
      </c>
      <c r="D15" s="717">
        <f>SUM(D16:D17)</f>
        <v>0</v>
      </c>
      <c r="E15" s="29">
        <f t="shared" si="0"/>
        <v>0</v>
      </c>
    </row>
    <row r="16" spans="1:8" ht="31.5" x14ac:dyDescent="0.25">
      <c r="A16" s="25" t="s">
        <v>316</v>
      </c>
      <c r="B16" s="441" t="s">
        <v>672</v>
      </c>
      <c r="C16" s="715">
        <v>0</v>
      </c>
      <c r="D16" s="715">
        <v>0</v>
      </c>
      <c r="E16" s="29">
        <f t="shared" si="0"/>
        <v>0</v>
      </c>
      <c r="H16" s="159"/>
    </row>
    <row r="17" spans="1:5" x14ac:dyDescent="0.25">
      <c r="A17" s="25"/>
      <c r="B17" s="346"/>
      <c r="C17" s="716"/>
      <c r="D17" s="716"/>
      <c r="E17" s="68"/>
    </row>
    <row r="18" spans="1:5" ht="16.5" thickBot="1" x14ac:dyDescent="0.3">
      <c r="A18" s="70">
        <v>9</v>
      </c>
      <c r="B18" s="492" t="s">
        <v>593</v>
      </c>
      <c r="C18" s="38">
        <f>C6+C12+C13+C15</f>
        <v>416272.97</v>
      </c>
      <c r="D18" s="38">
        <f>D6+D12+D13+D15</f>
        <v>0</v>
      </c>
      <c r="E18" s="622">
        <f>E6+E12+E13+E15</f>
        <v>416272.97</v>
      </c>
    </row>
    <row r="19" spans="1:5" x14ac:dyDescent="0.25">
      <c r="E19" s="16"/>
    </row>
    <row r="21" spans="1:5" x14ac:dyDescent="0.25">
      <c r="B21" s="116"/>
      <c r="C21" s="3"/>
    </row>
    <row r="22" spans="1:5" x14ac:dyDescent="0.25">
      <c r="B22" s="3"/>
      <c r="C22" s="3"/>
    </row>
    <row r="23" spans="1:5" x14ac:dyDescent="0.25">
      <c r="B23" s="3"/>
      <c r="C23" s="3"/>
    </row>
    <row r="24" spans="1:5" x14ac:dyDescent="0.25">
      <c r="D24" s="160"/>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2"/>
    <pageSetUpPr fitToPage="1"/>
  </sheetPr>
  <dimension ref="A1:M30"/>
  <sheetViews>
    <sheetView zoomScaleNormal="100" workbookViewId="0">
      <pane xSplit="2" ySplit="5" topLeftCell="C6" activePane="bottomRight" state="frozen"/>
      <selection pane="topRight" activeCell="C1" sqref="C1"/>
      <selection pane="bottomLeft" activeCell="A6" sqref="A6"/>
      <selection pane="bottomRight" activeCell="H12" sqref="H12"/>
    </sheetView>
  </sheetViews>
  <sheetFormatPr defaultColWidth="9.140625" defaultRowHeight="15.75" x14ac:dyDescent="0.2"/>
  <cols>
    <col min="1" max="1" width="9.140625" style="13"/>
    <col min="2" max="2" width="75.42578125" style="43" customWidth="1"/>
    <col min="3" max="6" width="17.28515625" style="13" customWidth="1"/>
    <col min="7" max="16384" width="9.140625" style="13"/>
  </cols>
  <sheetData>
    <row r="1" spans="1:13" s="355" customFormat="1" ht="35.1" customHeight="1" thickBot="1" x14ac:dyDescent="0.25">
      <c r="A1" s="787" t="s">
        <v>972</v>
      </c>
      <c r="B1" s="979"/>
      <c r="C1" s="979"/>
      <c r="D1" s="979"/>
      <c r="E1" s="979"/>
      <c r="F1" s="980"/>
    </row>
    <row r="2" spans="1:13" s="355" customFormat="1" ht="35.1" customHeight="1" x14ac:dyDescent="0.2">
      <c r="A2" s="842" t="s">
        <v>1306</v>
      </c>
      <c r="B2" s="897"/>
      <c r="C2" s="898" t="s">
        <v>1254</v>
      </c>
      <c r="D2" s="898"/>
      <c r="E2" s="898"/>
      <c r="F2" s="899"/>
    </row>
    <row r="3" spans="1:13" s="355" customFormat="1" ht="22.9" customHeight="1" x14ac:dyDescent="0.2">
      <c r="A3" s="808" t="s">
        <v>145</v>
      </c>
      <c r="B3" s="854" t="s">
        <v>259</v>
      </c>
      <c r="C3" s="854">
        <v>2021</v>
      </c>
      <c r="D3" s="854"/>
      <c r="E3" s="854">
        <v>2022</v>
      </c>
      <c r="F3" s="914"/>
    </row>
    <row r="4" spans="1:13" s="355" customFormat="1" ht="75" customHeight="1" x14ac:dyDescent="0.2">
      <c r="A4" s="808"/>
      <c r="B4" s="854"/>
      <c r="C4" s="336" t="s">
        <v>34</v>
      </c>
      <c r="D4" s="336" t="s">
        <v>136</v>
      </c>
      <c r="E4" s="336" t="s">
        <v>34</v>
      </c>
      <c r="F4" s="361" t="s">
        <v>137</v>
      </c>
    </row>
    <row r="5" spans="1:13" s="355" customFormat="1" x14ac:dyDescent="0.2">
      <c r="A5" s="356"/>
      <c r="B5" s="493"/>
      <c r="C5" s="424" t="s">
        <v>217</v>
      </c>
      <c r="D5" s="424" t="s">
        <v>218</v>
      </c>
      <c r="E5" s="424" t="s">
        <v>219</v>
      </c>
      <c r="F5" s="429" t="s">
        <v>226</v>
      </c>
    </row>
    <row r="6" spans="1:13" ht="31.5" x14ac:dyDescent="0.2">
      <c r="A6" s="20">
        <v>1</v>
      </c>
      <c r="B6" s="440" t="s">
        <v>790</v>
      </c>
      <c r="C6" s="718">
        <f>C7+C10+C13+C16+C19+C22</f>
        <v>84188</v>
      </c>
      <c r="D6" s="718">
        <f>D7+D10+D13+D16+D19+D22</f>
        <v>385</v>
      </c>
      <c r="E6" s="718">
        <f>E7+E10+E13+E16+E19+E22</f>
        <v>144331</v>
      </c>
      <c r="F6" s="719">
        <f>F7+F10+F13+F16+F19+F22</f>
        <v>737</v>
      </c>
      <c r="G6" s="135"/>
      <c r="H6" s="135" t="s">
        <v>1419</v>
      </c>
      <c r="M6" s="135"/>
    </row>
    <row r="7" spans="1:13" x14ac:dyDescent="0.2">
      <c r="A7" s="20">
        <v>2</v>
      </c>
      <c r="B7" s="440" t="s">
        <v>791</v>
      </c>
      <c r="C7" s="718">
        <f>SUM(C8:C9)</f>
        <v>11250</v>
      </c>
      <c r="D7" s="718">
        <f>SUM(D8:D9)</f>
        <v>57</v>
      </c>
      <c r="E7" s="718">
        <f>SUM(E8:E9)</f>
        <v>11350</v>
      </c>
      <c r="F7" s="719">
        <f>SUM(F8:F9)</f>
        <v>57</v>
      </c>
      <c r="M7" s="135"/>
    </row>
    <row r="8" spans="1:13" x14ac:dyDescent="0.2">
      <c r="A8" s="20">
        <v>3</v>
      </c>
      <c r="B8" s="345" t="s">
        <v>46</v>
      </c>
      <c r="C8" s="720">
        <v>11250</v>
      </c>
      <c r="D8" s="720">
        <v>57</v>
      </c>
      <c r="E8" s="720">
        <v>11350</v>
      </c>
      <c r="F8" s="721">
        <v>57</v>
      </c>
    </row>
    <row r="9" spans="1:13" ht="18.75" x14ac:dyDescent="0.2">
      <c r="A9" s="20">
        <v>4</v>
      </c>
      <c r="B9" s="345" t="s">
        <v>792</v>
      </c>
      <c r="C9" s="720">
        <v>0</v>
      </c>
      <c r="D9" s="720">
        <v>0</v>
      </c>
      <c r="E9" s="720">
        <v>0</v>
      </c>
      <c r="F9" s="721">
        <v>0</v>
      </c>
    </row>
    <row r="10" spans="1:13" ht="21" customHeight="1" x14ac:dyDescent="0.2">
      <c r="A10" s="20">
        <v>5</v>
      </c>
      <c r="B10" s="440" t="s">
        <v>718</v>
      </c>
      <c r="C10" s="718">
        <f>SUM(C11:C12)</f>
        <v>11850</v>
      </c>
      <c r="D10" s="718">
        <f>SUM(D11:D12)</f>
        <v>81</v>
      </c>
      <c r="E10" s="718">
        <f>SUM(E11:E12)</f>
        <v>13670</v>
      </c>
      <c r="F10" s="719">
        <f>SUM(F11:F12)</f>
        <v>88</v>
      </c>
    </row>
    <row r="11" spans="1:13" x14ac:dyDescent="0.2">
      <c r="A11" s="20">
        <v>6</v>
      </c>
      <c r="B11" s="345" t="s">
        <v>46</v>
      </c>
      <c r="C11" s="720">
        <v>11850</v>
      </c>
      <c r="D11" s="720">
        <v>81</v>
      </c>
      <c r="E11" s="720">
        <v>13670</v>
      </c>
      <c r="F11" s="721">
        <v>88</v>
      </c>
    </row>
    <row r="12" spans="1:13" ht="18.75" x14ac:dyDescent="0.2">
      <c r="A12" s="20">
        <v>7</v>
      </c>
      <c r="B12" s="345" t="s">
        <v>792</v>
      </c>
      <c r="C12" s="720">
        <v>0</v>
      </c>
      <c r="D12" s="720">
        <v>0</v>
      </c>
      <c r="E12" s="720">
        <v>0</v>
      </c>
      <c r="F12" s="721">
        <v>0</v>
      </c>
    </row>
    <row r="13" spans="1:13" x14ac:dyDescent="0.2">
      <c r="A13" s="20">
        <v>8</v>
      </c>
      <c r="B13" s="440" t="s">
        <v>719</v>
      </c>
      <c r="C13" s="718">
        <f>C14+C15</f>
        <v>14110</v>
      </c>
      <c r="D13" s="718">
        <f>D14+D15</f>
        <v>60</v>
      </c>
      <c r="E13" s="718">
        <f>E14+E15</f>
        <v>20640</v>
      </c>
      <c r="F13" s="719">
        <f>F14+F15</f>
        <v>133</v>
      </c>
    </row>
    <row r="14" spans="1:13" x14ac:dyDescent="0.2">
      <c r="A14" s="20">
        <v>9</v>
      </c>
      <c r="B14" s="345" t="s">
        <v>46</v>
      </c>
      <c r="C14" s="720">
        <v>14110</v>
      </c>
      <c r="D14" s="720">
        <v>60</v>
      </c>
      <c r="E14" s="720">
        <v>20640</v>
      </c>
      <c r="F14" s="721">
        <v>133</v>
      </c>
    </row>
    <row r="15" spans="1:13" ht="18.75" x14ac:dyDescent="0.2">
      <c r="A15" s="20">
        <v>10</v>
      </c>
      <c r="B15" s="345" t="s">
        <v>792</v>
      </c>
      <c r="C15" s="720">
        <v>0</v>
      </c>
      <c r="D15" s="720">
        <v>0</v>
      </c>
      <c r="E15" s="720">
        <v>0</v>
      </c>
      <c r="F15" s="721">
        <v>0</v>
      </c>
    </row>
    <row r="16" spans="1:13" x14ac:dyDescent="0.2">
      <c r="A16" s="20">
        <v>11</v>
      </c>
      <c r="B16" s="440" t="s">
        <v>793</v>
      </c>
      <c r="C16" s="718">
        <f>SUM(C17:C18)</f>
        <v>9300</v>
      </c>
      <c r="D16" s="718">
        <f>SUM(D17:D18)</f>
        <v>51</v>
      </c>
      <c r="E16" s="718">
        <f>SUM(E17:E18)</f>
        <v>8020</v>
      </c>
      <c r="F16" s="719">
        <f>SUM(F17:F18)</f>
        <v>26</v>
      </c>
    </row>
    <row r="17" spans="1:6" x14ac:dyDescent="0.2">
      <c r="A17" s="20">
        <v>12</v>
      </c>
      <c r="B17" s="345" t="s">
        <v>46</v>
      </c>
      <c r="C17" s="720">
        <v>9300</v>
      </c>
      <c r="D17" s="720">
        <v>51</v>
      </c>
      <c r="E17" s="720">
        <v>8020</v>
      </c>
      <c r="F17" s="721">
        <v>26</v>
      </c>
    </row>
    <row r="18" spans="1:6" ht="18.75" x14ac:dyDescent="0.2">
      <c r="A18" s="20">
        <v>13</v>
      </c>
      <c r="B18" s="345" t="s">
        <v>792</v>
      </c>
      <c r="C18" s="720">
        <v>0</v>
      </c>
      <c r="D18" s="720">
        <v>0</v>
      </c>
      <c r="E18" s="720">
        <v>0</v>
      </c>
      <c r="F18" s="721">
        <v>0</v>
      </c>
    </row>
    <row r="19" spans="1:6" x14ac:dyDescent="0.2">
      <c r="A19" s="20">
        <v>14</v>
      </c>
      <c r="B19" s="440" t="s">
        <v>794</v>
      </c>
      <c r="C19" s="718">
        <f>SUM(C20:C21)</f>
        <v>7000</v>
      </c>
      <c r="D19" s="718">
        <f>SUM(D20:D21)</f>
        <v>9</v>
      </c>
      <c r="E19" s="718">
        <f>SUM(E20:E21)</f>
        <v>350</v>
      </c>
      <c r="F19" s="719">
        <f>SUM(F20:F21)</f>
        <v>1</v>
      </c>
    </row>
    <row r="20" spans="1:6" x14ac:dyDescent="0.2">
      <c r="A20" s="20">
        <v>15</v>
      </c>
      <c r="B20" s="345" t="s">
        <v>46</v>
      </c>
      <c r="C20" s="720">
        <v>7000</v>
      </c>
      <c r="D20" s="720">
        <v>9</v>
      </c>
      <c r="E20" s="720">
        <v>350</v>
      </c>
      <c r="F20" s="721">
        <v>1</v>
      </c>
    </row>
    <row r="21" spans="1:6" ht="18.75" x14ac:dyDescent="0.2">
      <c r="A21" s="20">
        <v>16</v>
      </c>
      <c r="B21" s="494" t="s">
        <v>792</v>
      </c>
      <c r="C21" s="722">
        <v>0</v>
      </c>
      <c r="D21" s="722">
        <v>0</v>
      </c>
      <c r="E21" s="722">
        <v>0</v>
      </c>
      <c r="F21" s="723">
        <v>0</v>
      </c>
    </row>
    <row r="22" spans="1:6" x14ac:dyDescent="0.2">
      <c r="A22" s="20">
        <v>17</v>
      </c>
      <c r="B22" s="495" t="s">
        <v>765</v>
      </c>
      <c r="C22" s="718">
        <f>C23+C24</f>
        <v>30678</v>
      </c>
      <c r="D22" s="718">
        <f>D23+D24</f>
        <v>127</v>
      </c>
      <c r="E22" s="718">
        <f>E23+E24</f>
        <v>90301</v>
      </c>
      <c r="F22" s="719">
        <f>F23+F24</f>
        <v>432</v>
      </c>
    </row>
    <row r="23" spans="1:6" x14ac:dyDescent="0.2">
      <c r="A23" s="20">
        <v>18</v>
      </c>
      <c r="B23" s="345" t="s">
        <v>46</v>
      </c>
      <c r="C23" s="722">
        <v>30678</v>
      </c>
      <c r="D23" s="722">
        <v>127</v>
      </c>
      <c r="E23" s="722">
        <v>47501</v>
      </c>
      <c r="F23" s="723">
        <v>218</v>
      </c>
    </row>
    <row r="24" spans="1:6" ht="18.75" x14ac:dyDescent="0.2">
      <c r="A24" s="20">
        <v>19</v>
      </c>
      <c r="B24" s="494" t="s">
        <v>792</v>
      </c>
      <c r="C24" s="722">
        <v>0</v>
      </c>
      <c r="D24" s="722">
        <v>0</v>
      </c>
      <c r="E24" s="722">
        <v>42800</v>
      </c>
      <c r="F24" s="723">
        <v>214</v>
      </c>
    </row>
    <row r="25" spans="1:6" ht="19.5" thickBot="1" x14ac:dyDescent="0.25">
      <c r="A25" s="21">
        <v>20</v>
      </c>
      <c r="B25" s="496" t="s">
        <v>1222</v>
      </c>
      <c r="C25" s="724" t="s">
        <v>245</v>
      </c>
      <c r="D25" s="725">
        <v>312</v>
      </c>
      <c r="E25" s="724" t="s">
        <v>245</v>
      </c>
      <c r="F25" s="726">
        <v>486</v>
      </c>
    </row>
    <row r="26" spans="1:6" s="58" customFormat="1" x14ac:dyDescent="0.2">
      <c r="A26" s="162"/>
      <c r="B26" s="163"/>
      <c r="C26" s="164"/>
      <c r="D26" s="165"/>
      <c r="E26" s="164"/>
      <c r="F26" s="165"/>
    </row>
    <row r="27" spans="1:6" s="355" customFormat="1" ht="15.75" customHeight="1" x14ac:dyDescent="0.2">
      <c r="A27" s="983" t="s">
        <v>1220</v>
      </c>
      <c r="B27" s="984"/>
      <c r="C27" s="984"/>
      <c r="D27" s="984"/>
      <c r="E27" s="984"/>
      <c r="F27" s="985"/>
    </row>
    <row r="28" spans="1:6" s="355" customFormat="1" ht="15.75" customHeight="1" x14ac:dyDescent="0.2">
      <c r="A28" s="986" t="s">
        <v>1221</v>
      </c>
      <c r="B28" s="987"/>
      <c r="C28" s="987"/>
      <c r="D28" s="987"/>
      <c r="E28" s="987"/>
      <c r="F28" s="988"/>
    </row>
    <row r="29" spans="1:6" s="355" customFormat="1" ht="15.75" customHeight="1" x14ac:dyDescent="0.2">
      <c r="A29" s="982" t="s">
        <v>1264</v>
      </c>
      <c r="B29" s="982"/>
      <c r="C29" s="982"/>
      <c r="D29" s="982"/>
      <c r="E29" s="982"/>
      <c r="F29" s="982"/>
    </row>
    <row r="30" spans="1:6" ht="54" customHeight="1" x14ac:dyDescent="0.2">
      <c r="A30" s="981" t="s">
        <v>1367</v>
      </c>
      <c r="B30" s="981"/>
      <c r="C30" s="981"/>
      <c r="D30" s="981"/>
      <c r="E30" s="981"/>
      <c r="F30" s="981"/>
    </row>
  </sheetData>
  <mergeCells count="11">
    <mergeCell ref="A30:F3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2"/>
  </sheetPr>
  <dimension ref="A1:G16"/>
  <sheetViews>
    <sheetView zoomScaleNormal="100" workbookViewId="0">
      <pane xSplit="2" ySplit="5" topLeftCell="C6" activePane="bottomRight" state="frozen"/>
      <selection pane="topRight" activeCell="C1" sqref="C1"/>
      <selection pane="bottomLeft" activeCell="A5" sqref="A5"/>
      <selection pane="bottomRight" activeCell="I7" sqref="I7"/>
    </sheetView>
  </sheetViews>
  <sheetFormatPr defaultColWidth="9.140625" defaultRowHeight="18.75" x14ac:dyDescent="0.25"/>
  <cols>
    <col min="1" max="1" width="9.140625" style="127"/>
    <col min="2" max="2" width="67" style="129" customWidth="1"/>
    <col min="3" max="3" width="20.28515625" style="139" customWidth="1"/>
    <col min="4" max="4" width="23.5703125" style="139" customWidth="1"/>
    <col min="5" max="5" width="22.140625" style="139" customWidth="1"/>
    <col min="6" max="6" width="23.85546875" style="127" customWidth="1"/>
    <col min="7" max="16384" width="9.140625" style="127"/>
  </cols>
  <sheetData>
    <row r="1" spans="1:7" s="430" customFormat="1" ht="50.1" customHeight="1" thickBot="1" x14ac:dyDescent="0.3">
      <c r="A1" s="989" t="s">
        <v>973</v>
      </c>
      <c r="B1" s="990"/>
      <c r="C1" s="990"/>
      <c r="D1" s="991"/>
      <c r="E1" s="991"/>
      <c r="F1" s="992"/>
    </row>
    <row r="2" spans="1:7" s="430" customFormat="1" ht="35.1" customHeight="1" thickBot="1" x14ac:dyDescent="0.3">
      <c r="A2" s="993" t="s">
        <v>1305</v>
      </c>
      <c r="B2" s="994"/>
      <c r="C2" s="994"/>
      <c r="D2" s="995"/>
      <c r="E2" s="995"/>
      <c r="F2" s="996"/>
    </row>
    <row r="3" spans="1:7" s="430" customFormat="1" ht="33" customHeight="1" x14ac:dyDescent="0.25">
      <c r="A3" s="896" t="s">
        <v>145</v>
      </c>
      <c r="B3" s="1001" t="s">
        <v>259</v>
      </c>
      <c r="C3" s="1000">
        <v>2021</v>
      </c>
      <c r="D3" s="1000"/>
      <c r="E3" s="997">
        <v>2022</v>
      </c>
      <c r="F3" s="998"/>
    </row>
    <row r="4" spans="1:7" s="430" customFormat="1" ht="71.25" customHeight="1" x14ac:dyDescent="0.25">
      <c r="A4" s="808"/>
      <c r="B4" s="1002"/>
      <c r="C4" s="497" t="s">
        <v>738</v>
      </c>
      <c r="D4" s="497" t="s">
        <v>804</v>
      </c>
      <c r="E4" s="497" t="s">
        <v>738</v>
      </c>
      <c r="F4" s="498" t="s">
        <v>804</v>
      </c>
    </row>
    <row r="5" spans="1:7" s="430" customFormat="1" ht="15.75" customHeight="1" x14ac:dyDescent="0.25">
      <c r="A5" s="431"/>
      <c r="B5" s="432"/>
      <c r="C5" s="432" t="s">
        <v>217</v>
      </c>
      <c r="D5" s="432" t="s">
        <v>218</v>
      </c>
      <c r="E5" s="499" t="s">
        <v>219</v>
      </c>
      <c r="F5" s="500" t="s">
        <v>226</v>
      </c>
    </row>
    <row r="6" spans="1:7" s="136" customFormat="1" ht="34.5" customHeight="1" x14ac:dyDescent="0.2">
      <c r="A6" s="128">
        <v>1</v>
      </c>
      <c r="B6" s="501" t="s">
        <v>662</v>
      </c>
      <c r="C6" s="727">
        <v>0</v>
      </c>
      <c r="D6" s="727">
        <v>0</v>
      </c>
      <c r="E6" s="728">
        <f>C9</f>
        <v>0</v>
      </c>
      <c r="F6" s="729">
        <f>D9</f>
        <v>0</v>
      </c>
      <c r="G6" s="168"/>
    </row>
    <row r="7" spans="1:7" ht="36" customHeight="1" x14ac:dyDescent="0.25">
      <c r="A7" s="128">
        <v>2</v>
      </c>
      <c r="B7" s="501" t="s">
        <v>735</v>
      </c>
      <c r="C7" s="727">
        <v>75870</v>
      </c>
      <c r="D7" s="727">
        <v>167050</v>
      </c>
      <c r="E7" s="727">
        <v>62820</v>
      </c>
      <c r="F7" s="730">
        <v>180750</v>
      </c>
    </row>
    <row r="8" spans="1:7" ht="35.25" customHeight="1" x14ac:dyDescent="0.25">
      <c r="A8" s="128">
        <v>3</v>
      </c>
      <c r="B8" s="501" t="s">
        <v>663</v>
      </c>
      <c r="C8" s="727">
        <v>75870</v>
      </c>
      <c r="D8" s="727">
        <v>167050</v>
      </c>
      <c r="E8" s="727">
        <v>62820</v>
      </c>
      <c r="F8" s="730">
        <v>180750</v>
      </c>
    </row>
    <row r="9" spans="1:7" ht="39.75" customHeight="1" x14ac:dyDescent="0.25">
      <c r="A9" s="128">
        <v>4</v>
      </c>
      <c r="B9" s="501" t="s">
        <v>736</v>
      </c>
      <c r="C9" s="728">
        <f>C6+C7-C8</f>
        <v>0</v>
      </c>
      <c r="D9" s="728">
        <f>D6+D7-D8</f>
        <v>0</v>
      </c>
      <c r="E9" s="728">
        <f>E6+E7-E8</f>
        <v>0</v>
      </c>
      <c r="F9" s="729">
        <f>F6+F7-F8</f>
        <v>0</v>
      </c>
    </row>
    <row r="10" spans="1:7" ht="36" customHeight="1" thickBot="1" x14ac:dyDescent="0.3">
      <c r="A10" s="196">
        <v>5</v>
      </c>
      <c r="B10" s="502" t="s">
        <v>737</v>
      </c>
      <c r="C10" s="731">
        <v>62</v>
      </c>
      <c r="D10" s="731">
        <v>335</v>
      </c>
      <c r="E10" s="731">
        <v>49</v>
      </c>
      <c r="F10" s="732">
        <v>359</v>
      </c>
    </row>
    <row r="11" spans="1:7" ht="21" customHeight="1" x14ac:dyDescent="0.25">
      <c r="A11" s="137"/>
      <c r="B11" s="138"/>
      <c r="C11" s="127"/>
      <c r="D11" s="127"/>
      <c r="E11" s="127"/>
    </row>
    <row r="12" spans="1:7" ht="21" customHeight="1" x14ac:dyDescent="0.25">
      <c r="A12" s="999" t="s">
        <v>1223</v>
      </c>
      <c r="B12" s="999"/>
      <c r="C12" s="999"/>
      <c r="D12" s="999"/>
      <c r="E12" s="999"/>
      <c r="F12" s="999"/>
    </row>
    <row r="13" spans="1:7" ht="18" x14ac:dyDescent="0.25">
      <c r="A13" s="169" t="s">
        <v>1224</v>
      </c>
      <c r="B13" s="170"/>
      <c r="C13" s="166"/>
      <c r="D13" s="166"/>
      <c r="E13" s="166"/>
      <c r="F13" s="167"/>
    </row>
    <row r="14" spans="1:7" ht="18" x14ac:dyDescent="0.25">
      <c r="A14" s="169" t="s">
        <v>1225</v>
      </c>
      <c r="B14" s="170"/>
      <c r="C14" s="166"/>
      <c r="D14" s="166"/>
      <c r="E14" s="166"/>
      <c r="F14" s="167"/>
    </row>
    <row r="16" spans="1:7" x14ac:dyDescent="0.25">
      <c r="C16" s="139" t="s">
        <v>112</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N14"/>
  <sheetViews>
    <sheetView zoomScaleNormal="100" workbookViewId="0">
      <pane xSplit="2" ySplit="5" topLeftCell="C6" activePane="bottomRight" state="frozen"/>
      <selection pane="topRight" activeCell="C1" sqref="C1"/>
      <selection pane="bottomLeft" activeCell="A6" sqref="A6"/>
      <selection pane="bottomRight" activeCell="G8" sqref="G8"/>
    </sheetView>
  </sheetViews>
  <sheetFormatPr defaultColWidth="9.140625" defaultRowHeight="15.75" x14ac:dyDescent="0.2"/>
  <cols>
    <col min="1" max="1" width="8.140625" style="13" customWidth="1"/>
    <col min="2" max="2" width="93.140625" style="43" customWidth="1"/>
    <col min="3" max="3" width="15.7109375" style="13" customWidth="1"/>
    <col min="4" max="4" width="18.140625" style="13" customWidth="1"/>
    <col min="5" max="5" width="15.7109375" style="13" customWidth="1"/>
    <col min="6" max="6" width="18.140625" style="13" customWidth="1"/>
    <col min="7" max="16384" width="9.140625" style="13"/>
  </cols>
  <sheetData>
    <row r="1" spans="1:14" s="355" customFormat="1" ht="50.1" customHeight="1" thickBot="1" x14ac:dyDescent="0.25">
      <c r="A1" s="1004" t="s">
        <v>1278</v>
      </c>
      <c r="B1" s="1005"/>
      <c r="C1" s="1005"/>
      <c r="D1" s="1005"/>
      <c r="E1" s="1005"/>
      <c r="F1" s="1006"/>
    </row>
    <row r="2" spans="1:14" s="355" customFormat="1" ht="47.45" customHeight="1" x14ac:dyDescent="0.2">
      <c r="A2" s="842" t="s">
        <v>1303</v>
      </c>
      <c r="B2" s="897"/>
      <c r="C2" s="1003" t="s">
        <v>996</v>
      </c>
      <c r="D2" s="899"/>
      <c r="E2" s="1003" t="s">
        <v>997</v>
      </c>
      <c r="F2" s="899"/>
    </row>
    <row r="3" spans="1:14" s="355" customFormat="1" x14ac:dyDescent="0.2">
      <c r="A3" s="895" t="s">
        <v>145</v>
      </c>
      <c r="B3" s="893" t="s">
        <v>259</v>
      </c>
      <c r="C3" s="891">
        <v>2022</v>
      </c>
      <c r="D3" s="892"/>
      <c r="E3" s="891">
        <v>2022</v>
      </c>
      <c r="F3" s="892"/>
    </row>
    <row r="4" spans="1:14" s="355" customFormat="1" ht="69" customHeight="1" x14ac:dyDescent="0.2">
      <c r="A4" s="896"/>
      <c r="B4" s="894"/>
      <c r="C4" s="419" t="s">
        <v>638</v>
      </c>
      <c r="D4" s="361" t="s">
        <v>994</v>
      </c>
      <c r="E4" s="419" t="s">
        <v>638</v>
      </c>
      <c r="F4" s="361" t="s">
        <v>994</v>
      </c>
    </row>
    <row r="5" spans="1:14" s="355" customFormat="1" x14ac:dyDescent="0.2">
      <c r="A5" s="420"/>
      <c r="B5" s="421"/>
      <c r="C5" s="424" t="s">
        <v>217</v>
      </c>
      <c r="D5" s="354" t="s">
        <v>218</v>
      </c>
      <c r="E5" s="424" t="s">
        <v>219</v>
      </c>
      <c r="F5" s="354" t="s">
        <v>226</v>
      </c>
    </row>
    <row r="6" spans="1:14" ht="38.25" customHeight="1" x14ac:dyDescent="0.2">
      <c r="A6" s="20">
        <v>1</v>
      </c>
      <c r="B6" s="346" t="s">
        <v>998</v>
      </c>
      <c r="C6" s="82">
        <v>0</v>
      </c>
      <c r="D6" s="84" t="s">
        <v>245</v>
      </c>
      <c r="E6" s="82">
        <v>0</v>
      </c>
      <c r="F6" s="84" t="s">
        <v>245</v>
      </c>
      <c r="G6" s="135" t="s">
        <v>1419</v>
      </c>
      <c r="H6" s="12"/>
      <c r="I6" s="12"/>
      <c r="J6" s="12"/>
      <c r="K6" s="12"/>
      <c r="L6" s="12"/>
      <c r="M6" s="12"/>
      <c r="N6" s="12"/>
    </row>
    <row r="7" spans="1:14" ht="38.25" customHeight="1" x14ac:dyDescent="0.2">
      <c r="A7" s="20">
        <f>A6+1</f>
        <v>2</v>
      </c>
      <c r="B7" s="346" t="s">
        <v>999</v>
      </c>
      <c r="C7" s="83" t="s">
        <v>245</v>
      </c>
      <c r="D7" s="47">
        <v>0</v>
      </c>
      <c r="E7" s="83" t="s">
        <v>245</v>
      </c>
      <c r="F7" s="47">
        <v>0</v>
      </c>
    </row>
    <row r="8" spans="1:14" ht="38.25" customHeight="1" x14ac:dyDescent="0.2">
      <c r="A8" s="20">
        <f>A7+1</f>
        <v>3</v>
      </c>
      <c r="B8" s="346" t="s">
        <v>1000</v>
      </c>
      <c r="C8" s="83" t="s">
        <v>245</v>
      </c>
      <c r="D8" s="47">
        <v>0</v>
      </c>
      <c r="E8" s="83" t="s">
        <v>245</v>
      </c>
      <c r="F8" s="47">
        <v>0</v>
      </c>
    </row>
    <row r="9" spans="1:14" ht="37.5" customHeight="1" x14ac:dyDescent="0.2">
      <c r="A9" s="20">
        <v>4</v>
      </c>
      <c r="B9" s="422" t="s">
        <v>995</v>
      </c>
      <c r="C9" s="86">
        <v>84000</v>
      </c>
      <c r="D9" s="84" t="s">
        <v>245</v>
      </c>
      <c r="E9" s="86">
        <v>9000</v>
      </c>
      <c r="F9" s="84" t="s">
        <v>245</v>
      </c>
    </row>
    <row r="10" spans="1:14" ht="33" customHeight="1" x14ac:dyDescent="0.2">
      <c r="A10" s="20">
        <v>5</v>
      </c>
      <c r="B10" s="422" t="s">
        <v>1002</v>
      </c>
      <c r="C10" s="85">
        <f>C9-C6</f>
        <v>84000</v>
      </c>
      <c r="D10" s="84" t="s">
        <v>245</v>
      </c>
      <c r="E10" s="85">
        <f>E9-E6</f>
        <v>9000</v>
      </c>
      <c r="F10" s="84" t="s">
        <v>245</v>
      </c>
    </row>
    <row r="11" spans="1:14" ht="36" customHeight="1" thickBot="1" x14ac:dyDescent="0.25">
      <c r="A11" s="21">
        <v>6</v>
      </c>
      <c r="B11" s="423" t="s">
        <v>186</v>
      </c>
      <c r="C11" s="88">
        <f>IF(C6=0,0,C6/D7)</f>
        <v>0</v>
      </c>
      <c r="D11" s="89" t="s">
        <v>245</v>
      </c>
      <c r="E11" s="88">
        <f>IF(E6=0,0,E6/F7)</f>
        <v>0</v>
      </c>
      <c r="F11" s="89" t="s">
        <v>245</v>
      </c>
    </row>
    <row r="12" spans="1:14" x14ac:dyDescent="0.2">
      <c r="B12" s="15"/>
      <c r="E12" s="92"/>
    </row>
    <row r="13" spans="1:14" x14ac:dyDescent="0.2">
      <c r="A13" s="1007" t="s">
        <v>1226</v>
      </c>
      <c r="B13" s="1007"/>
      <c r="C13" s="1007"/>
      <c r="D13" s="1007"/>
      <c r="E13" s="1007"/>
    </row>
    <row r="14" spans="1:14" x14ac:dyDescent="0.2">
      <c r="A14" s="295" t="s">
        <v>1001</v>
      </c>
      <c r="B14" s="295"/>
      <c r="C14" s="295"/>
      <c r="D14" s="295"/>
      <c r="E14" s="296"/>
    </row>
  </sheetData>
  <mergeCells count="9">
    <mergeCell ref="E2:F2"/>
    <mergeCell ref="E3:F3"/>
    <mergeCell ref="A1:F1"/>
    <mergeCell ref="A13:E13"/>
    <mergeCell ref="A2:B2"/>
    <mergeCell ref="C2:D2"/>
    <mergeCell ref="A3:A4"/>
    <mergeCell ref="B3:B4"/>
    <mergeCell ref="C3:D3"/>
  </mergeCells>
  <pageMargins left="0.5" right="0.39" top="0.98425196850393704" bottom="0.98425196850393704" header="0.51181102362204722" footer="0.51181102362204722"/>
  <pageSetup paperSize="9"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fitToPage="1"/>
  </sheetPr>
  <dimension ref="A1:F14"/>
  <sheetViews>
    <sheetView zoomScaleNormal="100" workbookViewId="0">
      <selection activeCell="G17" sqref="G17"/>
    </sheetView>
  </sheetViews>
  <sheetFormatPr defaultRowHeight="12.75" x14ac:dyDescent="0.2"/>
  <cols>
    <col min="1" max="1" width="8.140625" customWidth="1"/>
    <col min="2" max="2" width="93.140625" customWidth="1"/>
    <col min="3" max="3" width="15.7109375" customWidth="1"/>
    <col min="4" max="4" width="18.140625" customWidth="1"/>
    <col min="5" max="6" width="17.85546875" customWidth="1"/>
  </cols>
  <sheetData>
    <row r="1" spans="1:6" s="476" customFormat="1" ht="50.1" customHeight="1" thickBot="1" x14ac:dyDescent="0.25">
      <c r="A1" s="1004" t="s">
        <v>1282</v>
      </c>
      <c r="B1" s="1005"/>
      <c r="C1" s="1005"/>
      <c r="D1" s="1005"/>
      <c r="E1" s="1005"/>
      <c r="F1" s="1006"/>
    </row>
    <row r="2" spans="1:6" s="476" customFormat="1" ht="46.15" customHeight="1" x14ac:dyDescent="0.2">
      <c r="A2" s="842" t="s">
        <v>1305</v>
      </c>
      <c r="B2" s="897"/>
      <c r="C2" s="1008" t="s">
        <v>1039</v>
      </c>
      <c r="D2" s="1009"/>
      <c r="E2" s="1008" t="s">
        <v>1283</v>
      </c>
      <c r="F2" s="1009"/>
    </row>
    <row r="3" spans="1:6" s="476" customFormat="1" ht="15.75" x14ac:dyDescent="0.2">
      <c r="A3" s="895" t="s">
        <v>145</v>
      </c>
      <c r="B3" s="893" t="s">
        <v>259</v>
      </c>
      <c r="C3" s="891">
        <v>2022</v>
      </c>
      <c r="D3" s="892"/>
      <c r="E3" s="1010">
        <v>2022</v>
      </c>
      <c r="F3" s="1011"/>
    </row>
    <row r="4" spans="1:6" s="476" customFormat="1" ht="88.15" customHeight="1" x14ac:dyDescent="0.2">
      <c r="A4" s="896"/>
      <c r="B4" s="894"/>
      <c r="C4" s="419" t="s">
        <v>638</v>
      </c>
      <c r="D4" s="361" t="s">
        <v>994</v>
      </c>
      <c r="E4" s="563" t="s">
        <v>638</v>
      </c>
      <c r="F4" s="564" t="s">
        <v>994</v>
      </c>
    </row>
    <row r="5" spans="1:6" s="476" customFormat="1" ht="15.75" x14ac:dyDescent="0.2">
      <c r="A5" s="420"/>
      <c r="B5" s="421"/>
      <c r="C5" s="424" t="s">
        <v>217</v>
      </c>
      <c r="D5" s="354" t="s">
        <v>218</v>
      </c>
      <c r="E5" s="424" t="s">
        <v>219</v>
      </c>
      <c r="F5" s="354" t="s">
        <v>226</v>
      </c>
    </row>
    <row r="6" spans="1:6" ht="31.5" x14ac:dyDescent="0.2">
      <c r="A6" s="20">
        <v>1</v>
      </c>
      <c r="B6" s="346" t="s">
        <v>1040</v>
      </c>
      <c r="C6" s="82">
        <v>0</v>
      </c>
      <c r="D6" s="84" t="s">
        <v>245</v>
      </c>
      <c r="E6" s="82">
        <v>0</v>
      </c>
      <c r="F6" s="84" t="s">
        <v>245</v>
      </c>
    </row>
    <row r="7" spans="1:6" ht="37.5" x14ac:dyDescent="0.2">
      <c r="A7" s="20">
        <f>A6+1</f>
        <v>2</v>
      </c>
      <c r="B7" s="346" t="s">
        <v>1041</v>
      </c>
      <c r="C7" s="83" t="s">
        <v>245</v>
      </c>
      <c r="D7" s="47">
        <v>0</v>
      </c>
      <c r="E7" s="83" t="s">
        <v>245</v>
      </c>
      <c r="F7" s="47">
        <v>0</v>
      </c>
    </row>
    <row r="8" spans="1:6" ht="37.5" x14ac:dyDescent="0.2">
      <c r="A8" s="20">
        <f>A7+1</f>
        <v>3</v>
      </c>
      <c r="B8" s="346" t="s">
        <v>1042</v>
      </c>
      <c r="C8" s="83" t="s">
        <v>245</v>
      </c>
      <c r="D8" s="47">
        <v>0</v>
      </c>
      <c r="E8" s="83" t="s">
        <v>245</v>
      </c>
      <c r="F8" s="47">
        <v>0</v>
      </c>
    </row>
    <row r="9" spans="1:6" ht="15.75" x14ac:dyDescent="0.2">
      <c r="A9" s="20">
        <v>4</v>
      </c>
      <c r="B9" s="422" t="s">
        <v>1043</v>
      </c>
      <c r="C9" s="86">
        <v>0</v>
      </c>
      <c r="D9" s="84" t="s">
        <v>245</v>
      </c>
      <c r="E9" s="86">
        <v>0</v>
      </c>
      <c r="F9" s="84" t="s">
        <v>245</v>
      </c>
    </row>
    <row r="10" spans="1:6" ht="15.75" x14ac:dyDescent="0.2">
      <c r="A10" s="20">
        <v>5</v>
      </c>
      <c r="B10" s="422" t="s">
        <v>1002</v>
      </c>
      <c r="C10" s="85">
        <f>C9-C6</f>
        <v>0</v>
      </c>
      <c r="D10" s="84" t="s">
        <v>245</v>
      </c>
      <c r="E10" s="85">
        <f>E9-E6</f>
        <v>0</v>
      </c>
      <c r="F10" s="84" t="s">
        <v>245</v>
      </c>
    </row>
    <row r="11" spans="1:6" ht="16.5" thickBot="1" x14ac:dyDescent="0.25">
      <c r="A11" s="21">
        <v>6</v>
      </c>
      <c r="B11" s="423" t="s">
        <v>186</v>
      </c>
      <c r="C11" s="88">
        <f>IF(C6=0,0,C6/D7)</f>
        <v>0</v>
      </c>
      <c r="D11" s="89" t="s">
        <v>245</v>
      </c>
      <c r="E11" s="88">
        <f>IF(E6=0,0,E6/F7)</f>
        <v>0</v>
      </c>
      <c r="F11" s="89" t="s">
        <v>245</v>
      </c>
    </row>
    <row r="12" spans="1:6" ht="15.75" x14ac:dyDescent="0.2">
      <c r="A12" s="13"/>
      <c r="B12" s="15"/>
      <c r="C12" s="13"/>
      <c r="D12" s="13"/>
    </row>
    <row r="13" spans="1:6" ht="15" x14ac:dyDescent="0.2">
      <c r="A13" s="900" t="s">
        <v>1227</v>
      </c>
      <c r="B13" s="901"/>
      <c r="C13" s="901"/>
      <c r="D13" s="902"/>
    </row>
    <row r="14" spans="1:6" ht="31.5" customHeight="1" x14ac:dyDescent="0.2">
      <c r="A14" s="937" t="s">
        <v>1038</v>
      </c>
      <c r="B14" s="938"/>
      <c r="C14" s="938"/>
      <c r="D14" s="939"/>
    </row>
  </sheetData>
  <mergeCells count="10">
    <mergeCell ref="E2:F2"/>
    <mergeCell ref="E3:F3"/>
    <mergeCell ref="A1:F1"/>
    <mergeCell ref="A14:D14"/>
    <mergeCell ref="A13:D13"/>
    <mergeCell ref="A2:B2"/>
    <mergeCell ref="C2:D2"/>
    <mergeCell ref="A3:A4"/>
    <mergeCell ref="B3:B4"/>
    <mergeCell ref="C3:D3"/>
  </mergeCells>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O101"/>
  <sheetViews>
    <sheetView zoomScaleNormal="100" workbookViewId="0">
      <pane xSplit="1" ySplit="2" topLeftCell="B57" activePane="bottomRight" state="frozen"/>
      <selection activeCell="C48" sqref="C48"/>
      <selection pane="topRight" activeCell="C48" sqref="C48"/>
      <selection pane="bottomLeft" activeCell="C48" sqref="C48"/>
      <selection pane="bottomRight" activeCell="B63" sqref="B63"/>
    </sheetView>
  </sheetViews>
  <sheetFormatPr defaultRowHeight="15.75" x14ac:dyDescent="0.2"/>
  <cols>
    <col min="1" max="1" width="19.5703125" style="24" customWidth="1"/>
    <col min="2" max="2" width="113" style="9" customWidth="1"/>
    <col min="3" max="3" width="13.85546875" style="191" customWidth="1"/>
  </cols>
  <sheetData>
    <row r="1" spans="1:8" ht="19.5" thickBot="1" x14ac:dyDescent="0.3">
      <c r="A1" s="781" t="s">
        <v>918</v>
      </c>
      <c r="B1" s="782"/>
      <c r="C1" s="190"/>
    </row>
    <row r="2" spans="1:8" x14ac:dyDescent="0.2">
      <c r="A2" s="104" t="s">
        <v>164</v>
      </c>
      <c r="B2" s="104" t="s">
        <v>225</v>
      </c>
    </row>
    <row r="3" spans="1:8" ht="144.75" customHeight="1" x14ac:dyDescent="0.2">
      <c r="A3" s="153" t="s">
        <v>165</v>
      </c>
      <c r="B3" s="106" t="s">
        <v>244</v>
      </c>
    </row>
    <row r="4" spans="1:8" ht="56.25" customHeight="1" x14ac:dyDescent="0.2">
      <c r="A4" s="153" t="s">
        <v>166</v>
      </c>
      <c r="B4" s="153" t="s">
        <v>63</v>
      </c>
    </row>
    <row r="5" spans="1:8" ht="47.25" x14ac:dyDescent="0.2">
      <c r="A5" s="153" t="s">
        <v>35</v>
      </c>
      <c r="B5" s="106" t="s">
        <v>926</v>
      </c>
    </row>
    <row r="6" spans="1:8" ht="302.25" customHeight="1" x14ac:dyDescent="0.2">
      <c r="A6" s="153" t="s">
        <v>36</v>
      </c>
      <c r="B6" s="153" t="s">
        <v>1243</v>
      </c>
      <c r="D6" s="191"/>
    </row>
    <row r="7" spans="1:8" ht="38.25" customHeight="1" x14ac:dyDescent="0.2">
      <c r="A7" s="153" t="s">
        <v>37</v>
      </c>
      <c r="B7" s="106" t="s">
        <v>1244</v>
      </c>
      <c r="D7" s="191"/>
    </row>
    <row r="8" spans="1:8" ht="63.75" customHeight="1" x14ac:dyDescent="0.2">
      <c r="A8" s="105" t="s">
        <v>163</v>
      </c>
      <c r="B8" s="130" t="s">
        <v>1060</v>
      </c>
      <c r="D8" s="191"/>
    </row>
    <row r="9" spans="1:8" ht="21" customHeight="1" x14ac:dyDescent="0.2">
      <c r="A9" s="106" t="s">
        <v>600</v>
      </c>
      <c r="B9" s="106" t="s">
        <v>928</v>
      </c>
    </row>
    <row r="10" spans="1:8" ht="51.75" customHeight="1" x14ac:dyDescent="0.2">
      <c r="A10" s="109" t="s">
        <v>77</v>
      </c>
      <c r="B10" s="107" t="s">
        <v>1061</v>
      </c>
    </row>
    <row r="11" spans="1:8" ht="66" customHeight="1" x14ac:dyDescent="0.2">
      <c r="A11" s="105" t="s">
        <v>157</v>
      </c>
      <c r="B11" s="105" t="s">
        <v>808</v>
      </c>
    </row>
    <row r="12" spans="1:8" ht="63" x14ac:dyDescent="0.2">
      <c r="A12" s="107" t="s">
        <v>158</v>
      </c>
      <c r="B12" s="107" t="s">
        <v>1062</v>
      </c>
    </row>
    <row r="13" spans="1:8" ht="36" customHeight="1" x14ac:dyDescent="0.2">
      <c r="A13" s="108" t="s">
        <v>159</v>
      </c>
      <c r="B13" s="108" t="s">
        <v>729</v>
      </c>
    </row>
    <row r="14" spans="1:8" ht="66.75" customHeight="1" x14ac:dyDescent="0.2">
      <c r="A14" s="106" t="s">
        <v>160</v>
      </c>
      <c r="B14" s="115" t="s">
        <v>648</v>
      </c>
      <c r="C14" s="195"/>
      <c r="D14" s="195"/>
      <c r="E14" s="195"/>
      <c r="F14" s="195"/>
      <c r="G14" s="195"/>
      <c r="H14" s="195"/>
    </row>
    <row r="15" spans="1:8" ht="84" customHeight="1" x14ac:dyDescent="0.2">
      <c r="A15" s="106" t="s">
        <v>161</v>
      </c>
      <c r="B15" s="115" t="s">
        <v>1107</v>
      </c>
      <c r="C15" s="195"/>
      <c r="D15" s="195"/>
      <c r="E15" s="195"/>
      <c r="F15" s="195"/>
      <c r="G15" s="195"/>
      <c r="H15" s="195"/>
    </row>
    <row r="16" spans="1:8" ht="21.75" customHeight="1" x14ac:dyDescent="0.2">
      <c r="A16" s="106" t="s">
        <v>31</v>
      </c>
      <c r="B16" s="106" t="s">
        <v>596</v>
      </c>
    </row>
    <row r="17" spans="1:4" ht="52.5" customHeight="1" x14ac:dyDescent="0.2">
      <c r="A17" s="105" t="s">
        <v>23</v>
      </c>
      <c r="B17" s="105" t="s">
        <v>1063</v>
      </c>
      <c r="C17" s="195"/>
    </row>
    <row r="18" spans="1:4" ht="55.5" customHeight="1" x14ac:dyDescent="0.2">
      <c r="A18" s="153" t="s">
        <v>155</v>
      </c>
      <c r="B18" s="153" t="s">
        <v>919</v>
      </c>
    </row>
    <row r="19" spans="1:4" ht="33" customHeight="1" x14ac:dyDescent="0.2">
      <c r="A19" s="130" t="s">
        <v>229</v>
      </c>
      <c r="B19" s="130" t="s">
        <v>188</v>
      </c>
    </row>
    <row r="20" spans="1:4" ht="18" customHeight="1" x14ac:dyDescent="0.2">
      <c r="A20" s="153" t="s">
        <v>698</v>
      </c>
      <c r="B20" s="153" t="s">
        <v>867</v>
      </c>
    </row>
    <row r="21" spans="1:4" ht="31.5" x14ac:dyDescent="0.2">
      <c r="A21" s="153" t="s">
        <v>691</v>
      </c>
      <c r="B21" s="153" t="s">
        <v>932</v>
      </c>
    </row>
    <row r="22" spans="1:4" ht="18" customHeight="1" x14ac:dyDescent="0.2">
      <c r="A22" s="153" t="s">
        <v>613</v>
      </c>
      <c r="B22" s="153" t="s">
        <v>931</v>
      </c>
    </row>
    <row r="23" spans="1:4" ht="18" customHeight="1" x14ac:dyDescent="0.2">
      <c r="A23" s="153" t="s">
        <v>692</v>
      </c>
      <c r="B23" s="153" t="s">
        <v>933</v>
      </c>
    </row>
    <row r="24" spans="1:4" ht="18" customHeight="1" x14ac:dyDescent="0.2">
      <c r="A24" s="153" t="s">
        <v>879</v>
      </c>
      <c r="B24" s="153" t="s">
        <v>920</v>
      </c>
    </row>
    <row r="25" spans="1:4" ht="36" customHeight="1" x14ac:dyDescent="0.2">
      <c r="A25" s="153" t="s">
        <v>880</v>
      </c>
      <c r="B25" s="153" t="s">
        <v>881</v>
      </c>
    </row>
    <row r="26" spans="1:4" ht="55.5" customHeight="1" x14ac:dyDescent="0.2">
      <c r="A26" s="105" t="s">
        <v>16</v>
      </c>
      <c r="B26" s="105" t="s">
        <v>921</v>
      </c>
    </row>
    <row r="27" spans="1:4" ht="63" x14ac:dyDescent="0.2">
      <c r="A27" s="153" t="s">
        <v>156</v>
      </c>
      <c r="B27" s="153" t="s">
        <v>1101</v>
      </c>
      <c r="D27" s="191"/>
    </row>
    <row r="28" spans="1:4" ht="35.25" customHeight="1" x14ac:dyDescent="0.2">
      <c r="A28" s="105" t="s">
        <v>110</v>
      </c>
      <c r="B28" s="105" t="s">
        <v>449</v>
      </c>
    </row>
    <row r="29" spans="1:4" s="59" customFormat="1" ht="204.75" x14ac:dyDescent="0.2">
      <c r="A29" s="153" t="s">
        <v>268</v>
      </c>
      <c r="B29" s="106" t="s">
        <v>810</v>
      </c>
      <c r="C29" s="253"/>
    </row>
    <row r="30" spans="1:4" ht="31.5" x14ac:dyDescent="0.2">
      <c r="A30" s="108" t="s">
        <v>189</v>
      </c>
      <c r="B30" s="120" t="s">
        <v>701</v>
      </c>
    </row>
    <row r="31" spans="1:4" ht="78.75" x14ac:dyDescent="0.2">
      <c r="A31" s="106" t="s">
        <v>190</v>
      </c>
      <c r="B31" s="106" t="s">
        <v>140</v>
      </c>
      <c r="C31" s="192"/>
    </row>
    <row r="32" spans="1:4" ht="31.5" x14ac:dyDescent="0.2">
      <c r="A32" s="108" t="s">
        <v>191</v>
      </c>
      <c r="B32" s="108" t="s">
        <v>103</v>
      </c>
    </row>
    <row r="33" spans="1:15" ht="18" customHeight="1" x14ac:dyDescent="0.2">
      <c r="A33" s="108" t="s">
        <v>192</v>
      </c>
      <c r="B33" s="108" t="s">
        <v>104</v>
      </c>
    </row>
    <row r="34" spans="1:15" ht="18" customHeight="1" x14ac:dyDescent="0.2">
      <c r="A34" s="108" t="s">
        <v>193</v>
      </c>
      <c r="B34" s="108" t="s">
        <v>119</v>
      </c>
    </row>
    <row r="35" spans="1:15" ht="18" customHeight="1" x14ac:dyDescent="0.2">
      <c r="A35" s="108" t="s">
        <v>194</v>
      </c>
      <c r="B35" s="108" t="s">
        <v>730</v>
      </c>
      <c r="C35" s="192"/>
    </row>
    <row r="36" spans="1:15" ht="78.75" x14ac:dyDescent="0.2">
      <c r="A36" s="108" t="s">
        <v>242</v>
      </c>
      <c r="B36" s="108" t="s">
        <v>936</v>
      </c>
    </row>
    <row r="37" spans="1:15" ht="36.75" customHeight="1" x14ac:dyDescent="0.2">
      <c r="A37" s="108" t="s">
        <v>105</v>
      </c>
      <c r="B37" s="108" t="s">
        <v>937</v>
      </c>
    </row>
    <row r="38" spans="1:15" ht="36.75" customHeight="1" x14ac:dyDescent="0.2">
      <c r="A38" s="108" t="s">
        <v>106</v>
      </c>
      <c r="B38" s="108" t="s">
        <v>939</v>
      </c>
      <c r="D38" s="191"/>
      <c r="E38" s="191"/>
    </row>
    <row r="39" spans="1:15" ht="47.25" x14ac:dyDescent="0.2">
      <c r="A39" s="108" t="s">
        <v>107</v>
      </c>
      <c r="B39" s="106" t="s">
        <v>720</v>
      </c>
      <c r="D39" s="191"/>
      <c r="E39" s="191"/>
    </row>
    <row r="40" spans="1:15" ht="36.75" customHeight="1" x14ac:dyDescent="0.2">
      <c r="A40" s="108" t="s">
        <v>108</v>
      </c>
      <c r="B40" s="108" t="s">
        <v>597</v>
      </c>
      <c r="D40" s="191"/>
      <c r="E40" s="191"/>
    </row>
    <row r="41" spans="1:15" ht="18" customHeight="1" x14ac:dyDescent="0.2">
      <c r="A41" s="106" t="s">
        <v>109</v>
      </c>
      <c r="B41" s="106" t="s">
        <v>59</v>
      </c>
      <c r="D41" s="191"/>
      <c r="E41" s="191"/>
    </row>
    <row r="42" spans="1:15" ht="30" customHeight="1" x14ac:dyDescent="0.2">
      <c r="A42" s="161" t="s">
        <v>700</v>
      </c>
      <c r="B42" s="161" t="s">
        <v>699</v>
      </c>
      <c r="D42" s="191"/>
      <c r="E42" s="191"/>
    </row>
    <row r="43" spans="1:15" ht="33.75" customHeight="1" x14ac:dyDescent="0.2">
      <c r="A43" s="105" t="s">
        <v>17</v>
      </c>
      <c r="B43" s="105" t="s">
        <v>1064</v>
      </c>
      <c r="D43" s="191"/>
      <c r="E43" s="191"/>
    </row>
    <row r="44" spans="1:15" ht="33.75" customHeight="1" x14ac:dyDescent="0.2">
      <c r="A44" s="105" t="s">
        <v>195</v>
      </c>
      <c r="B44" s="105" t="s">
        <v>1065</v>
      </c>
      <c r="D44" s="191"/>
      <c r="E44" s="191"/>
    </row>
    <row r="45" spans="1:15" ht="31.5" x14ac:dyDescent="0.2">
      <c r="A45" s="115" t="s">
        <v>674</v>
      </c>
      <c r="B45" s="115" t="s">
        <v>706</v>
      </c>
      <c r="D45" s="191"/>
      <c r="E45" s="191"/>
    </row>
    <row r="46" spans="1:15" ht="33" customHeight="1" x14ac:dyDescent="0.2">
      <c r="A46" s="106" t="s">
        <v>120</v>
      </c>
      <c r="B46" s="106" t="s">
        <v>1094</v>
      </c>
      <c r="D46" s="191"/>
      <c r="E46" s="191"/>
      <c r="O46" s="182" t="s">
        <v>1109</v>
      </c>
    </row>
    <row r="47" spans="1:15" ht="33" customHeight="1" x14ac:dyDescent="0.2">
      <c r="A47" s="105" t="s">
        <v>888</v>
      </c>
      <c r="B47" s="105" t="s">
        <v>1066</v>
      </c>
      <c r="D47" s="191"/>
      <c r="E47" s="191"/>
    </row>
    <row r="48" spans="1:15" ht="33" customHeight="1" x14ac:dyDescent="0.2">
      <c r="A48" s="106" t="s">
        <v>889</v>
      </c>
      <c r="B48" s="115" t="s">
        <v>891</v>
      </c>
      <c r="D48" s="191"/>
      <c r="E48" s="191"/>
    </row>
    <row r="49" spans="1:5" ht="33" customHeight="1" x14ac:dyDescent="0.2">
      <c r="A49" s="106" t="s">
        <v>890</v>
      </c>
      <c r="B49" s="115" t="s">
        <v>1095</v>
      </c>
      <c r="D49" s="191"/>
      <c r="E49" s="191"/>
    </row>
    <row r="50" spans="1:5" ht="63" x14ac:dyDescent="0.2">
      <c r="A50" s="105" t="s">
        <v>18</v>
      </c>
      <c r="B50" s="105" t="s">
        <v>639</v>
      </c>
      <c r="D50" s="191"/>
      <c r="E50" s="191"/>
    </row>
    <row r="51" spans="1:5" ht="18" customHeight="1" x14ac:dyDescent="0.2">
      <c r="A51" s="108" t="s">
        <v>315</v>
      </c>
      <c r="B51" s="120" t="s">
        <v>647</v>
      </c>
      <c r="D51" s="191"/>
      <c r="E51" s="191"/>
    </row>
    <row r="52" spans="1:5" ht="33" customHeight="1" x14ac:dyDescent="0.2">
      <c r="A52" s="106" t="s">
        <v>61</v>
      </c>
      <c r="B52" s="106" t="s">
        <v>809</v>
      </c>
      <c r="D52" s="191"/>
      <c r="E52" s="191"/>
    </row>
    <row r="53" spans="1:5" ht="18" customHeight="1" x14ac:dyDescent="0.2">
      <c r="A53" s="108" t="s">
        <v>605</v>
      </c>
      <c r="B53" s="108" t="s">
        <v>1103</v>
      </c>
      <c r="D53" s="191"/>
      <c r="E53" s="191"/>
    </row>
    <row r="54" spans="1:5" ht="50.25" customHeight="1" x14ac:dyDescent="0.2">
      <c r="A54" s="105" t="s">
        <v>228</v>
      </c>
      <c r="B54" s="105" t="s">
        <v>640</v>
      </c>
      <c r="D54" s="191"/>
      <c r="E54" s="191"/>
    </row>
    <row r="55" spans="1:5" s="59" customFormat="1" ht="33" customHeight="1" x14ac:dyDescent="0.2">
      <c r="A55" s="105" t="s">
        <v>138</v>
      </c>
      <c r="B55" s="105" t="s">
        <v>641</v>
      </c>
      <c r="C55" s="191"/>
      <c r="D55" s="191"/>
      <c r="E55" s="191"/>
    </row>
    <row r="56" spans="1:5" s="59" customFormat="1" ht="18" customHeight="1" x14ac:dyDescent="0.2">
      <c r="A56" s="130" t="s">
        <v>285</v>
      </c>
      <c r="B56" s="105" t="s">
        <v>1102</v>
      </c>
      <c r="C56" s="191"/>
      <c r="D56" s="191"/>
      <c r="E56" s="191"/>
    </row>
    <row r="57" spans="1:5" s="59" customFormat="1" ht="31.5" x14ac:dyDescent="0.2">
      <c r="A57" s="115" t="s">
        <v>201</v>
      </c>
      <c r="B57" s="115" t="s">
        <v>121</v>
      </c>
      <c r="C57" s="191"/>
      <c r="D57" s="191"/>
      <c r="E57" s="191"/>
    </row>
    <row r="58" spans="1:5" s="59" customFormat="1" ht="18" customHeight="1" x14ac:dyDescent="0.2">
      <c r="A58" s="120" t="s">
        <v>311</v>
      </c>
      <c r="B58" s="120" t="s">
        <v>731</v>
      </c>
      <c r="C58" s="191"/>
      <c r="D58" s="191"/>
      <c r="E58" s="191"/>
    </row>
    <row r="59" spans="1:5" s="59" customFormat="1" ht="18" customHeight="1" x14ac:dyDescent="0.2">
      <c r="A59" s="120" t="s">
        <v>646</v>
      </c>
      <c r="B59" s="121" t="s">
        <v>1067</v>
      </c>
      <c r="C59" s="191"/>
      <c r="D59" s="191"/>
      <c r="E59" s="191"/>
    </row>
    <row r="60" spans="1:5" s="59" customFormat="1" ht="18" customHeight="1" x14ac:dyDescent="0.2">
      <c r="A60" s="120" t="s">
        <v>653</v>
      </c>
      <c r="B60" s="121" t="s">
        <v>1068</v>
      </c>
      <c r="C60" s="191"/>
      <c r="D60" s="191"/>
      <c r="E60" s="191"/>
    </row>
    <row r="61" spans="1:5" ht="47.25" x14ac:dyDescent="0.2">
      <c r="A61" s="105" t="s">
        <v>19</v>
      </c>
      <c r="B61" s="105" t="s">
        <v>131</v>
      </c>
      <c r="D61" s="191"/>
      <c r="E61" s="191"/>
    </row>
    <row r="62" spans="1:5" ht="33" customHeight="1" x14ac:dyDescent="0.2">
      <c r="A62" s="106" t="s">
        <v>779</v>
      </c>
      <c r="B62" s="106" t="s">
        <v>92</v>
      </c>
      <c r="D62" s="191"/>
      <c r="E62" s="191"/>
    </row>
    <row r="63" spans="1:5" ht="47.25" x14ac:dyDescent="0.2">
      <c r="A63" s="120" t="s">
        <v>621</v>
      </c>
      <c r="B63" s="120" t="s">
        <v>1108</v>
      </c>
      <c r="D63" s="191"/>
      <c r="E63" s="191"/>
    </row>
    <row r="64" spans="1:5" ht="46.9" customHeight="1" x14ac:dyDescent="0.2">
      <c r="A64" s="120" t="s">
        <v>622</v>
      </c>
      <c r="B64" s="120" t="s">
        <v>1110</v>
      </c>
      <c r="D64" s="191"/>
      <c r="E64" s="191"/>
    </row>
    <row r="65" spans="1:11" ht="47.25" x14ac:dyDescent="0.2">
      <c r="A65" s="115" t="s">
        <v>91</v>
      </c>
      <c r="B65" s="115" t="s">
        <v>1245</v>
      </c>
      <c r="D65" s="191"/>
      <c r="E65" s="191"/>
    </row>
    <row r="66" spans="1:11" ht="46.9" customHeight="1" x14ac:dyDescent="0.2">
      <c r="A66" s="120" t="s">
        <v>623</v>
      </c>
      <c r="B66" s="106" t="s">
        <v>868</v>
      </c>
      <c r="D66" s="191"/>
      <c r="E66" s="191"/>
    </row>
    <row r="67" spans="1:11" s="62" customFormat="1" ht="33" customHeight="1" x14ac:dyDescent="0.2">
      <c r="A67" s="105" t="s">
        <v>20</v>
      </c>
      <c r="B67" s="105" t="s">
        <v>945</v>
      </c>
      <c r="C67" s="191"/>
      <c r="D67" s="191"/>
      <c r="E67" s="191"/>
    </row>
    <row r="68" spans="1:11" s="229" customFormat="1" ht="18" customHeight="1" x14ac:dyDescent="0.2">
      <c r="A68" s="153" t="s">
        <v>784</v>
      </c>
      <c r="B68" s="322" t="s">
        <v>1104</v>
      </c>
      <c r="C68" s="191"/>
      <c r="D68" s="191"/>
      <c r="E68" s="191"/>
    </row>
    <row r="69" spans="1:11" s="59" customFormat="1" ht="31.5" x14ac:dyDescent="0.2">
      <c r="A69" s="115" t="s">
        <v>796</v>
      </c>
      <c r="B69" s="106" t="s">
        <v>139</v>
      </c>
      <c r="C69" s="191"/>
      <c r="D69" s="191"/>
      <c r="E69" s="191"/>
    </row>
    <row r="70" spans="1:11" ht="31.5" customHeight="1" x14ac:dyDescent="0.2">
      <c r="A70" s="115" t="s">
        <v>721</v>
      </c>
      <c r="B70" s="106" t="s">
        <v>946</v>
      </c>
      <c r="D70" s="191"/>
      <c r="E70" s="191"/>
    </row>
    <row r="71" spans="1:11" ht="18" customHeight="1" thickBot="1" x14ac:dyDescent="0.25">
      <c r="A71" s="256" t="s">
        <v>797</v>
      </c>
      <c r="B71" s="109" t="s">
        <v>1246</v>
      </c>
      <c r="D71" s="191"/>
      <c r="E71" s="191"/>
    </row>
    <row r="72" spans="1:11" ht="34.5" customHeight="1" thickBot="1" x14ac:dyDescent="0.25">
      <c r="A72" s="258" t="s">
        <v>269</v>
      </c>
      <c r="B72" s="258" t="s">
        <v>922</v>
      </c>
      <c r="D72" s="191"/>
      <c r="E72" s="191"/>
      <c r="K72" s="182"/>
    </row>
    <row r="73" spans="1:11" ht="34.5" customHeight="1" x14ac:dyDescent="0.2">
      <c r="A73" s="257" t="s">
        <v>258</v>
      </c>
      <c r="B73" s="257" t="s">
        <v>869</v>
      </c>
      <c r="D73" s="191"/>
      <c r="E73" s="191"/>
    </row>
    <row r="74" spans="1:11" ht="21" customHeight="1" x14ac:dyDescent="0.2">
      <c r="A74" s="106" t="s">
        <v>270</v>
      </c>
      <c r="B74" s="106" t="s">
        <v>1069</v>
      </c>
      <c r="D74" s="191"/>
      <c r="E74" s="191"/>
    </row>
    <row r="75" spans="1:11" ht="31.5" customHeight="1" x14ac:dyDescent="0.2">
      <c r="A75" s="108" t="s">
        <v>32</v>
      </c>
      <c r="B75" s="108" t="s">
        <v>152</v>
      </c>
      <c r="D75" s="191"/>
      <c r="E75" s="191"/>
    </row>
    <row r="76" spans="1:11" ht="31.5" customHeight="1" x14ac:dyDescent="0.2">
      <c r="A76" s="106" t="s">
        <v>58</v>
      </c>
      <c r="B76" s="106" t="s">
        <v>925</v>
      </c>
      <c r="D76" s="191"/>
      <c r="E76" s="191"/>
    </row>
    <row r="77" spans="1:11" ht="33.75" customHeight="1" x14ac:dyDescent="0.2">
      <c r="A77" s="119" t="s">
        <v>598</v>
      </c>
      <c r="B77" s="120" t="s">
        <v>707</v>
      </c>
    </row>
    <row r="78" spans="1:11" ht="47.25" x14ac:dyDescent="0.2">
      <c r="A78" s="294" t="s">
        <v>1024</v>
      </c>
      <c r="B78" s="294" t="s">
        <v>1025</v>
      </c>
      <c r="C78" s="294" t="s">
        <v>892</v>
      </c>
    </row>
    <row r="79" spans="1:11" ht="31.5" x14ac:dyDescent="0.2">
      <c r="A79" s="294" t="s">
        <v>923</v>
      </c>
      <c r="B79" s="294" t="s">
        <v>1031</v>
      </c>
      <c r="C79" s="294" t="s">
        <v>892</v>
      </c>
    </row>
    <row r="80" spans="1:11" ht="63" x14ac:dyDescent="0.2">
      <c r="A80" s="105" t="s">
        <v>111</v>
      </c>
      <c r="B80" s="105" t="s">
        <v>924</v>
      </c>
    </row>
    <row r="81" spans="1:6" ht="18" customHeight="1" x14ac:dyDescent="0.2">
      <c r="A81" s="106" t="s">
        <v>64</v>
      </c>
      <c r="B81" s="106" t="s">
        <v>708</v>
      </c>
    </row>
    <row r="82" spans="1:6" ht="19.5" customHeight="1" x14ac:dyDescent="0.2">
      <c r="A82" s="108" t="s">
        <v>243</v>
      </c>
      <c r="B82" s="108" t="s">
        <v>38</v>
      </c>
    </row>
    <row r="83" spans="1:6" ht="19.5" customHeight="1" x14ac:dyDescent="0.2">
      <c r="A83" s="120" t="s">
        <v>833</v>
      </c>
      <c r="B83" s="120" t="s">
        <v>848</v>
      </c>
      <c r="C83" s="192"/>
    </row>
    <row r="84" spans="1:6" ht="21" customHeight="1" x14ac:dyDescent="0.2">
      <c r="A84" s="120" t="s">
        <v>856</v>
      </c>
      <c r="B84" s="108" t="s">
        <v>830</v>
      </c>
      <c r="C84" s="192"/>
    </row>
    <row r="85" spans="1:6" ht="25.5" customHeight="1" x14ac:dyDescent="0.2">
      <c r="A85" s="120" t="s">
        <v>857</v>
      </c>
      <c r="B85" s="120" t="s">
        <v>858</v>
      </c>
      <c r="C85" s="192"/>
    </row>
    <row r="86" spans="1:6" ht="31.5" customHeight="1" x14ac:dyDescent="0.2">
      <c r="A86" s="120" t="s">
        <v>859</v>
      </c>
      <c r="B86" s="108" t="s">
        <v>831</v>
      </c>
      <c r="C86" s="192"/>
    </row>
    <row r="87" spans="1:6" ht="31.5" customHeight="1" x14ac:dyDescent="0.2">
      <c r="A87" s="120" t="s">
        <v>860</v>
      </c>
      <c r="B87" s="108" t="s">
        <v>832</v>
      </c>
      <c r="C87" s="192"/>
    </row>
    <row r="88" spans="1:6" ht="47.25" x14ac:dyDescent="0.2">
      <c r="A88" s="115" t="s">
        <v>861</v>
      </c>
      <c r="B88" s="106" t="s">
        <v>780</v>
      </c>
      <c r="C88" s="194"/>
      <c r="F88" s="182"/>
    </row>
    <row r="89" spans="1:6" ht="31.5" customHeight="1" x14ac:dyDescent="0.2">
      <c r="A89" s="115" t="s">
        <v>862</v>
      </c>
      <c r="B89" s="106" t="s">
        <v>947</v>
      </c>
    </row>
    <row r="90" spans="1:6" ht="61.5" customHeight="1" x14ac:dyDescent="0.2">
      <c r="A90" s="105" t="s">
        <v>113</v>
      </c>
      <c r="B90" s="105" t="s">
        <v>950</v>
      </c>
    </row>
    <row r="91" spans="1:6" s="54" customFormat="1" ht="49.5" customHeight="1" x14ac:dyDescent="0.2">
      <c r="A91" s="120" t="s">
        <v>863</v>
      </c>
      <c r="B91" s="120" t="s">
        <v>951</v>
      </c>
      <c r="C91" s="193"/>
    </row>
    <row r="92" spans="1:6" ht="130.5" customHeight="1" x14ac:dyDescent="0.2">
      <c r="A92" s="105" t="s">
        <v>271</v>
      </c>
      <c r="B92" s="105" t="s">
        <v>1106</v>
      </c>
      <c r="C92" s="193"/>
    </row>
    <row r="93" spans="1:6" ht="49.5" customHeight="1" x14ac:dyDescent="0.2">
      <c r="A93" s="105" t="s">
        <v>196</v>
      </c>
      <c r="B93" s="105" t="s">
        <v>1070</v>
      </c>
      <c r="C93" s="193"/>
    </row>
    <row r="94" spans="1:6" ht="37.5" customHeight="1" x14ac:dyDescent="0.2">
      <c r="A94" s="161" t="s">
        <v>675</v>
      </c>
      <c r="B94" s="161" t="s">
        <v>1071</v>
      </c>
      <c r="C94" s="193"/>
    </row>
    <row r="95" spans="1:6" ht="31.5" x14ac:dyDescent="0.2">
      <c r="A95" s="105" t="s">
        <v>33</v>
      </c>
      <c r="B95" s="105" t="s">
        <v>1072</v>
      </c>
      <c r="C95" s="193"/>
    </row>
    <row r="96" spans="1:6" ht="63" x14ac:dyDescent="0.2">
      <c r="A96" s="294" t="s">
        <v>1011</v>
      </c>
      <c r="B96" s="294" t="s">
        <v>1281</v>
      </c>
      <c r="C96" s="294" t="s">
        <v>892</v>
      </c>
    </row>
    <row r="97" spans="1:4" ht="49.15" customHeight="1" x14ac:dyDescent="0.2">
      <c r="A97" s="294" t="s">
        <v>1032</v>
      </c>
      <c r="B97" s="294" t="s">
        <v>1284</v>
      </c>
      <c r="C97" s="294" t="s">
        <v>892</v>
      </c>
    </row>
    <row r="98" spans="1:4" ht="66.75" customHeight="1" x14ac:dyDescent="0.2">
      <c r="A98" s="105" t="s">
        <v>215</v>
      </c>
      <c r="B98" s="105" t="s">
        <v>654</v>
      </c>
    </row>
    <row r="99" spans="1:4" ht="31.5" customHeight="1" x14ac:dyDescent="0.2">
      <c r="A99" s="105" t="s">
        <v>445</v>
      </c>
      <c r="B99" s="105" t="s">
        <v>1073</v>
      </c>
      <c r="D99" s="191"/>
    </row>
    <row r="100" spans="1:4" ht="31.5" customHeight="1" x14ac:dyDescent="0.2">
      <c r="A100" s="105" t="s">
        <v>446</v>
      </c>
      <c r="B100" s="105" t="s">
        <v>1074</v>
      </c>
      <c r="D100" s="191"/>
    </row>
    <row r="101" spans="1:4" ht="32.25" thickBot="1" x14ac:dyDescent="0.25">
      <c r="A101" s="555" t="s">
        <v>1275</v>
      </c>
      <c r="B101" s="555" t="s">
        <v>1299</v>
      </c>
      <c r="C101" s="294" t="s">
        <v>892</v>
      </c>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árok25">
    <tabColor indexed="42"/>
    <pageSetUpPr fitToPage="1"/>
  </sheetPr>
  <dimension ref="A1:S15"/>
  <sheetViews>
    <sheetView zoomScaleNormal="100" workbookViewId="0">
      <pane xSplit="1" ySplit="5" topLeftCell="B6" activePane="bottomRight" state="frozen"/>
      <selection pane="topRight" activeCell="B1" sqref="B1"/>
      <selection pane="bottomLeft" activeCell="A6" sqref="A6"/>
      <selection pane="bottomRight" activeCell="H11" sqref="H11"/>
    </sheetView>
  </sheetViews>
  <sheetFormatPr defaultColWidth="9.140625" defaultRowHeight="15.75" x14ac:dyDescent="0.2"/>
  <cols>
    <col min="1" max="1" width="8.85546875" style="44" customWidth="1"/>
    <col min="2" max="2" width="20.5703125" style="44" customWidth="1"/>
    <col min="3" max="3" width="18.28515625" style="44" customWidth="1"/>
    <col min="4" max="4" width="15.85546875" style="44" customWidth="1"/>
    <col min="5" max="5" width="15.7109375" style="44" customWidth="1"/>
    <col min="6" max="6" width="14.5703125" style="44" customWidth="1"/>
    <col min="7" max="7" width="18.7109375" style="44" customWidth="1"/>
    <col min="8" max="8" width="20.28515625" style="44" customWidth="1"/>
    <col min="9" max="9" width="18" style="44" customWidth="1"/>
    <col min="10" max="10" width="16.28515625" style="44" customWidth="1"/>
    <col min="11" max="11" width="16.85546875" style="44" customWidth="1"/>
    <col min="12" max="12" width="13.140625" style="44" customWidth="1"/>
    <col min="13" max="13" width="17.7109375" style="44" customWidth="1"/>
    <col min="14" max="16384" width="9.140625" style="44"/>
  </cols>
  <sheetData>
    <row r="1" spans="1:19" s="503" customFormat="1" ht="35.1" customHeight="1" thickBot="1" x14ac:dyDescent="0.25">
      <c r="A1" s="1014" t="s">
        <v>974</v>
      </c>
      <c r="B1" s="1015"/>
      <c r="C1" s="1015"/>
      <c r="D1" s="1015"/>
      <c r="E1" s="1015"/>
      <c r="F1" s="1015"/>
      <c r="G1" s="1015"/>
      <c r="H1" s="1015"/>
      <c r="I1" s="1015"/>
      <c r="J1" s="1015"/>
      <c r="K1" s="1015"/>
      <c r="L1" s="1015"/>
      <c r="M1" s="1016"/>
    </row>
    <row r="2" spans="1:19" s="503" customFormat="1" ht="42.75" customHeight="1" x14ac:dyDescent="0.2">
      <c r="A2" s="842" t="s">
        <v>1301</v>
      </c>
      <c r="B2" s="843"/>
      <c r="C2" s="843"/>
      <c r="D2" s="843"/>
      <c r="E2" s="843"/>
      <c r="F2" s="843"/>
      <c r="G2" s="843"/>
      <c r="H2" s="843"/>
      <c r="I2" s="843"/>
      <c r="J2" s="843"/>
      <c r="K2" s="843"/>
      <c r="L2" s="843"/>
      <c r="M2" s="844"/>
    </row>
    <row r="3" spans="1:19" s="503" customFormat="1" ht="45.75" customHeight="1" x14ac:dyDescent="0.2">
      <c r="A3" s="1020" t="s">
        <v>145</v>
      </c>
      <c r="B3" s="1022" t="s">
        <v>895</v>
      </c>
      <c r="C3" s="1022"/>
      <c r="D3" s="1022"/>
      <c r="E3" s="1022"/>
      <c r="F3" s="1022"/>
      <c r="G3" s="1022"/>
      <c r="H3" s="1022" t="s">
        <v>975</v>
      </c>
      <c r="I3" s="1022"/>
      <c r="J3" s="1022"/>
      <c r="K3" s="1022"/>
      <c r="L3" s="1022"/>
      <c r="M3" s="1023"/>
    </row>
    <row r="4" spans="1:19" s="507" customFormat="1" ht="171.75" customHeight="1" x14ac:dyDescent="0.2">
      <c r="A4" s="1021"/>
      <c r="B4" s="504" t="s">
        <v>659</v>
      </c>
      <c r="C4" s="504" t="s">
        <v>660</v>
      </c>
      <c r="D4" s="504" t="s">
        <v>168</v>
      </c>
      <c r="E4" s="504" t="s">
        <v>66</v>
      </c>
      <c r="F4" s="504" t="s">
        <v>1256</v>
      </c>
      <c r="G4" s="504" t="s">
        <v>143</v>
      </c>
      <c r="H4" s="504" t="s">
        <v>659</v>
      </c>
      <c r="I4" s="504" t="s">
        <v>660</v>
      </c>
      <c r="J4" s="504" t="s">
        <v>168</v>
      </c>
      <c r="K4" s="504" t="s">
        <v>66</v>
      </c>
      <c r="L4" s="505" t="s">
        <v>1257</v>
      </c>
      <c r="M4" s="506" t="s">
        <v>143</v>
      </c>
    </row>
    <row r="5" spans="1:19" s="503" customFormat="1" x14ac:dyDescent="0.2">
      <c r="A5" s="508"/>
      <c r="B5" s="505" t="s">
        <v>217</v>
      </c>
      <c r="C5" s="505" t="s">
        <v>218</v>
      </c>
      <c r="D5" s="505" t="s">
        <v>219</v>
      </c>
      <c r="E5" s="505" t="s">
        <v>226</v>
      </c>
      <c r="F5" s="505" t="s">
        <v>220</v>
      </c>
      <c r="G5" s="505" t="s">
        <v>606</v>
      </c>
      <c r="H5" s="505" t="s">
        <v>222</v>
      </c>
      <c r="I5" s="505" t="s">
        <v>223</v>
      </c>
      <c r="J5" s="505" t="s">
        <v>224</v>
      </c>
      <c r="K5" s="505" t="s">
        <v>607</v>
      </c>
      <c r="L5" s="507" t="s">
        <v>608</v>
      </c>
      <c r="M5" s="506" t="s">
        <v>717</v>
      </c>
    </row>
    <row r="6" spans="1:19" ht="36" customHeight="1" thickBot="1" x14ac:dyDescent="0.25">
      <c r="A6" s="51">
        <v>1</v>
      </c>
      <c r="B6" s="733">
        <v>10890161.380000001</v>
      </c>
      <c r="C6" s="733">
        <v>5375379.4299999997</v>
      </c>
      <c r="D6" s="733">
        <v>838922.57</v>
      </c>
      <c r="E6" s="733">
        <v>1656314.39</v>
      </c>
      <c r="F6" s="733">
        <v>845653.98</v>
      </c>
      <c r="G6" s="734">
        <f>SUM(B6:F6)</f>
        <v>19606431.75</v>
      </c>
      <c r="H6" s="733">
        <v>10684353.59</v>
      </c>
      <c r="I6" s="733">
        <v>5258562.75</v>
      </c>
      <c r="J6" s="733">
        <v>1686928.33</v>
      </c>
      <c r="K6" s="733">
        <v>1446926.5</v>
      </c>
      <c r="L6" s="733">
        <v>777519.16</v>
      </c>
      <c r="M6" s="735">
        <f>SUM(H6:L6)</f>
        <v>19854290.330000002</v>
      </c>
      <c r="N6" s="1012" t="s">
        <v>1418</v>
      </c>
      <c r="O6" s="1013"/>
      <c r="P6" s="1013"/>
      <c r="Q6" s="1013"/>
      <c r="R6" s="1013"/>
      <c r="S6" s="1013"/>
    </row>
    <row r="7" spans="1:19" x14ac:dyDescent="0.2">
      <c r="H7" s="228">
        <f>B6+'T11-Zdroje KV'!D15-'T5 - Analýza nákladov'!E91</f>
        <v>10674693.430000002</v>
      </c>
      <c r="I7" s="228">
        <f>C6+'T11-Zdroje KV'!D16-'T5 - Analýza nákladov'!E93</f>
        <v>5176451.43</v>
      </c>
    </row>
    <row r="8" spans="1:19" x14ac:dyDescent="0.2">
      <c r="H8" s="618">
        <f>SUM(H6)-H7</f>
        <v>9660.1599999982864</v>
      </c>
      <c r="I8" s="618">
        <f>SUM(I6)-I7</f>
        <v>82111.320000000298</v>
      </c>
    </row>
    <row r="9" spans="1:19" ht="15.75" customHeight="1" x14ac:dyDescent="0.2">
      <c r="B9" s="185" t="s">
        <v>702</v>
      </c>
      <c r="C9" s="185"/>
      <c r="H9" s="619" t="s">
        <v>1422</v>
      </c>
      <c r="I9" s="619"/>
    </row>
    <row r="11" spans="1:19" x14ac:dyDescent="0.2">
      <c r="B11" s="185" t="s">
        <v>620</v>
      </c>
      <c r="C11" s="185"/>
    </row>
    <row r="13" spans="1:19" x14ac:dyDescent="0.2">
      <c r="B13" s="1017" t="s">
        <v>1265</v>
      </c>
      <c r="C13" s="1018"/>
      <c r="D13" s="1018"/>
      <c r="E13" s="1019"/>
    </row>
    <row r="14" spans="1:19" ht="29.25" customHeight="1" x14ac:dyDescent="0.2">
      <c r="A14" s="981" t="s">
        <v>1421</v>
      </c>
      <c r="B14" s="981"/>
      <c r="C14" s="981"/>
      <c r="D14" s="981"/>
      <c r="E14" s="981"/>
      <c r="F14" s="981"/>
      <c r="G14" s="981"/>
      <c r="H14" s="981"/>
      <c r="I14" s="981"/>
      <c r="J14" s="981"/>
      <c r="K14" s="981"/>
      <c r="L14" s="981"/>
      <c r="M14" s="981"/>
    </row>
    <row r="15" spans="1:19" ht="29.25" customHeight="1" x14ac:dyDescent="0.2">
      <c r="A15" s="981" t="s">
        <v>1417</v>
      </c>
      <c r="B15" s="981"/>
      <c r="C15" s="981"/>
      <c r="D15" s="981"/>
      <c r="E15" s="981"/>
      <c r="F15" s="981"/>
      <c r="G15" s="981"/>
      <c r="H15" s="981"/>
      <c r="I15" s="981"/>
      <c r="J15" s="981"/>
      <c r="K15" s="981"/>
      <c r="L15" s="981"/>
      <c r="M15" s="981"/>
    </row>
  </sheetData>
  <mergeCells count="9">
    <mergeCell ref="N6:S6"/>
    <mergeCell ref="A15:M15"/>
    <mergeCell ref="A14:M14"/>
    <mergeCell ref="A1:M1"/>
    <mergeCell ref="A2:M2"/>
    <mergeCell ref="B13:E13"/>
    <mergeCell ref="A3:A4"/>
    <mergeCell ref="B3:G3"/>
    <mergeCell ref="H3:M3"/>
  </mergeCells>
  <phoneticPr fontId="24" type="noConversion"/>
  <pageMargins left="0.4" right="0.27" top="0.98425196850393704" bottom="0.98425196850393704" header="0.51181102362204722" footer="0.51181102362204722"/>
  <pageSetup paperSize="9" scale="66" orientation="landscape" r:id="rId1"/>
  <headerFooter alignWithMargins="0"/>
  <ignoredErrors>
    <ignoredError sqref="G6"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G45"/>
  <sheetViews>
    <sheetView zoomScaleNormal="100" workbookViewId="0">
      <pane xSplit="3" ySplit="3" topLeftCell="D4" activePane="bottomRight" state="frozen"/>
      <selection pane="topRight" activeCell="D1" sqref="D1"/>
      <selection pane="bottomLeft" activeCell="A4" sqref="A4"/>
      <selection pane="bottomRight" activeCell="H36" sqref="H36"/>
    </sheetView>
  </sheetViews>
  <sheetFormatPr defaultColWidth="9.140625" defaultRowHeight="15.75" x14ac:dyDescent="0.2"/>
  <cols>
    <col min="1" max="1" width="7.28515625" style="93" customWidth="1"/>
    <col min="2" max="2" width="39.85546875" style="93" customWidth="1"/>
    <col min="3" max="3" width="9.42578125" style="93" customWidth="1"/>
    <col min="4" max="4" width="18.42578125" style="93" customWidth="1"/>
    <col min="5" max="5" width="16.7109375" style="93" customWidth="1"/>
    <col min="6" max="6" width="15.42578125" style="93" customWidth="1"/>
    <col min="7" max="7" width="10" style="93" bestFit="1" customWidth="1"/>
    <col min="8" max="16384" width="9.140625" style="93"/>
  </cols>
  <sheetData>
    <row r="1" spans="1:6" s="509" customFormat="1" ht="50.1" customHeight="1" thickBot="1" x14ac:dyDescent="0.25">
      <c r="A1" s="1030" t="s">
        <v>976</v>
      </c>
      <c r="B1" s="1031"/>
      <c r="C1" s="1031"/>
      <c r="D1" s="1031"/>
      <c r="E1" s="1031"/>
      <c r="F1" s="1032"/>
    </row>
    <row r="2" spans="1:6" s="509" customFormat="1" ht="36.75" customHeight="1" thickBot="1" x14ac:dyDescent="0.25">
      <c r="A2" s="1033" t="s">
        <v>1305</v>
      </c>
      <c r="B2" s="1034"/>
      <c r="C2" s="1034"/>
      <c r="D2" s="1034"/>
      <c r="E2" s="1034"/>
      <c r="F2" s="1035"/>
    </row>
    <row r="3" spans="1:6" s="513" customFormat="1" ht="69" customHeight="1" thickBot="1" x14ac:dyDescent="0.25">
      <c r="A3" s="222" t="s">
        <v>450</v>
      </c>
      <c r="B3" s="222" t="s">
        <v>319</v>
      </c>
      <c r="C3" s="510" t="s">
        <v>145</v>
      </c>
      <c r="D3" s="510" t="s">
        <v>977</v>
      </c>
      <c r="E3" s="511" t="s">
        <v>978</v>
      </c>
      <c r="F3" s="512" t="s">
        <v>930</v>
      </c>
    </row>
    <row r="4" spans="1:6" s="513" customFormat="1" x14ac:dyDescent="0.2">
      <c r="A4" s="514"/>
      <c r="B4" s="221"/>
      <c r="C4" s="515"/>
      <c r="D4" s="515" t="s">
        <v>217</v>
      </c>
      <c r="E4" s="516" t="s">
        <v>218</v>
      </c>
      <c r="F4" s="517" t="s">
        <v>219</v>
      </c>
    </row>
    <row r="5" spans="1:6" customFormat="1" ht="15.75" customHeight="1" x14ac:dyDescent="0.25">
      <c r="A5" s="534">
        <v>601</v>
      </c>
      <c r="B5" s="518" t="s">
        <v>518</v>
      </c>
      <c r="C5" s="535" t="s">
        <v>519</v>
      </c>
      <c r="D5" s="737">
        <v>0</v>
      </c>
      <c r="E5" s="738">
        <v>0</v>
      </c>
      <c r="F5" s="739">
        <f>E5-D5</f>
        <v>0</v>
      </c>
    </row>
    <row r="6" spans="1:6" customFormat="1" ht="15.75" customHeight="1" x14ac:dyDescent="0.25">
      <c r="A6" s="536">
        <v>602</v>
      </c>
      <c r="B6" s="519" t="s">
        <v>520</v>
      </c>
      <c r="C6" s="537" t="s">
        <v>521</v>
      </c>
      <c r="D6" s="740">
        <v>146450.65</v>
      </c>
      <c r="E6" s="741">
        <v>287547.40000000002</v>
      </c>
      <c r="F6" s="739">
        <f t="shared" ref="F6:F39" si="0">E6-D6</f>
        <v>141096.75000000003</v>
      </c>
    </row>
    <row r="7" spans="1:6" customFormat="1" ht="15.75" customHeight="1" x14ac:dyDescent="0.25">
      <c r="A7" s="536">
        <v>604</v>
      </c>
      <c r="B7" s="520" t="s">
        <v>522</v>
      </c>
      <c r="C7" s="537" t="s">
        <v>523</v>
      </c>
      <c r="D7" s="740">
        <v>0</v>
      </c>
      <c r="E7" s="741">
        <v>0</v>
      </c>
      <c r="F7" s="739">
        <f t="shared" si="0"/>
        <v>0</v>
      </c>
    </row>
    <row r="8" spans="1:6" customFormat="1" ht="15.75" customHeight="1" x14ac:dyDescent="0.25">
      <c r="A8" s="536">
        <v>611</v>
      </c>
      <c r="B8" s="519" t="s">
        <v>1228</v>
      </c>
      <c r="C8" s="537" t="s">
        <v>524</v>
      </c>
      <c r="D8" s="740">
        <v>0</v>
      </c>
      <c r="E8" s="741">
        <v>0</v>
      </c>
      <c r="F8" s="739">
        <f t="shared" si="0"/>
        <v>0</v>
      </c>
    </row>
    <row r="9" spans="1:6" customFormat="1" ht="15.75" customHeight="1" x14ac:dyDescent="0.25">
      <c r="A9" s="536">
        <v>612</v>
      </c>
      <c r="B9" s="519" t="s">
        <v>525</v>
      </c>
      <c r="C9" s="537" t="s">
        <v>526</v>
      </c>
      <c r="D9" s="740">
        <v>0</v>
      </c>
      <c r="E9" s="741">
        <v>0</v>
      </c>
      <c r="F9" s="739">
        <f t="shared" si="0"/>
        <v>0</v>
      </c>
    </row>
    <row r="10" spans="1:6" customFormat="1" ht="15.75" customHeight="1" x14ac:dyDescent="0.25">
      <c r="A10" s="536">
        <v>613</v>
      </c>
      <c r="B10" s="519" t="s">
        <v>527</v>
      </c>
      <c r="C10" s="537" t="s">
        <v>528</v>
      </c>
      <c r="D10" s="740">
        <v>0</v>
      </c>
      <c r="E10" s="741">
        <v>0</v>
      </c>
      <c r="F10" s="739">
        <f t="shared" si="0"/>
        <v>0</v>
      </c>
    </row>
    <row r="11" spans="1:6" customFormat="1" ht="15.75" customHeight="1" x14ac:dyDescent="0.25">
      <c r="A11" s="536">
        <v>614</v>
      </c>
      <c r="B11" s="519" t="s">
        <v>529</v>
      </c>
      <c r="C11" s="537" t="s">
        <v>530</v>
      </c>
      <c r="D11" s="740">
        <v>0</v>
      </c>
      <c r="E11" s="741">
        <v>0</v>
      </c>
      <c r="F11" s="739">
        <f t="shared" si="0"/>
        <v>0</v>
      </c>
    </row>
    <row r="12" spans="1:6" customFormat="1" ht="15.75" customHeight="1" x14ac:dyDescent="0.25">
      <c r="A12" s="536">
        <v>621</v>
      </c>
      <c r="B12" s="519" t="s">
        <v>531</v>
      </c>
      <c r="C12" s="537" t="s">
        <v>532</v>
      </c>
      <c r="D12" s="740">
        <v>0</v>
      </c>
      <c r="E12" s="741">
        <v>0</v>
      </c>
      <c r="F12" s="739">
        <f t="shared" si="0"/>
        <v>0</v>
      </c>
    </row>
    <row r="13" spans="1:6" customFormat="1" ht="15.75" customHeight="1" x14ac:dyDescent="0.25">
      <c r="A13" s="536">
        <v>622</v>
      </c>
      <c r="B13" s="519" t="s">
        <v>533</v>
      </c>
      <c r="C13" s="537" t="s">
        <v>534</v>
      </c>
      <c r="D13" s="740">
        <v>0</v>
      </c>
      <c r="E13" s="741">
        <v>0</v>
      </c>
      <c r="F13" s="739">
        <f t="shared" si="0"/>
        <v>0</v>
      </c>
    </row>
    <row r="14" spans="1:6" customFormat="1" ht="15.75" customHeight="1" x14ac:dyDescent="0.25">
      <c r="A14" s="536">
        <v>623</v>
      </c>
      <c r="B14" s="519" t="s">
        <v>1230</v>
      </c>
      <c r="C14" s="537" t="s">
        <v>535</v>
      </c>
      <c r="D14" s="740">
        <v>0</v>
      </c>
      <c r="E14" s="741">
        <v>0</v>
      </c>
      <c r="F14" s="739">
        <f t="shared" si="0"/>
        <v>0</v>
      </c>
    </row>
    <row r="15" spans="1:6" customFormat="1" ht="15.75" customHeight="1" x14ac:dyDescent="0.25">
      <c r="A15" s="536">
        <v>624</v>
      </c>
      <c r="B15" s="519" t="s">
        <v>1231</v>
      </c>
      <c r="C15" s="537" t="s">
        <v>536</v>
      </c>
      <c r="D15" s="740">
        <v>0</v>
      </c>
      <c r="E15" s="741">
        <v>0</v>
      </c>
      <c r="F15" s="739">
        <f t="shared" si="0"/>
        <v>0</v>
      </c>
    </row>
    <row r="16" spans="1:6" customFormat="1" ht="15.75" customHeight="1" x14ac:dyDescent="0.25">
      <c r="A16" s="536">
        <v>641</v>
      </c>
      <c r="B16" s="519" t="s">
        <v>480</v>
      </c>
      <c r="C16" s="537" t="s">
        <v>537</v>
      </c>
      <c r="D16" s="740">
        <v>0</v>
      </c>
      <c r="E16" s="741">
        <v>0</v>
      </c>
      <c r="F16" s="739">
        <f t="shared" si="0"/>
        <v>0</v>
      </c>
    </row>
    <row r="17" spans="1:7" customFormat="1" ht="15.75" customHeight="1" x14ac:dyDescent="0.25">
      <c r="A17" s="536">
        <v>642</v>
      </c>
      <c r="B17" s="519" t="s">
        <v>482</v>
      </c>
      <c r="C17" s="537" t="s">
        <v>538</v>
      </c>
      <c r="D17" s="740">
        <v>0</v>
      </c>
      <c r="E17" s="741">
        <v>0</v>
      </c>
      <c r="F17" s="739">
        <f t="shared" si="0"/>
        <v>0</v>
      </c>
    </row>
    <row r="18" spans="1:7" customFormat="1" ht="15.75" customHeight="1" x14ac:dyDescent="0.25">
      <c r="A18" s="536">
        <v>643</v>
      </c>
      <c r="B18" s="519" t="s">
        <v>539</v>
      </c>
      <c r="C18" s="537" t="s">
        <v>540</v>
      </c>
      <c r="D18" s="740">
        <v>0</v>
      </c>
      <c r="E18" s="741">
        <v>0</v>
      </c>
      <c r="F18" s="739">
        <f t="shared" si="0"/>
        <v>0</v>
      </c>
    </row>
    <row r="19" spans="1:7" customFormat="1" ht="15.75" customHeight="1" x14ac:dyDescent="0.25">
      <c r="A19" s="536">
        <v>644</v>
      </c>
      <c r="B19" s="519" t="s">
        <v>486</v>
      </c>
      <c r="C19" s="537" t="s">
        <v>541</v>
      </c>
      <c r="D19" s="740">
        <v>0</v>
      </c>
      <c r="E19" s="741">
        <v>0</v>
      </c>
      <c r="F19" s="739">
        <f t="shared" si="0"/>
        <v>0</v>
      </c>
    </row>
    <row r="20" spans="1:7" customFormat="1" ht="15.75" customHeight="1" x14ac:dyDescent="0.25">
      <c r="A20" s="536">
        <v>645</v>
      </c>
      <c r="B20" s="519" t="s">
        <v>542</v>
      </c>
      <c r="C20" s="537" t="s">
        <v>543</v>
      </c>
      <c r="D20" s="740">
        <v>0</v>
      </c>
      <c r="E20" s="741">
        <v>0</v>
      </c>
      <c r="F20" s="739">
        <f t="shared" si="0"/>
        <v>0</v>
      </c>
    </row>
    <row r="21" spans="1:7" customFormat="1" ht="15.75" customHeight="1" x14ac:dyDescent="0.25">
      <c r="A21" s="536">
        <v>646</v>
      </c>
      <c r="B21" s="519" t="s">
        <v>544</v>
      </c>
      <c r="C21" s="537" t="s">
        <v>545</v>
      </c>
      <c r="D21" s="740">
        <v>0</v>
      </c>
      <c r="E21" s="741">
        <v>0</v>
      </c>
      <c r="F21" s="739">
        <f t="shared" si="0"/>
        <v>0</v>
      </c>
    </row>
    <row r="22" spans="1:7" customFormat="1" ht="15.75" customHeight="1" x14ac:dyDescent="0.25">
      <c r="A22" s="536">
        <v>647</v>
      </c>
      <c r="B22" s="519" t="s">
        <v>546</v>
      </c>
      <c r="C22" s="537" t="s">
        <v>547</v>
      </c>
      <c r="D22" s="740">
        <v>0</v>
      </c>
      <c r="E22" s="741">
        <v>0</v>
      </c>
      <c r="F22" s="739">
        <f t="shared" si="0"/>
        <v>0</v>
      </c>
      <c r="G22" s="184"/>
    </row>
    <row r="23" spans="1:7" customFormat="1" ht="15.75" customHeight="1" x14ac:dyDescent="0.25">
      <c r="A23" s="536">
        <v>648</v>
      </c>
      <c r="B23" s="521" t="s">
        <v>795</v>
      </c>
      <c r="C23" s="537" t="s">
        <v>548</v>
      </c>
      <c r="D23" s="740">
        <v>39684.660000000003</v>
      </c>
      <c r="E23" s="741">
        <v>41918.01</v>
      </c>
      <c r="F23" s="739">
        <f t="shared" si="0"/>
        <v>2233.3499999999985</v>
      </c>
    </row>
    <row r="24" spans="1:7" customFormat="1" ht="15.75" customHeight="1" x14ac:dyDescent="0.25">
      <c r="A24" s="536">
        <v>649</v>
      </c>
      <c r="B24" s="519" t="s">
        <v>549</v>
      </c>
      <c r="C24" s="537" t="s">
        <v>550</v>
      </c>
      <c r="D24" s="740">
        <v>0</v>
      </c>
      <c r="E24" s="741">
        <v>0</v>
      </c>
      <c r="F24" s="739">
        <f t="shared" si="0"/>
        <v>0</v>
      </c>
    </row>
    <row r="25" spans="1:7" customFormat="1" ht="15.75" customHeight="1" x14ac:dyDescent="0.25">
      <c r="A25" s="536">
        <v>651</v>
      </c>
      <c r="B25" s="519" t="s">
        <v>551</v>
      </c>
      <c r="C25" s="537" t="s">
        <v>552</v>
      </c>
      <c r="D25" s="740">
        <v>0</v>
      </c>
      <c r="E25" s="741">
        <v>0</v>
      </c>
      <c r="F25" s="739">
        <f t="shared" si="0"/>
        <v>0</v>
      </c>
    </row>
    <row r="26" spans="1:7" customFormat="1" ht="15.75" customHeight="1" x14ac:dyDescent="0.25">
      <c r="A26" s="536">
        <v>652</v>
      </c>
      <c r="B26" s="519" t="s">
        <v>1232</v>
      </c>
      <c r="C26" s="537" t="s">
        <v>553</v>
      </c>
      <c r="D26" s="740">
        <v>0</v>
      </c>
      <c r="E26" s="741">
        <v>0</v>
      </c>
      <c r="F26" s="739">
        <f t="shared" si="0"/>
        <v>0</v>
      </c>
    </row>
    <row r="27" spans="1:7" customFormat="1" ht="15.75" customHeight="1" x14ac:dyDescent="0.25">
      <c r="A27" s="536">
        <v>653</v>
      </c>
      <c r="B27" s="519" t="s">
        <v>554</v>
      </c>
      <c r="C27" s="537" t="s">
        <v>555</v>
      </c>
      <c r="D27" s="740">
        <v>0</v>
      </c>
      <c r="E27" s="741">
        <v>0</v>
      </c>
      <c r="F27" s="739">
        <f t="shared" si="0"/>
        <v>0</v>
      </c>
    </row>
    <row r="28" spans="1:7" customFormat="1" ht="15.75" customHeight="1" x14ac:dyDescent="0.25">
      <c r="A28" s="536">
        <v>654</v>
      </c>
      <c r="B28" s="519" t="s">
        <v>556</v>
      </c>
      <c r="C28" s="537" t="s">
        <v>557</v>
      </c>
      <c r="D28" s="740">
        <v>0</v>
      </c>
      <c r="E28" s="741">
        <v>0</v>
      </c>
      <c r="F28" s="739">
        <f t="shared" si="0"/>
        <v>0</v>
      </c>
    </row>
    <row r="29" spans="1:7" customFormat="1" ht="15.75" customHeight="1" x14ac:dyDescent="0.25">
      <c r="A29" s="536">
        <v>655</v>
      </c>
      <c r="B29" s="519" t="s">
        <v>1233</v>
      </c>
      <c r="C29" s="537" t="s">
        <v>558</v>
      </c>
      <c r="D29" s="740">
        <v>0</v>
      </c>
      <c r="E29" s="741">
        <v>0</v>
      </c>
      <c r="F29" s="739">
        <f t="shared" si="0"/>
        <v>0</v>
      </c>
    </row>
    <row r="30" spans="1:7" customFormat="1" ht="15.75" customHeight="1" x14ac:dyDescent="0.25">
      <c r="A30" s="538">
        <v>656</v>
      </c>
      <c r="B30" s="519" t="s">
        <v>559</v>
      </c>
      <c r="C30" s="537" t="s">
        <v>560</v>
      </c>
      <c r="D30" s="740">
        <v>84188</v>
      </c>
      <c r="E30" s="741">
        <v>144331</v>
      </c>
      <c r="F30" s="739">
        <f t="shared" si="0"/>
        <v>60143</v>
      </c>
    </row>
    <row r="31" spans="1:7" customFormat="1" ht="15.75" customHeight="1" x14ac:dyDescent="0.25">
      <c r="A31" s="538">
        <v>657</v>
      </c>
      <c r="B31" s="519" t="s">
        <v>561</v>
      </c>
      <c r="C31" s="537" t="s">
        <v>562</v>
      </c>
      <c r="D31" s="740">
        <v>0</v>
      </c>
      <c r="E31" s="741">
        <v>0</v>
      </c>
      <c r="F31" s="739">
        <f t="shared" si="0"/>
        <v>0</v>
      </c>
    </row>
    <row r="32" spans="1:7" customFormat="1" ht="15.75" customHeight="1" x14ac:dyDescent="0.25">
      <c r="A32" s="538">
        <v>658</v>
      </c>
      <c r="B32" s="519" t="s">
        <v>563</v>
      </c>
      <c r="C32" s="537" t="s">
        <v>564</v>
      </c>
      <c r="D32" s="740">
        <v>0</v>
      </c>
      <c r="E32" s="741">
        <v>0</v>
      </c>
      <c r="F32" s="739">
        <f t="shared" si="0"/>
        <v>0</v>
      </c>
    </row>
    <row r="33" spans="1:7" customFormat="1" ht="15.75" customHeight="1" x14ac:dyDescent="0.25">
      <c r="A33" s="538">
        <v>661</v>
      </c>
      <c r="B33" s="519" t="s">
        <v>565</v>
      </c>
      <c r="C33" s="537" t="s">
        <v>566</v>
      </c>
      <c r="D33" s="740">
        <v>0</v>
      </c>
      <c r="E33" s="741">
        <v>0</v>
      </c>
      <c r="F33" s="739">
        <f t="shared" si="0"/>
        <v>0</v>
      </c>
      <c r="G33" s="184"/>
    </row>
    <row r="34" spans="1:7" customFormat="1" ht="15.75" customHeight="1" x14ac:dyDescent="0.25">
      <c r="A34" s="538">
        <v>662</v>
      </c>
      <c r="B34" s="519" t="s">
        <v>567</v>
      </c>
      <c r="C34" s="537" t="s">
        <v>568</v>
      </c>
      <c r="D34" s="740">
        <v>0</v>
      </c>
      <c r="E34" s="741">
        <v>0</v>
      </c>
      <c r="F34" s="739">
        <f t="shared" si="0"/>
        <v>0</v>
      </c>
    </row>
    <row r="35" spans="1:7" customFormat="1" ht="15.75" customHeight="1" x14ac:dyDescent="0.25">
      <c r="A35" s="538">
        <v>663</v>
      </c>
      <c r="B35" s="519" t="s">
        <v>569</v>
      </c>
      <c r="C35" s="537" t="s">
        <v>570</v>
      </c>
      <c r="D35" s="740">
        <v>0</v>
      </c>
      <c r="E35" s="741">
        <v>0</v>
      </c>
      <c r="F35" s="739">
        <f t="shared" si="0"/>
        <v>0</v>
      </c>
    </row>
    <row r="36" spans="1:7" customFormat="1" ht="15.75" customHeight="1" x14ac:dyDescent="0.25">
      <c r="A36" s="538">
        <v>664</v>
      </c>
      <c r="B36" s="519" t="s">
        <v>571</v>
      </c>
      <c r="C36" s="537" t="s">
        <v>572</v>
      </c>
      <c r="D36" s="740">
        <v>0</v>
      </c>
      <c r="E36" s="744">
        <v>0</v>
      </c>
      <c r="F36" s="739">
        <f t="shared" si="0"/>
        <v>0</v>
      </c>
      <c r="G36" s="184"/>
    </row>
    <row r="37" spans="1:7" customFormat="1" ht="15.75" customHeight="1" x14ac:dyDescent="0.25">
      <c r="A37" s="538">
        <v>665</v>
      </c>
      <c r="B37" s="519" t="s">
        <v>573</v>
      </c>
      <c r="C37" s="537" t="s">
        <v>574</v>
      </c>
      <c r="D37" s="740">
        <v>0</v>
      </c>
      <c r="E37" s="744">
        <v>0</v>
      </c>
      <c r="F37" s="739">
        <f t="shared" si="0"/>
        <v>0</v>
      </c>
    </row>
    <row r="38" spans="1:7" ht="15.75" customHeight="1" x14ac:dyDescent="0.25">
      <c r="A38" s="538">
        <v>667</v>
      </c>
      <c r="B38" s="519" t="s">
        <v>575</v>
      </c>
      <c r="C38" s="537" t="s">
        <v>576</v>
      </c>
      <c r="D38" s="740">
        <v>0</v>
      </c>
      <c r="E38" s="744">
        <v>0</v>
      </c>
      <c r="F38" s="739">
        <f t="shared" si="0"/>
        <v>0</v>
      </c>
      <c r="G38" s="184"/>
    </row>
    <row r="39" spans="1:7" ht="15.75" customHeight="1" x14ac:dyDescent="0.25">
      <c r="A39" s="538">
        <v>691</v>
      </c>
      <c r="B39" s="519" t="s">
        <v>577</v>
      </c>
      <c r="C39" s="537" t="s">
        <v>578</v>
      </c>
      <c r="D39" s="740">
        <v>392672.12</v>
      </c>
      <c r="E39" s="744">
        <v>341833.54</v>
      </c>
      <c r="F39" s="739">
        <f t="shared" si="0"/>
        <v>-50838.580000000016</v>
      </c>
    </row>
    <row r="40" spans="1:7" x14ac:dyDescent="0.2">
      <c r="A40" s="1024" t="s">
        <v>579</v>
      </c>
      <c r="B40" s="1025"/>
      <c r="C40" s="539" t="s">
        <v>580</v>
      </c>
      <c r="D40" s="749">
        <f>SUM(D5:D39)</f>
        <v>662995.42999999993</v>
      </c>
      <c r="E40" s="750">
        <f>SUM(E5:E39)</f>
        <v>815629.95</v>
      </c>
      <c r="F40" s="739">
        <f>SUM(F5:F39)</f>
        <v>152634.52000000002</v>
      </c>
    </row>
    <row r="41" spans="1:7" x14ac:dyDescent="0.2">
      <c r="A41" s="1026" t="s">
        <v>581</v>
      </c>
      <c r="B41" s="1027"/>
      <c r="C41" s="540" t="s">
        <v>582</v>
      </c>
      <c r="D41" s="28">
        <f>D40-T23_Náklady_soc_oblasť!D42</f>
        <v>0</v>
      </c>
      <c r="E41" s="751">
        <f>E40-T23_Náklady_soc_oblasť!E42</f>
        <v>0</v>
      </c>
      <c r="F41" s="739">
        <f>F40-T23_Náklady_soc_oblasť!F42</f>
        <v>0</v>
      </c>
    </row>
    <row r="42" spans="1:7" x14ac:dyDescent="0.25">
      <c r="A42" s="538">
        <v>591</v>
      </c>
      <c r="B42" s="519" t="s">
        <v>583</v>
      </c>
      <c r="C42" s="537" t="s">
        <v>584</v>
      </c>
      <c r="D42" s="740">
        <v>0</v>
      </c>
      <c r="E42" s="741">
        <v>0</v>
      </c>
      <c r="F42" s="739">
        <f>E42-D42</f>
        <v>0</v>
      </c>
    </row>
    <row r="43" spans="1:7" x14ac:dyDescent="0.25">
      <c r="A43" s="538">
        <v>595</v>
      </c>
      <c r="B43" s="519" t="s">
        <v>585</v>
      </c>
      <c r="C43" s="537" t="s">
        <v>586</v>
      </c>
      <c r="D43" s="740">
        <v>0</v>
      </c>
      <c r="E43" s="741">
        <v>0</v>
      </c>
      <c r="F43" s="739">
        <f>E43-D43</f>
        <v>0</v>
      </c>
    </row>
    <row r="44" spans="1:7" ht="16.5" thickBot="1" x14ac:dyDescent="0.25">
      <c r="A44" s="1028" t="s">
        <v>587</v>
      </c>
      <c r="B44" s="1029"/>
      <c r="C44" s="541" t="s">
        <v>588</v>
      </c>
      <c r="D44" s="752">
        <f>D41-D42-D43</f>
        <v>0</v>
      </c>
      <c r="E44" s="752">
        <f>E41-E42-E43</f>
        <v>0</v>
      </c>
      <c r="F44" s="753">
        <f>E44-D44</f>
        <v>0</v>
      </c>
    </row>
    <row r="45" spans="1:7" ht="117.75" customHeight="1" x14ac:dyDescent="0.2">
      <c r="A45" s="918" t="s">
        <v>1329</v>
      </c>
      <c r="B45" s="918"/>
      <c r="C45" s="918"/>
      <c r="D45" s="918"/>
      <c r="E45" s="918"/>
      <c r="F45" s="918"/>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5" orientation="portrait" r:id="rId1"/>
  <headerFooter alignWithMargins="0"/>
  <ignoredErrors>
    <ignoredError sqref="C5:C44"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43"/>
  <sheetViews>
    <sheetView zoomScaleNormal="100" workbookViewId="0">
      <pane xSplit="3" ySplit="3" topLeftCell="D4" activePane="bottomRight" state="frozen"/>
      <selection pane="topRight" activeCell="D1" sqref="D1"/>
      <selection pane="bottomLeft" activeCell="A4" sqref="A4"/>
      <selection pane="bottomRight" activeCell="I23" sqref="I23"/>
    </sheetView>
  </sheetViews>
  <sheetFormatPr defaultRowHeight="12.75" x14ac:dyDescent="0.2"/>
  <cols>
    <col min="1" max="1" width="8.28515625" customWidth="1"/>
    <col min="2" max="2" width="42.7109375" customWidth="1"/>
    <col min="3" max="3" width="10.140625" customWidth="1"/>
    <col min="4" max="4" width="17.42578125" customWidth="1"/>
    <col min="5" max="5" width="17.140625" customWidth="1"/>
    <col min="6" max="6" width="16.5703125" customWidth="1"/>
  </cols>
  <sheetData>
    <row r="1" spans="1:6" s="476" customFormat="1" ht="50.1" customHeight="1" thickBot="1" x14ac:dyDescent="0.25">
      <c r="A1" s="1039" t="s">
        <v>1239</v>
      </c>
      <c r="B1" s="1040"/>
      <c r="C1" s="1040"/>
      <c r="D1" s="1040"/>
      <c r="E1" s="1040"/>
      <c r="F1" s="1041"/>
    </row>
    <row r="2" spans="1:6" s="476" customFormat="1" ht="47.25" customHeight="1" thickBot="1" x14ac:dyDescent="0.25">
      <c r="A2" s="1036" t="s">
        <v>1305</v>
      </c>
      <c r="B2" s="1037"/>
      <c r="C2" s="1037"/>
      <c r="D2" s="1037"/>
      <c r="E2" s="1037"/>
      <c r="F2" s="1038"/>
    </row>
    <row r="3" spans="1:6" s="476" customFormat="1" ht="64.5" customHeight="1" thickBot="1" x14ac:dyDescent="0.25">
      <c r="A3" s="222" t="s">
        <v>450</v>
      </c>
      <c r="B3" s="222" t="s">
        <v>319</v>
      </c>
      <c r="C3" s="223" t="s">
        <v>145</v>
      </c>
      <c r="D3" s="510" t="s">
        <v>896</v>
      </c>
      <c r="E3" s="511" t="s">
        <v>979</v>
      </c>
      <c r="F3" s="512" t="s">
        <v>930</v>
      </c>
    </row>
    <row r="4" spans="1:6" s="476" customFormat="1" ht="15.75" x14ac:dyDescent="0.2">
      <c r="A4" s="514"/>
      <c r="B4" s="221"/>
      <c r="C4" s="221"/>
      <c r="D4" s="515" t="s">
        <v>217</v>
      </c>
      <c r="E4" s="516" t="s">
        <v>218</v>
      </c>
      <c r="F4" s="517" t="s">
        <v>219</v>
      </c>
    </row>
    <row r="5" spans="1:6" ht="15.75" customHeight="1" x14ac:dyDescent="0.25">
      <c r="A5" s="522">
        <v>501</v>
      </c>
      <c r="B5" s="523" t="s">
        <v>451</v>
      </c>
      <c r="C5" s="524" t="s">
        <v>452</v>
      </c>
      <c r="D5" s="737">
        <v>44961.63</v>
      </c>
      <c r="E5" s="738">
        <v>77476.070000000007</v>
      </c>
      <c r="F5" s="739">
        <f>E5-D5</f>
        <v>32514.44000000001</v>
      </c>
    </row>
    <row r="6" spans="1:6" ht="15.75" customHeight="1" x14ac:dyDescent="0.25">
      <c r="A6" s="525">
        <v>502</v>
      </c>
      <c r="B6" s="526" t="s">
        <v>453</v>
      </c>
      <c r="C6" s="527" t="s">
        <v>454</v>
      </c>
      <c r="D6" s="740">
        <v>62017.01</v>
      </c>
      <c r="E6" s="741">
        <v>150368.93</v>
      </c>
      <c r="F6" s="742">
        <f t="shared" ref="F6:F41" si="0">E6-D6</f>
        <v>88351.919999999984</v>
      </c>
    </row>
    <row r="7" spans="1:6" ht="15.75" customHeight="1" x14ac:dyDescent="0.25">
      <c r="A7" s="525">
        <v>504</v>
      </c>
      <c r="B7" s="526" t="s">
        <v>455</v>
      </c>
      <c r="C7" s="527" t="s">
        <v>456</v>
      </c>
      <c r="D7" s="740">
        <v>0</v>
      </c>
      <c r="E7" s="741">
        <v>0</v>
      </c>
      <c r="F7" s="742">
        <f t="shared" si="0"/>
        <v>0</v>
      </c>
    </row>
    <row r="8" spans="1:6" ht="15.75" customHeight="1" x14ac:dyDescent="0.25">
      <c r="A8" s="525">
        <v>511</v>
      </c>
      <c r="B8" s="526" t="s">
        <v>457</v>
      </c>
      <c r="C8" s="527" t="s">
        <v>458</v>
      </c>
      <c r="D8" s="740">
        <v>9682.7000000000007</v>
      </c>
      <c r="E8" s="741">
        <v>8032.21</v>
      </c>
      <c r="F8" s="742">
        <f t="shared" si="0"/>
        <v>-1650.4900000000007</v>
      </c>
    </row>
    <row r="9" spans="1:6" ht="15.75" customHeight="1" x14ac:dyDescent="0.25">
      <c r="A9" s="525">
        <v>512</v>
      </c>
      <c r="B9" s="526" t="s">
        <v>459</v>
      </c>
      <c r="C9" s="527" t="s">
        <v>460</v>
      </c>
      <c r="D9" s="740">
        <v>0</v>
      </c>
      <c r="E9" s="741">
        <v>9.4499999999999993</v>
      </c>
      <c r="F9" s="742">
        <f t="shared" si="0"/>
        <v>9.4499999999999993</v>
      </c>
    </row>
    <row r="10" spans="1:6" ht="15.75" customHeight="1" x14ac:dyDescent="0.25">
      <c r="A10" s="525">
        <v>513</v>
      </c>
      <c r="B10" s="526" t="s">
        <v>461</v>
      </c>
      <c r="C10" s="527" t="s">
        <v>462</v>
      </c>
      <c r="D10" s="740">
        <v>0</v>
      </c>
      <c r="E10" s="741">
        <v>197.31</v>
      </c>
      <c r="F10" s="742">
        <f t="shared" si="0"/>
        <v>197.31</v>
      </c>
    </row>
    <row r="11" spans="1:6" ht="15.75" customHeight="1" x14ac:dyDescent="0.25">
      <c r="A11" s="525">
        <v>518</v>
      </c>
      <c r="B11" s="526" t="s">
        <v>463</v>
      </c>
      <c r="C11" s="527" t="s">
        <v>464</v>
      </c>
      <c r="D11" s="740">
        <v>53924.68</v>
      </c>
      <c r="E11" s="741">
        <v>86743.23</v>
      </c>
      <c r="F11" s="742">
        <f t="shared" si="0"/>
        <v>32818.549999999996</v>
      </c>
    </row>
    <row r="12" spans="1:6" ht="15.75" customHeight="1" x14ac:dyDescent="0.25">
      <c r="A12" s="525">
        <v>521</v>
      </c>
      <c r="B12" s="526" t="s">
        <v>465</v>
      </c>
      <c r="C12" s="527" t="s">
        <v>466</v>
      </c>
      <c r="D12" s="740">
        <v>244119.2</v>
      </c>
      <c r="E12" s="741">
        <v>149387.6</v>
      </c>
      <c r="F12" s="742">
        <f t="shared" si="0"/>
        <v>-94731.6</v>
      </c>
    </row>
    <row r="13" spans="1:6" ht="15.75" customHeight="1" x14ac:dyDescent="0.25">
      <c r="A13" s="525">
        <v>524</v>
      </c>
      <c r="B13" s="526" t="s">
        <v>1229</v>
      </c>
      <c r="C13" s="527" t="s">
        <v>467</v>
      </c>
      <c r="D13" s="740">
        <v>84374.73</v>
      </c>
      <c r="E13" s="741">
        <v>51988.59</v>
      </c>
      <c r="F13" s="742">
        <f t="shared" si="0"/>
        <v>-32386.14</v>
      </c>
    </row>
    <row r="14" spans="1:6" ht="15.75" customHeight="1" x14ac:dyDescent="0.25">
      <c r="A14" s="525">
        <v>525</v>
      </c>
      <c r="B14" s="526" t="s">
        <v>468</v>
      </c>
      <c r="C14" s="527" t="s">
        <v>469</v>
      </c>
      <c r="D14" s="740">
        <v>2835</v>
      </c>
      <c r="E14" s="741">
        <v>1635</v>
      </c>
      <c r="F14" s="742">
        <f t="shared" si="0"/>
        <v>-1200</v>
      </c>
    </row>
    <row r="15" spans="1:6" ht="15.75" customHeight="1" x14ac:dyDescent="0.25">
      <c r="A15" s="525">
        <v>527</v>
      </c>
      <c r="B15" s="526" t="s">
        <v>470</v>
      </c>
      <c r="C15" s="527" t="s">
        <v>471</v>
      </c>
      <c r="D15" s="740">
        <v>7245.87</v>
      </c>
      <c r="E15" s="741">
        <v>9755.7900000000009</v>
      </c>
      <c r="F15" s="742">
        <f t="shared" si="0"/>
        <v>2509.920000000001</v>
      </c>
    </row>
    <row r="16" spans="1:6" ht="15.75" customHeight="1" x14ac:dyDescent="0.25">
      <c r="A16" s="525">
        <v>528</v>
      </c>
      <c r="B16" s="526" t="s">
        <v>472</v>
      </c>
      <c r="C16" s="527" t="s">
        <v>473</v>
      </c>
      <c r="D16" s="740">
        <v>0</v>
      </c>
      <c r="E16" s="741">
        <v>0</v>
      </c>
      <c r="F16" s="742">
        <f t="shared" si="0"/>
        <v>0</v>
      </c>
    </row>
    <row r="17" spans="1:6" ht="15.75" customHeight="1" x14ac:dyDescent="0.25">
      <c r="A17" s="525">
        <v>531</v>
      </c>
      <c r="B17" s="526" t="s">
        <v>474</v>
      </c>
      <c r="C17" s="527" t="s">
        <v>475</v>
      </c>
      <c r="D17" s="740">
        <v>0</v>
      </c>
      <c r="E17" s="741">
        <v>0</v>
      </c>
      <c r="F17" s="742">
        <f t="shared" si="0"/>
        <v>0</v>
      </c>
    </row>
    <row r="18" spans="1:6" ht="15.75" customHeight="1" x14ac:dyDescent="0.25">
      <c r="A18" s="525">
        <v>532</v>
      </c>
      <c r="B18" s="526" t="s">
        <v>476</v>
      </c>
      <c r="C18" s="527" t="s">
        <v>477</v>
      </c>
      <c r="D18" s="740">
        <v>0</v>
      </c>
      <c r="E18" s="741">
        <v>0</v>
      </c>
      <c r="F18" s="742">
        <f t="shared" si="0"/>
        <v>0</v>
      </c>
    </row>
    <row r="19" spans="1:6" ht="15.75" customHeight="1" x14ac:dyDescent="0.25">
      <c r="A19" s="525">
        <v>538</v>
      </c>
      <c r="B19" s="526" t="s">
        <v>478</v>
      </c>
      <c r="C19" s="527" t="s">
        <v>479</v>
      </c>
      <c r="D19" s="740">
        <v>9266.4</v>
      </c>
      <c r="E19" s="741">
        <v>9266.4</v>
      </c>
      <c r="F19" s="742">
        <f t="shared" si="0"/>
        <v>0</v>
      </c>
    </row>
    <row r="20" spans="1:6" ht="15.75" customHeight="1" x14ac:dyDescent="0.25">
      <c r="A20" s="525">
        <v>541</v>
      </c>
      <c r="B20" s="526" t="s">
        <v>480</v>
      </c>
      <c r="C20" s="527" t="s">
        <v>481</v>
      </c>
      <c r="D20" s="740">
        <v>0</v>
      </c>
      <c r="E20" s="741">
        <v>0</v>
      </c>
      <c r="F20" s="742">
        <f t="shared" si="0"/>
        <v>0</v>
      </c>
    </row>
    <row r="21" spans="1:6" ht="15.75" customHeight="1" x14ac:dyDescent="0.25">
      <c r="A21" s="525">
        <v>542</v>
      </c>
      <c r="B21" s="526" t="s">
        <v>482</v>
      </c>
      <c r="C21" s="527" t="s">
        <v>483</v>
      </c>
      <c r="D21" s="740">
        <v>0</v>
      </c>
      <c r="E21" s="741">
        <v>0</v>
      </c>
      <c r="F21" s="742">
        <f t="shared" si="0"/>
        <v>0</v>
      </c>
    </row>
    <row r="22" spans="1:6" ht="15.75" customHeight="1" x14ac:dyDescent="0.25">
      <c r="A22" s="525">
        <v>543</v>
      </c>
      <c r="B22" s="526" t="s">
        <v>484</v>
      </c>
      <c r="C22" s="527" t="s">
        <v>485</v>
      </c>
      <c r="D22" s="740">
        <v>0</v>
      </c>
      <c r="E22" s="741">
        <v>0</v>
      </c>
      <c r="F22" s="742">
        <f t="shared" si="0"/>
        <v>0</v>
      </c>
    </row>
    <row r="23" spans="1:6" ht="15.75" customHeight="1" x14ac:dyDescent="0.25">
      <c r="A23" s="525">
        <v>544</v>
      </c>
      <c r="B23" s="526" t="s">
        <v>486</v>
      </c>
      <c r="C23" s="527" t="s">
        <v>487</v>
      </c>
      <c r="D23" s="740">
        <v>0</v>
      </c>
      <c r="E23" s="741">
        <v>0</v>
      </c>
      <c r="F23" s="742">
        <f t="shared" si="0"/>
        <v>0</v>
      </c>
    </row>
    <row r="24" spans="1:6" ht="15.75" customHeight="1" x14ac:dyDescent="0.25">
      <c r="A24" s="525">
        <v>545</v>
      </c>
      <c r="B24" s="526" t="s">
        <v>488</v>
      </c>
      <c r="C24" s="527" t="s">
        <v>489</v>
      </c>
      <c r="D24" s="740">
        <v>0</v>
      </c>
      <c r="E24" s="741">
        <v>0</v>
      </c>
      <c r="F24" s="742">
        <f t="shared" si="0"/>
        <v>0</v>
      </c>
    </row>
    <row r="25" spans="1:6" ht="15.75" customHeight="1" x14ac:dyDescent="0.25">
      <c r="A25" s="525">
        <v>546</v>
      </c>
      <c r="B25" s="526" t="s">
        <v>490</v>
      </c>
      <c r="C25" s="527" t="s">
        <v>491</v>
      </c>
      <c r="D25" s="740">
        <v>0</v>
      </c>
      <c r="E25" s="741">
        <v>0</v>
      </c>
      <c r="F25" s="742">
        <f t="shared" si="0"/>
        <v>0</v>
      </c>
    </row>
    <row r="26" spans="1:6" ht="15.75" customHeight="1" x14ac:dyDescent="0.25">
      <c r="A26" s="525">
        <v>547</v>
      </c>
      <c r="B26" s="526" t="s">
        <v>492</v>
      </c>
      <c r="C26" s="527" t="s">
        <v>493</v>
      </c>
      <c r="D26" s="740">
        <v>0</v>
      </c>
      <c r="E26" s="741">
        <v>1500</v>
      </c>
      <c r="F26" s="742">
        <f t="shared" si="0"/>
        <v>1500</v>
      </c>
    </row>
    <row r="27" spans="1:6" ht="15.75" customHeight="1" x14ac:dyDescent="0.25">
      <c r="A27" s="525">
        <v>548</v>
      </c>
      <c r="B27" s="526" t="s">
        <v>494</v>
      </c>
      <c r="C27" s="527" t="s">
        <v>495</v>
      </c>
      <c r="D27" s="740">
        <v>798.46</v>
      </c>
      <c r="E27" s="741">
        <v>0</v>
      </c>
      <c r="F27" s="742">
        <f t="shared" si="0"/>
        <v>-798.46</v>
      </c>
    </row>
    <row r="28" spans="1:6" ht="15.75" customHeight="1" x14ac:dyDescent="0.25">
      <c r="A28" s="525">
        <v>549</v>
      </c>
      <c r="B28" s="526" t="s">
        <v>496</v>
      </c>
      <c r="C28" s="527" t="s">
        <v>497</v>
      </c>
      <c r="D28" s="740">
        <v>89439.99</v>
      </c>
      <c r="E28" s="741">
        <v>145660.44</v>
      </c>
      <c r="F28" s="742">
        <f t="shared" si="0"/>
        <v>56220.45</v>
      </c>
    </row>
    <row r="29" spans="1:6" ht="15.75" customHeight="1" x14ac:dyDescent="0.25">
      <c r="A29" s="525">
        <v>551</v>
      </c>
      <c r="B29" s="526" t="s">
        <v>498</v>
      </c>
      <c r="C29" s="527" t="s">
        <v>499</v>
      </c>
      <c r="D29" s="740">
        <v>14645.1</v>
      </c>
      <c r="E29" s="741">
        <v>81690.92</v>
      </c>
      <c r="F29" s="742">
        <f t="shared" si="0"/>
        <v>67045.819999999992</v>
      </c>
    </row>
    <row r="30" spans="1:6" ht="15.75" customHeight="1" x14ac:dyDescent="0.25">
      <c r="A30" s="528">
        <v>552</v>
      </c>
      <c r="B30" s="526" t="s">
        <v>612</v>
      </c>
      <c r="C30" s="527" t="s">
        <v>500</v>
      </c>
      <c r="D30" s="740">
        <v>0</v>
      </c>
      <c r="E30" s="741">
        <v>0</v>
      </c>
      <c r="F30" s="742">
        <f t="shared" si="0"/>
        <v>0</v>
      </c>
    </row>
    <row r="31" spans="1:6" ht="15.75" customHeight="1" x14ac:dyDescent="0.25">
      <c r="A31" s="528">
        <v>553</v>
      </c>
      <c r="B31" s="526" t="s">
        <v>501</v>
      </c>
      <c r="C31" s="527" t="s">
        <v>502</v>
      </c>
      <c r="D31" s="740">
        <v>0</v>
      </c>
      <c r="E31" s="741">
        <v>0</v>
      </c>
      <c r="F31" s="742">
        <f t="shared" si="0"/>
        <v>0</v>
      </c>
    </row>
    <row r="32" spans="1:6" ht="15.75" customHeight="1" x14ac:dyDescent="0.25">
      <c r="A32" s="528">
        <v>554</v>
      </c>
      <c r="B32" s="526" t="s">
        <v>503</v>
      </c>
      <c r="C32" s="527" t="s">
        <v>504</v>
      </c>
      <c r="D32" s="740">
        <v>0</v>
      </c>
      <c r="E32" s="741">
        <v>0</v>
      </c>
      <c r="F32" s="742">
        <f t="shared" si="0"/>
        <v>0</v>
      </c>
    </row>
    <row r="33" spans="1:7" ht="15.75" customHeight="1" x14ac:dyDescent="0.25">
      <c r="A33" s="528">
        <v>555</v>
      </c>
      <c r="B33" s="526" t="s">
        <v>1238</v>
      </c>
      <c r="C33" s="527" t="s">
        <v>505</v>
      </c>
      <c r="D33" s="740">
        <v>0</v>
      </c>
      <c r="E33" s="741">
        <v>0</v>
      </c>
      <c r="F33" s="742">
        <f t="shared" si="0"/>
        <v>0</v>
      </c>
      <c r="G33" s="184"/>
    </row>
    <row r="34" spans="1:7" ht="15.75" customHeight="1" x14ac:dyDescent="0.25">
      <c r="A34" s="528">
        <v>556</v>
      </c>
      <c r="B34" s="526" t="s">
        <v>506</v>
      </c>
      <c r="C34" s="527" t="s">
        <v>507</v>
      </c>
      <c r="D34" s="740">
        <v>39684.660000000003</v>
      </c>
      <c r="E34" s="741">
        <v>41918.01</v>
      </c>
      <c r="F34" s="742">
        <f t="shared" si="0"/>
        <v>2233.3499999999985</v>
      </c>
    </row>
    <row r="35" spans="1:7" ht="15.75" customHeight="1" x14ac:dyDescent="0.25">
      <c r="A35" s="528">
        <v>557</v>
      </c>
      <c r="B35" s="526" t="s">
        <v>508</v>
      </c>
      <c r="C35" s="527" t="s">
        <v>509</v>
      </c>
      <c r="D35" s="740">
        <v>0</v>
      </c>
      <c r="E35" s="741">
        <v>0</v>
      </c>
      <c r="F35" s="742">
        <f t="shared" si="0"/>
        <v>0</v>
      </c>
    </row>
    <row r="36" spans="1:7" ht="15.75" customHeight="1" x14ac:dyDescent="0.25">
      <c r="A36" s="528">
        <v>558</v>
      </c>
      <c r="B36" s="526" t="s">
        <v>1237</v>
      </c>
      <c r="C36" s="527" t="s">
        <v>510</v>
      </c>
      <c r="D36" s="740">
        <v>0</v>
      </c>
      <c r="E36" s="741">
        <v>0</v>
      </c>
      <c r="F36" s="742">
        <f t="shared" si="0"/>
        <v>0</v>
      </c>
    </row>
    <row r="37" spans="1:7" ht="15.75" customHeight="1" x14ac:dyDescent="0.25">
      <c r="A37" s="528">
        <v>561</v>
      </c>
      <c r="B37" s="526" t="s">
        <v>1236</v>
      </c>
      <c r="C37" s="527" t="s">
        <v>511</v>
      </c>
      <c r="D37" s="740">
        <v>0</v>
      </c>
      <c r="E37" s="741">
        <v>0</v>
      </c>
      <c r="F37" s="742">
        <f t="shared" si="0"/>
        <v>0</v>
      </c>
      <c r="G37" s="184"/>
    </row>
    <row r="38" spans="1:7" ht="15.75" customHeight="1" x14ac:dyDescent="0.25">
      <c r="A38" s="528">
        <v>562</v>
      </c>
      <c r="B38" s="526" t="s">
        <v>1235</v>
      </c>
      <c r="C38" s="527" t="s">
        <v>512</v>
      </c>
      <c r="D38" s="740">
        <v>0</v>
      </c>
      <c r="E38" s="741">
        <v>0</v>
      </c>
      <c r="F38" s="742">
        <f t="shared" si="0"/>
        <v>0</v>
      </c>
    </row>
    <row r="39" spans="1:7" ht="15.75" customHeight="1" x14ac:dyDescent="0.25">
      <c r="A39" s="528">
        <v>563</v>
      </c>
      <c r="B39" s="526" t="s">
        <v>1234</v>
      </c>
      <c r="C39" s="527" t="s">
        <v>513</v>
      </c>
      <c r="D39" s="740">
        <v>0</v>
      </c>
      <c r="E39" s="741">
        <v>0</v>
      </c>
      <c r="F39" s="742">
        <f t="shared" si="0"/>
        <v>0</v>
      </c>
    </row>
    <row r="40" spans="1:7" ht="15.75" customHeight="1" x14ac:dyDescent="0.25">
      <c r="A40" s="529">
        <v>565</v>
      </c>
      <c r="B40" s="530" t="s">
        <v>611</v>
      </c>
      <c r="C40" s="527" t="s">
        <v>514</v>
      </c>
      <c r="D40" s="743">
        <v>0</v>
      </c>
      <c r="E40" s="744">
        <v>0</v>
      </c>
      <c r="F40" s="742">
        <f t="shared" si="0"/>
        <v>0</v>
      </c>
      <c r="G40" s="184"/>
    </row>
    <row r="41" spans="1:7" ht="15.75" customHeight="1" thickBot="1" x14ac:dyDescent="0.3">
      <c r="A41" s="529">
        <v>567</v>
      </c>
      <c r="B41" s="531" t="s">
        <v>515</v>
      </c>
      <c r="C41" s="532" t="s">
        <v>516</v>
      </c>
      <c r="D41" s="743">
        <v>0</v>
      </c>
      <c r="E41" s="744">
        <v>0</v>
      </c>
      <c r="F41" s="745">
        <f t="shared" si="0"/>
        <v>0</v>
      </c>
      <c r="G41" s="184"/>
    </row>
    <row r="42" spans="1:7" ht="24.75" customHeight="1" thickBot="1" x14ac:dyDescent="0.25">
      <c r="A42" s="1042" t="s">
        <v>658</v>
      </c>
      <c r="B42" s="1043"/>
      <c r="C42" s="533" t="s">
        <v>517</v>
      </c>
      <c r="D42" s="746">
        <f>SUM(D5:D41)</f>
        <v>662995.43000000005</v>
      </c>
      <c r="E42" s="747">
        <f>SUM(E5:E41)</f>
        <v>815629.95000000007</v>
      </c>
      <c r="F42" s="748">
        <f>SUM(F5:F41)</f>
        <v>152634.51999999996</v>
      </c>
    </row>
    <row r="43" spans="1:7" x14ac:dyDescent="0.2">
      <c r="B43" s="94"/>
      <c r="C43" s="94"/>
      <c r="D43" s="94"/>
      <c r="E43" s="94"/>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ignoredErrors>
    <ignoredError sqref="C5:C42"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3195-B54D-4CAC-BE66-AF7006216526}">
  <sheetPr>
    <tabColor rgb="FFFF0000"/>
    <pageSetUpPr fitToPage="1"/>
  </sheetPr>
  <dimension ref="A1:K14"/>
  <sheetViews>
    <sheetView zoomScaleNormal="100" workbookViewId="0">
      <selection activeCell="E7" sqref="E7"/>
    </sheetView>
  </sheetViews>
  <sheetFormatPr defaultRowHeight="12.75" x14ac:dyDescent="0.2"/>
  <cols>
    <col min="1" max="1" width="8.140625" customWidth="1"/>
    <col min="2" max="2" width="62.5703125" customWidth="1"/>
    <col min="3" max="3" width="15.7109375" customWidth="1"/>
    <col min="4" max="5" width="17.140625" customWidth="1"/>
    <col min="6" max="6" width="15.7109375" customWidth="1"/>
    <col min="7" max="10" width="16.85546875" customWidth="1"/>
    <col min="11" max="11" width="15.7109375" customWidth="1"/>
  </cols>
  <sheetData>
    <row r="1" spans="1:11" ht="49.9" customHeight="1" thickBot="1" x14ac:dyDescent="0.25">
      <c r="A1" s="1004" t="s">
        <v>1287</v>
      </c>
      <c r="B1" s="1005"/>
      <c r="C1" s="1005"/>
      <c r="D1" s="1005"/>
      <c r="E1" s="1005"/>
      <c r="F1" s="1005"/>
      <c r="G1" s="1005"/>
      <c r="H1" s="1005"/>
      <c r="I1" s="1005"/>
      <c r="J1" s="1005"/>
      <c r="K1" s="1006"/>
    </row>
    <row r="2" spans="1:11" ht="36" customHeight="1" x14ac:dyDescent="0.2">
      <c r="A2" s="842" t="s">
        <v>1303</v>
      </c>
      <c r="B2" s="897"/>
      <c r="C2" s="1050" t="s">
        <v>1288</v>
      </c>
      <c r="D2" s="1051"/>
      <c r="E2" s="1051"/>
      <c r="F2" s="1051"/>
      <c r="G2" s="1051"/>
      <c r="H2" s="1051"/>
      <c r="I2" s="1051"/>
      <c r="J2" s="1051"/>
      <c r="K2" s="1052"/>
    </row>
    <row r="3" spans="1:11" ht="15.6" customHeight="1" x14ac:dyDescent="0.2">
      <c r="A3" s="895" t="s">
        <v>145</v>
      </c>
      <c r="B3" s="893" t="s">
        <v>1276</v>
      </c>
      <c r="C3" s="1046" t="s">
        <v>1289</v>
      </c>
      <c r="D3" s="1046" t="s">
        <v>1290</v>
      </c>
      <c r="E3" s="1046" t="s">
        <v>1291</v>
      </c>
      <c r="F3" s="1046" t="s">
        <v>1294</v>
      </c>
      <c r="G3" s="1046" t="s">
        <v>1293</v>
      </c>
      <c r="H3" s="1046" t="s">
        <v>1292</v>
      </c>
      <c r="I3" s="1046" t="s">
        <v>1295</v>
      </c>
      <c r="J3" s="1053" t="s">
        <v>1296</v>
      </c>
      <c r="K3" s="1048" t="s">
        <v>1277</v>
      </c>
    </row>
    <row r="4" spans="1:11" ht="84" customHeight="1" x14ac:dyDescent="0.2">
      <c r="A4" s="896"/>
      <c r="B4" s="894"/>
      <c r="C4" s="1047"/>
      <c r="D4" s="1047"/>
      <c r="E4" s="1047"/>
      <c r="F4" s="1047"/>
      <c r="G4" s="1047"/>
      <c r="H4" s="1047"/>
      <c r="I4" s="1047"/>
      <c r="J4" s="1054"/>
      <c r="K4" s="1049"/>
    </row>
    <row r="5" spans="1:11" ht="18.600000000000001" customHeight="1" x14ac:dyDescent="0.2">
      <c r="A5" s="1044"/>
      <c r="B5" s="1045"/>
      <c r="C5" s="561" t="s">
        <v>217</v>
      </c>
      <c r="D5" s="561" t="s">
        <v>218</v>
      </c>
      <c r="E5" s="561" t="s">
        <v>219</v>
      </c>
      <c r="F5" s="561" t="s">
        <v>226</v>
      </c>
      <c r="G5" s="561" t="s">
        <v>220</v>
      </c>
      <c r="H5" s="561" t="s">
        <v>221</v>
      </c>
      <c r="I5" s="561" t="s">
        <v>222</v>
      </c>
      <c r="J5" s="561" t="s">
        <v>223</v>
      </c>
      <c r="K5" s="562" t="s">
        <v>224</v>
      </c>
    </row>
    <row r="6" spans="1:11" ht="35.25" customHeight="1" x14ac:dyDescent="0.2">
      <c r="A6" s="20">
        <v>1</v>
      </c>
      <c r="B6" s="346" t="s">
        <v>1322</v>
      </c>
      <c r="C6" s="82">
        <v>0</v>
      </c>
      <c r="D6" s="82">
        <v>0</v>
      </c>
      <c r="E6" s="37">
        <f>SUM(C6)-D6</f>
        <v>0</v>
      </c>
      <c r="F6" s="82">
        <v>0</v>
      </c>
      <c r="G6" s="82">
        <v>0</v>
      </c>
      <c r="H6" s="37">
        <f>SUM(F6)-G6</f>
        <v>0</v>
      </c>
      <c r="I6" s="82">
        <v>15000</v>
      </c>
      <c r="J6" s="82">
        <v>10500</v>
      </c>
      <c r="K6" s="78">
        <f>SUM(I6)-J6</f>
        <v>4500</v>
      </c>
    </row>
    <row r="7" spans="1:11" ht="34.5" customHeight="1" x14ac:dyDescent="0.2">
      <c r="A7" s="20">
        <f>A6+1</f>
        <v>2</v>
      </c>
      <c r="B7" s="346" t="s">
        <v>1323</v>
      </c>
      <c r="C7" s="82">
        <v>0</v>
      </c>
      <c r="D7" s="82">
        <v>0</v>
      </c>
      <c r="E7" s="37">
        <f>SUM(C7)-D7</f>
        <v>0</v>
      </c>
      <c r="F7" s="82">
        <v>0</v>
      </c>
      <c r="G7" s="82">
        <v>0</v>
      </c>
      <c r="H7" s="37">
        <f>SUM(F7)-G7</f>
        <v>0</v>
      </c>
      <c r="I7" s="82">
        <v>125928</v>
      </c>
      <c r="J7" s="82">
        <v>0</v>
      </c>
      <c r="K7" s="78">
        <f>SUM(I7)-J7</f>
        <v>125928</v>
      </c>
    </row>
    <row r="8" spans="1:11" ht="23.45" customHeight="1" x14ac:dyDescent="0.2">
      <c r="A8" s="20">
        <f>A7+1</f>
        <v>3</v>
      </c>
      <c r="B8" s="346"/>
      <c r="C8" s="82"/>
      <c r="D8" s="82"/>
      <c r="E8" s="37"/>
      <c r="F8" s="82"/>
      <c r="G8" s="82"/>
      <c r="H8" s="37"/>
      <c r="I8" s="82"/>
      <c r="J8" s="82"/>
      <c r="K8" s="78"/>
    </row>
    <row r="9" spans="1:11" ht="22.15" customHeight="1" x14ac:dyDescent="0.2">
      <c r="A9" s="20">
        <v>4</v>
      </c>
      <c r="B9" s="422"/>
      <c r="C9" s="82"/>
      <c r="D9" s="82"/>
      <c r="E9" s="37"/>
      <c r="F9" s="82"/>
      <c r="G9" s="82"/>
      <c r="H9" s="37"/>
      <c r="I9" s="82"/>
      <c r="J9" s="82"/>
      <c r="K9" s="78"/>
    </row>
    <row r="10" spans="1:11" ht="22.15" customHeight="1" x14ac:dyDescent="0.2">
      <c r="A10" s="20">
        <v>5</v>
      </c>
      <c r="B10" s="422"/>
      <c r="C10" s="82"/>
      <c r="D10" s="82"/>
      <c r="E10" s="37"/>
      <c r="F10" s="82"/>
      <c r="G10" s="82"/>
      <c r="H10" s="37"/>
      <c r="I10" s="82"/>
      <c r="J10" s="82"/>
      <c r="K10" s="78"/>
    </row>
    <row r="11" spans="1:11" ht="22.15" customHeight="1" x14ac:dyDescent="0.2">
      <c r="A11" s="559">
        <v>6</v>
      </c>
      <c r="B11" s="487"/>
      <c r="C11" s="560"/>
      <c r="D11" s="560"/>
      <c r="E11" s="37"/>
      <c r="F11" s="560"/>
      <c r="G11" s="560"/>
      <c r="H11" s="37"/>
      <c r="I11" s="560"/>
      <c r="J11" s="560"/>
      <c r="K11" s="565"/>
    </row>
    <row r="12" spans="1:11" ht="22.15" customHeight="1" thickBot="1" x14ac:dyDescent="0.25">
      <c r="A12" s="21" t="s">
        <v>143</v>
      </c>
      <c r="B12" s="423"/>
      <c r="C12" s="736">
        <f>C6+C7+C8+C9+C10+C11</f>
        <v>0</v>
      </c>
      <c r="D12" s="736">
        <f>D6+D7+D8+D9+D10+D11</f>
        <v>0</v>
      </c>
      <c r="E12" s="38">
        <f>E6+E7+E8+E9+E10+E11</f>
        <v>0</v>
      </c>
      <c r="F12" s="736">
        <f t="shared" ref="F12:K12" si="0">F6+F7+F8+F9+F10+F11</f>
        <v>0</v>
      </c>
      <c r="G12" s="736">
        <f t="shared" si="0"/>
        <v>0</v>
      </c>
      <c r="H12" s="38">
        <f t="shared" si="0"/>
        <v>0</v>
      </c>
      <c r="I12" s="736">
        <f t="shared" si="0"/>
        <v>140928</v>
      </c>
      <c r="J12" s="736">
        <f t="shared" si="0"/>
        <v>10500</v>
      </c>
      <c r="K12" s="622">
        <f t="shared" si="0"/>
        <v>130428</v>
      </c>
    </row>
    <row r="13" spans="1:11" ht="15.75" x14ac:dyDescent="0.2">
      <c r="A13" s="13"/>
      <c r="B13" s="15"/>
      <c r="C13" s="13"/>
      <c r="D13" s="13"/>
      <c r="E13" s="13"/>
      <c r="F13" s="13"/>
      <c r="G13" s="13"/>
      <c r="H13" s="13"/>
      <c r="I13" s="13"/>
      <c r="J13" s="13"/>
      <c r="K13" s="13"/>
    </row>
    <row r="14" spans="1:11" ht="15" x14ac:dyDescent="0.2">
      <c r="B14" s="1017" t="s">
        <v>1298</v>
      </c>
      <c r="C14" s="1018"/>
      <c r="D14" s="1018"/>
      <c r="E14" s="1019"/>
    </row>
  </sheetData>
  <mergeCells count="16">
    <mergeCell ref="A5:B5"/>
    <mergeCell ref="C3:C4"/>
    <mergeCell ref="K3:K4"/>
    <mergeCell ref="B14:E14"/>
    <mergeCell ref="A1:K1"/>
    <mergeCell ref="A2:B2"/>
    <mergeCell ref="C2:K2"/>
    <mergeCell ref="A3:A4"/>
    <mergeCell ref="B3:B4"/>
    <mergeCell ref="G3:G4"/>
    <mergeCell ref="D3:D4"/>
    <mergeCell ref="F3:F4"/>
    <mergeCell ref="J3:J4"/>
    <mergeCell ref="E3:E4"/>
    <mergeCell ref="H3:H4"/>
    <mergeCell ref="I3:I4"/>
  </mergeCells>
  <pageMargins left="0.70866141732283472" right="0.70866141732283472" top="0.74803149606299213" bottom="0.74803149606299213" header="0.31496062992125984" footer="0.31496062992125984"/>
  <pageSetup paperSize="9"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56" t="s">
        <v>442</v>
      </c>
      <c r="B1" s="1057"/>
      <c r="C1" s="1057"/>
      <c r="D1" s="1057"/>
      <c r="E1" s="1057"/>
      <c r="F1" s="1058"/>
    </row>
    <row r="2" spans="1:6" ht="19.5" customHeight="1" x14ac:dyDescent="0.25">
      <c r="A2" s="1055" t="s">
        <v>310</v>
      </c>
      <c r="B2" s="1055"/>
      <c r="C2" s="1055"/>
      <c r="D2" s="1055"/>
      <c r="E2" s="1055"/>
      <c r="F2" s="1055"/>
    </row>
    <row r="3" spans="1:6" ht="42" customHeight="1" x14ac:dyDescent="0.2">
      <c r="A3" s="95" t="s">
        <v>320</v>
      </c>
      <c r="B3" s="96" t="s">
        <v>321</v>
      </c>
      <c r="C3" s="103" t="s">
        <v>444</v>
      </c>
      <c r="D3" s="96" t="s">
        <v>439</v>
      </c>
      <c r="E3" s="96" t="s">
        <v>440</v>
      </c>
      <c r="F3" s="96" t="s">
        <v>441</v>
      </c>
    </row>
    <row r="4" spans="1:6" ht="15.75" x14ac:dyDescent="0.25">
      <c r="A4" s="97" t="s">
        <v>322</v>
      </c>
      <c r="B4" s="97" t="s">
        <v>323</v>
      </c>
      <c r="C4" s="98"/>
      <c r="D4" s="98"/>
      <c r="E4" s="98"/>
      <c r="F4" s="98"/>
    </row>
    <row r="5" spans="1:6" ht="15.75" x14ac:dyDescent="0.25">
      <c r="A5" s="102" t="s">
        <v>324</v>
      </c>
      <c r="B5" s="97" t="s">
        <v>325</v>
      </c>
      <c r="C5" s="98"/>
      <c r="D5" s="98"/>
      <c r="E5" s="98"/>
      <c r="F5" s="98"/>
    </row>
    <row r="6" spans="1:6" ht="15.75" x14ac:dyDescent="0.25">
      <c r="A6" s="97" t="s">
        <v>326</v>
      </c>
      <c r="B6" s="97" t="s">
        <v>327</v>
      </c>
      <c r="C6" s="98"/>
      <c r="D6" s="98"/>
      <c r="E6" s="98"/>
      <c r="F6" s="98"/>
    </row>
    <row r="7" spans="1:6" ht="15.75" x14ac:dyDescent="0.25">
      <c r="A7" s="97" t="s">
        <v>328</v>
      </c>
      <c r="B7" s="97" t="s">
        <v>329</v>
      </c>
      <c r="C7" s="98"/>
      <c r="D7" s="98"/>
      <c r="E7" s="98"/>
      <c r="F7" s="98"/>
    </row>
    <row r="8" spans="1:6" ht="15.75" x14ac:dyDescent="0.25">
      <c r="A8" s="101" t="s">
        <v>443</v>
      </c>
      <c r="B8" s="97" t="s">
        <v>330</v>
      </c>
      <c r="C8" s="98"/>
      <c r="D8" s="98"/>
      <c r="E8" s="98"/>
      <c r="F8" s="98"/>
    </row>
    <row r="9" spans="1:6" ht="15.75" x14ac:dyDescent="0.25">
      <c r="A9" s="97" t="s">
        <v>331</v>
      </c>
      <c r="B9" s="97" t="s">
        <v>332</v>
      </c>
      <c r="C9" s="98"/>
      <c r="D9" s="98"/>
      <c r="E9" s="98"/>
      <c r="F9" s="98"/>
    </row>
    <row r="10" spans="1:6" ht="15.75" x14ac:dyDescent="0.25">
      <c r="A10" s="97" t="s">
        <v>333</v>
      </c>
      <c r="B10" s="97" t="s">
        <v>334</v>
      </c>
      <c r="C10" s="98"/>
      <c r="D10" s="98"/>
      <c r="E10" s="98"/>
      <c r="F10" s="98"/>
    </row>
    <row r="11" spans="1:6" ht="15.75" x14ac:dyDescent="0.25">
      <c r="A11" s="97" t="s">
        <v>335</v>
      </c>
      <c r="B11" s="97" t="s">
        <v>336</v>
      </c>
      <c r="C11" s="98"/>
      <c r="D11" s="98"/>
      <c r="E11" s="98"/>
      <c r="F11" s="98"/>
    </row>
    <row r="12" spans="1:6" ht="15.75" x14ac:dyDescent="0.25">
      <c r="A12" s="102" t="s">
        <v>337</v>
      </c>
      <c r="B12" s="97" t="s">
        <v>338</v>
      </c>
      <c r="C12" s="98"/>
      <c r="D12" s="98"/>
      <c r="E12" s="98"/>
      <c r="F12" s="98"/>
    </row>
    <row r="13" spans="1:6" ht="15.75" x14ac:dyDescent="0.25">
      <c r="A13" s="97" t="s">
        <v>339</v>
      </c>
      <c r="B13" s="97" t="s">
        <v>340</v>
      </c>
      <c r="C13" s="98"/>
      <c r="D13" s="98"/>
      <c r="E13" s="98"/>
      <c r="F13" s="98"/>
    </row>
    <row r="14" spans="1:6" ht="15.75" x14ac:dyDescent="0.25">
      <c r="A14" s="97" t="s">
        <v>341</v>
      </c>
      <c r="B14" s="97" t="s">
        <v>342</v>
      </c>
      <c r="C14" s="98"/>
      <c r="D14" s="98"/>
      <c r="E14" s="98"/>
      <c r="F14" s="98"/>
    </row>
    <row r="15" spans="1:6" ht="15.75" x14ac:dyDescent="0.25">
      <c r="A15" s="97" t="s">
        <v>343</v>
      </c>
      <c r="B15" s="97" t="s">
        <v>344</v>
      </c>
      <c r="C15" s="98"/>
      <c r="D15" s="98"/>
      <c r="E15" s="98"/>
      <c r="F15" s="98"/>
    </row>
    <row r="16" spans="1:6" ht="15.75" x14ac:dyDescent="0.25">
      <c r="A16" s="97" t="s">
        <v>345</v>
      </c>
      <c r="B16" s="97" t="s">
        <v>346</v>
      </c>
      <c r="C16" s="98"/>
      <c r="D16" s="98"/>
      <c r="E16" s="98"/>
      <c r="F16" s="98"/>
    </row>
    <row r="17" spans="1:6" ht="15.75" x14ac:dyDescent="0.25">
      <c r="A17" s="97" t="s">
        <v>347</v>
      </c>
      <c r="B17" s="97" t="s">
        <v>348</v>
      </c>
      <c r="C17" s="98"/>
      <c r="D17" s="98"/>
      <c r="E17" s="98"/>
      <c r="F17" s="98"/>
    </row>
    <row r="18" spans="1:6" ht="15.75" x14ac:dyDescent="0.25">
      <c r="A18" s="97" t="s">
        <v>349</v>
      </c>
      <c r="B18" s="97" t="s">
        <v>350</v>
      </c>
      <c r="C18" s="98"/>
      <c r="D18" s="98"/>
      <c r="E18" s="98"/>
      <c r="F18" s="98"/>
    </row>
    <row r="19" spans="1:6" ht="15.75" x14ac:dyDescent="0.25">
      <c r="A19" s="97" t="s">
        <v>351</v>
      </c>
      <c r="B19" s="97" t="s">
        <v>352</v>
      </c>
      <c r="C19" s="98"/>
      <c r="D19" s="98"/>
      <c r="E19" s="98"/>
      <c r="F19" s="98"/>
    </row>
    <row r="20" spans="1:6" ht="15.75" x14ac:dyDescent="0.25">
      <c r="A20" s="97" t="s">
        <v>353</v>
      </c>
      <c r="B20" s="97" t="s">
        <v>354</v>
      </c>
      <c r="C20" s="98"/>
      <c r="D20" s="98"/>
      <c r="E20" s="98"/>
      <c r="F20" s="98"/>
    </row>
    <row r="21" spans="1:6" ht="15.75" x14ac:dyDescent="0.25">
      <c r="A21" s="97" t="s">
        <v>355</v>
      </c>
      <c r="B21" s="97" t="s">
        <v>356</v>
      </c>
      <c r="C21" s="98"/>
      <c r="D21" s="98"/>
      <c r="E21" s="98"/>
      <c r="F21" s="98"/>
    </row>
    <row r="22" spans="1:6" ht="15.75" x14ac:dyDescent="0.25">
      <c r="A22" s="97" t="s">
        <v>357</v>
      </c>
      <c r="B22" s="97" t="s">
        <v>358</v>
      </c>
      <c r="C22" s="98"/>
      <c r="D22" s="98"/>
      <c r="E22" s="98"/>
      <c r="F22" s="98"/>
    </row>
    <row r="23" spans="1:6" ht="15.75" x14ac:dyDescent="0.25">
      <c r="A23" s="97" t="s">
        <v>359</v>
      </c>
      <c r="B23" s="97" t="s">
        <v>360</v>
      </c>
      <c r="C23" s="98"/>
      <c r="D23" s="98"/>
      <c r="E23" s="98"/>
      <c r="F23" s="98"/>
    </row>
    <row r="24" spans="1:6" ht="15.75" x14ac:dyDescent="0.25">
      <c r="A24" s="102" t="s">
        <v>361</v>
      </c>
      <c r="B24" s="97" t="s">
        <v>362</v>
      </c>
      <c r="C24" s="98"/>
      <c r="D24" s="98"/>
      <c r="E24" s="98"/>
      <c r="F24" s="98"/>
    </row>
    <row r="25" spans="1:6" ht="15.75" x14ac:dyDescent="0.25">
      <c r="A25" s="97" t="s">
        <v>363</v>
      </c>
      <c r="B25" s="97" t="s">
        <v>364</v>
      </c>
      <c r="C25" s="98"/>
      <c r="D25" s="98"/>
      <c r="E25" s="98"/>
      <c r="F25" s="98"/>
    </row>
    <row r="26" spans="1:6" ht="15.75" x14ac:dyDescent="0.25">
      <c r="A26" s="97" t="s">
        <v>365</v>
      </c>
      <c r="B26" s="97" t="s">
        <v>366</v>
      </c>
      <c r="C26" s="98"/>
      <c r="D26" s="98"/>
      <c r="E26" s="98"/>
      <c r="F26" s="98"/>
    </row>
    <row r="27" spans="1:6" ht="15.75" x14ac:dyDescent="0.25">
      <c r="A27" s="97" t="s">
        <v>367</v>
      </c>
      <c r="B27" s="97" t="s">
        <v>368</v>
      </c>
      <c r="C27" s="98"/>
      <c r="D27" s="98"/>
      <c r="E27" s="98"/>
      <c r="F27" s="98"/>
    </row>
    <row r="28" spans="1:6" ht="15.75" x14ac:dyDescent="0.25">
      <c r="A28" s="97" t="s">
        <v>369</v>
      </c>
      <c r="B28" s="97" t="s">
        <v>370</v>
      </c>
      <c r="C28" s="98"/>
      <c r="D28" s="98"/>
      <c r="E28" s="98"/>
      <c r="F28" s="98"/>
    </row>
    <row r="29" spans="1:6" ht="15.75" x14ac:dyDescent="0.25">
      <c r="A29" s="97" t="s">
        <v>371</v>
      </c>
      <c r="B29" s="97" t="s">
        <v>372</v>
      </c>
      <c r="C29" s="98"/>
      <c r="D29" s="98"/>
      <c r="E29" s="98"/>
      <c r="F29" s="98"/>
    </row>
    <row r="30" spans="1:6" ht="15.75" x14ac:dyDescent="0.25">
      <c r="A30" s="97" t="s">
        <v>373</v>
      </c>
      <c r="B30" s="97" t="s">
        <v>374</v>
      </c>
      <c r="C30" s="98"/>
      <c r="D30" s="98"/>
      <c r="E30" s="98"/>
      <c r="F30" s="98"/>
    </row>
    <row r="31" spans="1:6" ht="15.75" x14ac:dyDescent="0.25">
      <c r="A31" s="97" t="s">
        <v>375</v>
      </c>
      <c r="B31" s="97" t="s">
        <v>376</v>
      </c>
      <c r="C31" s="98"/>
      <c r="D31" s="98"/>
      <c r="E31" s="98"/>
      <c r="F31" s="98"/>
    </row>
    <row r="32" spans="1:6" ht="15.75" x14ac:dyDescent="0.25">
      <c r="A32" s="97" t="s">
        <v>377</v>
      </c>
      <c r="B32" s="97" t="s">
        <v>378</v>
      </c>
      <c r="C32" s="98"/>
      <c r="D32" s="98"/>
      <c r="E32" s="98"/>
      <c r="F32" s="98"/>
    </row>
    <row r="33" spans="1:6" ht="15.75" x14ac:dyDescent="0.25">
      <c r="A33" s="102" t="s">
        <v>379</v>
      </c>
      <c r="B33" s="97" t="s">
        <v>380</v>
      </c>
      <c r="C33" s="98"/>
      <c r="D33" s="98"/>
      <c r="E33" s="98"/>
      <c r="F33" s="98"/>
    </row>
    <row r="34" spans="1:6" ht="15.75" x14ac:dyDescent="0.25">
      <c r="A34" s="97" t="s">
        <v>381</v>
      </c>
      <c r="B34" s="97" t="s">
        <v>382</v>
      </c>
      <c r="C34" s="98"/>
      <c r="D34" s="98"/>
      <c r="E34" s="98"/>
      <c r="F34" s="98"/>
    </row>
    <row r="35" spans="1:6" ht="15.75" x14ac:dyDescent="0.25">
      <c r="A35" s="97" t="s">
        <v>383</v>
      </c>
      <c r="B35" s="97" t="s">
        <v>384</v>
      </c>
      <c r="C35" s="98"/>
      <c r="D35" s="98"/>
      <c r="E35" s="98"/>
      <c r="F35" s="98"/>
    </row>
    <row r="36" spans="1:6" ht="15.75" x14ac:dyDescent="0.25">
      <c r="A36" s="97" t="s">
        <v>385</v>
      </c>
      <c r="B36" s="97" t="s">
        <v>386</v>
      </c>
      <c r="C36" s="98"/>
      <c r="D36" s="98"/>
      <c r="E36" s="98"/>
      <c r="F36" s="98"/>
    </row>
    <row r="37" spans="1:6" ht="15.75" x14ac:dyDescent="0.25">
      <c r="A37" s="97" t="s">
        <v>387</v>
      </c>
      <c r="B37" s="97" t="s">
        <v>388</v>
      </c>
      <c r="C37" s="98"/>
      <c r="D37" s="98"/>
      <c r="E37" s="98"/>
      <c r="F37" s="98"/>
    </row>
    <row r="38" spans="1:6" ht="15.75" x14ac:dyDescent="0.25">
      <c r="A38" s="97" t="s">
        <v>389</v>
      </c>
      <c r="B38" s="97" t="s">
        <v>390</v>
      </c>
      <c r="C38" s="98"/>
      <c r="D38" s="98"/>
      <c r="E38" s="98"/>
      <c r="F38" s="98"/>
    </row>
    <row r="39" spans="1:6" ht="15.75" x14ac:dyDescent="0.25">
      <c r="A39" s="97" t="s">
        <v>391</v>
      </c>
      <c r="B39" s="97" t="s">
        <v>392</v>
      </c>
      <c r="C39" s="98"/>
      <c r="D39" s="98"/>
      <c r="E39" s="98"/>
      <c r="F39" s="98"/>
    </row>
    <row r="40" spans="1:6" ht="15.75" x14ac:dyDescent="0.25">
      <c r="A40" s="102" t="s">
        <v>393</v>
      </c>
      <c r="B40" s="97" t="s">
        <v>394</v>
      </c>
      <c r="C40" s="98"/>
      <c r="D40" s="98"/>
      <c r="E40" s="98"/>
      <c r="F40" s="98"/>
    </row>
    <row r="41" spans="1:6" ht="15.75" x14ac:dyDescent="0.25">
      <c r="A41" s="97" t="s">
        <v>395</v>
      </c>
      <c r="B41" s="97" t="s">
        <v>396</v>
      </c>
      <c r="C41" s="98"/>
      <c r="D41" s="98"/>
      <c r="E41" s="98"/>
      <c r="F41" s="98"/>
    </row>
    <row r="42" spans="1:6" ht="15.75" x14ac:dyDescent="0.25">
      <c r="A42" s="97" t="s">
        <v>397</v>
      </c>
      <c r="B42" s="97" t="s">
        <v>398</v>
      </c>
      <c r="C42" s="98"/>
      <c r="D42" s="98"/>
      <c r="E42" s="98"/>
      <c r="F42" s="98"/>
    </row>
    <row r="43" spans="1:6" ht="15.75" x14ac:dyDescent="0.25">
      <c r="A43" s="97" t="s">
        <v>399</v>
      </c>
      <c r="B43" s="97" t="s">
        <v>400</v>
      </c>
      <c r="C43" s="98"/>
      <c r="D43" s="98"/>
      <c r="E43" s="98"/>
      <c r="F43" s="98"/>
    </row>
    <row r="44" spans="1:6" ht="15.75" x14ac:dyDescent="0.25">
      <c r="A44" s="97" t="s">
        <v>401</v>
      </c>
      <c r="B44" s="97" t="s">
        <v>402</v>
      </c>
      <c r="C44" s="98"/>
      <c r="D44" s="98"/>
      <c r="E44" s="98"/>
      <c r="F44" s="98"/>
    </row>
    <row r="45" spans="1:6" ht="15.75" x14ac:dyDescent="0.25">
      <c r="A45" s="102" t="s">
        <v>403</v>
      </c>
      <c r="B45" s="97" t="s">
        <v>404</v>
      </c>
      <c r="C45" s="98"/>
      <c r="D45" s="98"/>
      <c r="E45" s="98"/>
      <c r="F45" s="98"/>
    </row>
    <row r="46" spans="1:6" ht="15.75" x14ac:dyDescent="0.25">
      <c r="A46" s="97" t="s">
        <v>405</v>
      </c>
      <c r="B46" s="97" t="s">
        <v>406</v>
      </c>
      <c r="C46" s="98"/>
      <c r="D46" s="98"/>
      <c r="E46" s="98"/>
      <c r="F46" s="98"/>
    </row>
    <row r="47" spans="1:6" ht="15.75" x14ac:dyDescent="0.25">
      <c r="A47" s="97" t="s">
        <v>397</v>
      </c>
      <c r="B47" s="97" t="s">
        <v>407</v>
      </c>
      <c r="C47" s="98"/>
      <c r="D47" s="98"/>
      <c r="E47" s="98"/>
      <c r="F47" s="98"/>
    </row>
    <row r="48" spans="1:6" ht="15.75" x14ac:dyDescent="0.25">
      <c r="A48" s="97" t="s">
        <v>408</v>
      </c>
      <c r="B48" s="97" t="s">
        <v>409</v>
      </c>
      <c r="C48" s="98"/>
      <c r="D48" s="98"/>
      <c r="E48" s="98"/>
      <c r="F48" s="98"/>
    </row>
    <row r="49" spans="1:6" ht="15.75" x14ac:dyDescent="0.25">
      <c r="A49" s="97" t="s">
        <v>410</v>
      </c>
      <c r="B49" s="97" t="s">
        <v>411</v>
      </c>
      <c r="C49" s="98"/>
      <c r="D49" s="98"/>
      <c r="E49" s="98"/>
      <c r="F49" s="98"/>
    </row>
    <row r="50" spans="1:6" ht="15.75" x14ac:dyDescent="0.25">
      <c r="A50" s="97" t="s">
        <v>412</v>
      </c>
      <c r="B50" s="97" t="s">
        <v>413</v>
      </c>
      <c r="C50" s="98"/>
      <c r="D50" s="98"/>
      <c r="E50" s="98"/>
      <c r="F50" s="98"/>
    </row>
    <row r="51" spans="1:6" ht="15.75" x14ac:dyDescent="0.25">
      <c r="A51" s="97" t="s">
        <v>399</v>
      </c>
      <c r="B51" s="97" t="s">
        <v>414</v>
      </c>
      <c r="C51" s="98"/>
      <c r="D51" s="98"/>
      <c r="E51" s="98"/>
      <c r="F51" s="98"/>
    </row>
    <row r="52" spans="1:6" ht="15.75" x14ac:dyDescent="0.25">
      <c r="A52" s="97" t="s">
        <v>415</v>
      </c>
      <c r="B52" s="97" t="s">
        <v>416</v>
      </c>
      <c r="C52" s="98"/>
      <c r="D52" s="98"/>
      <c r="E52" s="98"/>
      <c r="F52" s="98"/>
    </row>
    <row r="53" spans="1:6" ht="15.75" x14ac:dyDescent="0.25">
      <c r="A53" s="97" t="s">
        <v>401</v>
      </c>
      <c r="B53" s="97" t="s">
        <v>417</v>
      </c>
      <c r="C53" s="98"/>
      <c r="D53" s="98"/>
      <c r="E53" s="98"/>
      <c r="F53" s="98"/>
    </row>
    <row r="54" spans="1:6" ht="15.75" x14ac:dyDescent="0.25">
      <c r="A54" s="102" t="s">
        <v>418</v>
      </c>
      <c r="B54" s="97" t="s">
        <v>419</v>
      </c>
      <c r="C54" s="98"/>
      <c r="D54" s="98"/>
      <c r="E54" s="98"/>
      <c r="F54" s="98"/>
    </row>
    <row r="55" spans="1:6" ht="15.75" x14ac:dyDescent="0.25">
      <c r="A55" s="97" t="s">
        <v>420</v>
      </c>
      <c r="B55" s="97" t="s">
        <v>421</v>
      </c>
      <c r="C55" s="98"/>
      <c r="D55" s="98"/>
      <c r="E55" s="98"/>
      <c r="F55" s="98"/>
    </row>
    <row r="56" spans="1:6" ht="15.75" x14ac:dyDescent="0.25">
      <c r="A56" s="97" t="s">
        <v>422</v>
      </c>
      <c r="B56" s="97" t="s">
        <v>423</v>
      </c>
      <c r="C56" s="98"/>
      <c r="D56" s="98"/>
      <c r="E56" s="98"/>
      <c r="F56" s="98"/>
    </row>
    <row r="57" spans="1:6" ht="15.75" x14ac:dyDescent="0.25">
      <c r="A57" s="97" t="s">
        <v>424</v>
      </c>
      <c r="B57" s="97" t="s">
        <v>425</v>
      </c>
      <c r="C57" s="98"/>
      <c r="D57" s="98"/>
      <c r="E57" s="98"/>
      <c r="F57" s="98"/>
    </row>
    <row r="58" spans="1:6" ht="15.75" x14ac:dyDescent="0.25">
      <c r="A58" s="97" t="s">
        <v>426</v>
      </c>
      <c r="B58" s="97" t="s">
        <v>427</v>
      </c>
      <c r="C58" s="98"/>
      <c r="D58" s="98"/>
      <c r="E58" s="98"/>
      <c r="F58" s="98"/>
    </row>
    <row r="59" spans="1:6" ht="15.75" x14ac:dyDescent="0.25">
      <c r="A59" s="97" t="s">
        <v>428</v>
      </c>
      <c r="B59" s="97" t="s">
        <v>429</v>
      </c>
      <c r="C59" s="98"/>
      <c r="D59" s="98"/>
      <c r="E59" s="98"/>
      <c r="F59" s="98"/>
    </row>
    <row r="60" spans="1:6" ht="15.75" x14ac:dyDescent="0.25">
      <c r="A60" s="97" t="s">
        <v>430</v>
      </c>
      <c r="B60" s="97" t="s">
        <v>431</v>
      </c>
      <c r="C60" s="98"/>
      <c r="D60" s="98"/>
      <c r="E60" s="98"/>
      <c r="F60" s="98"/>
    </row>
    <row r="61" spans="1:6" ht="15.75" x14ac:dyDescent="0.25">
      <c r="A61" s="102" t="s">
        <v>432</v>
      </c>
      <c r="B61" s="97" t="s">
        <v>433</v>
      </c>
      <c r="C61" s="98"/>
      <c r="D61" s="98"/>
      <c r="E61" s="98"/>
      <c r="F61" s="98"/>
    </row>
    <row r="62" spans="1:6" ht="15.75" x14ac:dyDescent="0.25">
      <c r="A62" s="97" t="s">
        <v>434</v>
      </c>
      <c r="B62" s="97" t="s">
        <v>435</v>
      </c>
      <c r="C62" s="98"/>
      <c r="D62" s="98"/>
      <c r="E62" s="98"/>
      <c r="F62" s="98"/>
    </row>
    <row r="63" spans="1:6" ht="15.75" x14ac:dyDescent="0.25">
      <c r="A63" s="97" t="s">
        <v>436</v>
      </c>
      <c r="B63" s="97" t="s">
        <v>437</v>
      </c>
      <c r="C63" s="98"/>
      <c r="D63" s="98"/>
      <c r="E63" s="98"/>
      <c r="F63" s="98"/>
    </row>
    <row r="64" spans="1:6" ht="15.75" x14ac:dyDescent="0.25">
      <c r="A64" s="99" t="s">
        <v>438</v>
      </c>
      <c r="B64" s="100"/>
      <c r="C64" s="98"/>
      <c r="D64" s="98"/>
      <c r="E64" s="98"/>
      <c r="F64" s="98"/>
    </row>
    <row r="65" spans="1:6" ht="15.75" x14ac:dyDescent="0.25">
      <c r="A65" s="50"/>
      <c r="B65" s="50"/>
      <c r="C65" s="50"/>
      <c r="D65" s="50"/>
      <c r="E65" s="50"/>
      <c r="F65" s="50"/>
    </row>
    <row r="66" spans="1:6" ht="15.75" x14ac:dyDescent="0.25">
      <c r="A66" s="50"/>
      <c r="B66" s="50"/>
      <c r="C66" s="50"/>
      <c r="D66" s="50"/>
      <c r="E66" s="50"/>
      <c r="F66" s="50"/>
    </row>
    <row r="67" spans="1:6" ht="15.75" x14ac:dyDescent="0.25">
      <c r="A67" s="50"/>
      <c r="B67" s="50"/>
      <c r="C67" s="50"/>
      <c r="D67" s="50"/>
      <c r="E67" s="50"/>
      <c r="F67" s="50"/>
    </row>
  </sheetData>
  <mergeCells count="2">
    <mergeCell ref="A2:F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E63"/>
  <sheetViews>
    <sheetView zoomScale="80" zoomScaleNormal="80" workbookViewId="0">
      <pane xSplit="1" ySplit="2" topLeftCell="B39" activePane="bottomRight" state="frozen"/>
      <selection activeCell="C48" sqref="C48"/>
      <selection pane="topRight" activeCell="C48" sqref="C48"/>
      <selection pane="bottomLeft" activeCell="C48" sqref="C48"/>
      <selection pane="bottomRight" activeCell="C43" sqref="C43"/>
    </sheetView>
  </sheetViews>
  <sheetFormatPr defaultColWidth="9.140625" defaultRowHeight="15.75" x14ac:dyDescent="0.2"/>
  <cols>
    <col min="1" max="1" width="11.85546875" style="189" customWidth="1"/>
    <col min="2" max="2" width="44.7109375" style="57" customWidth="1"/>
    <col min="3" max="3" width="166.140625" style="55" customWidth="1"/>
    <col min="4" max="4" width="19.140625" style="189" customWidth="1"/>
    <col min="5" max="16384" width="9.140625" style="189"/>
  </cols>
  <sheetData>
    <row r="1" spans="1:4" ht="42" customHeight="1" thickBot="1" x14ac:dyDescent="0.25">
      <c r="A1" s="781" t="s">
        <v>952</v>
      </c>
      <c r="B1" s="783"/>
      <c r="C1" s="782"/>
    </row>
    <row r="2" spans="1:4" s="64" customFormat="1" ht="47.25" x14ac:dyDescent="0.2">
      <c r="A2" s="63" t="s">
        <v>164</v>
      </c>
      <c r="B2" s="171" t="s">
        <v>44</v>
      </c>
      <c r="C2" s="104" t="s">
        <v>45</v>
      </c>
    </row>
    <row r="3" spans="1:4" ht="38.25" customHeight="1" x14ac:dyDescent="0.2">
      <c r="A3" s="91" t="s">
        <v>163</v>
      </c>
      <c r="B3" s="172" t="s">
        <v>953</v>
      </c>
      <c r="C3" s="106" t="s">
        <v>1075</v>
      </c>
    </row>
    <row r="4" spans="1:4" s="60" customFormat="1" ht="106.5" customHeight="1" x14ac:dyDescent="0.2">
      <c r="A4" s="91" t="s">
        <v>157</v>
      </c>
      <c r="B4" s="172" t="s">
        <v>619</v>
      </c>
      <c r="C4" s="106" t="s">
        <v>1123</v>
      </c>
      <c r="D4" s="189"/>
    </row>
    <row r="5" spans="1:4" s="60" customFormat="1" ht="46.5" customHeight="1" x14ac:dyDescent="0.2">
      <c r="A5" s="91" t="s">
        <v>56</v>
      </c>
      <c r="B5" s="172" t="s">
        <v>624</v>
      </c>
      <c r="C5" s="175" t="s">
        <v>1113</v>
      </c>
    </row>
    <row r="6" spans="1:4" ht="71.25" customHeight="1" x14ac:dyDescent="0.2">
      <c r="A6" s="91" t="s">
        <v>23</v>
      </c>
      <c r="B6" s="173" t="s">
        <v>864</v>
      </c>
      <c r="C6" s="115" t="s">
        <v>1076</v>
      </c>
    </row>
    <row r="7" spans="1:4" ht="63" x14ac:dyDescent="0.2">
      <c r="A7" s="91" t="s">
        <v>229</v>
      </c>
      <c r="B7" s="172" t="s">
        <v>1394</v>
      </c>
      <c r="C7" s="106" t="s">
        <v>1395</v>
      </c>
    </row>
    <row r="8" spans="1:4" ht="106.5" customHeight="1" x14ac:dyDescent="0.2">
      <c r="A8" s="91" t="s">
        <v>16</v>
      </c>
      <c r="B8" s="172" t="s">
        <v>894</v>
      </c>
      <c r="C8" s="106" t="s">
        <v>1247</v>
      </c>
    </row>
    <row r="9" spans="1:4" ht="33.75" customHeight="1" x14ac:dyDescent="0.2">
      <c r="A9" s="91" t="s">
        <v>156</v>
      </c>
      <c r="B9" s="172" t="s">
        <v>180</v>
      </c>
      <c r="C9" s="106" t="s">
        <v>870</v>
      </c>
      <c r="D9" s="64"/>
    </row>
    <row r="10" spans="1:4" ht="42" customHeight="1" x14ac:dyDescent="0.2">
      <c r="A10" s="91" t="s">
        <v>753</v>
      </c>
      <c r="B10" s="172" t="s">
        <v>1119</v>
      </c>
      <c r="C10" s="106" t="s">
        <v>1114</v>
      </c>
      <c r="D10" s="64"/>
    </row>
    <row r="11" spans="1:4" ht="75" customHeight="1" x14ac:dyDescent="0.2">
      <c r="A11" s="91" t="s">
        <v>110</v>
      </c>
      <c r="B11" s="172" t="s">
        <v>1396</v>
      </c>
      <c r="C11" s="106" t="s">
        <v>1124</v>
      </c>
      <c r="D11" s="64"/>
    </row>
    <row r="12" spans="1:4" ht="18" customHeight="1" x14ac:dyDescent="0.2">
      <c r="A12" s="91" t="s">
        <v>17</v>
      </c>
      <c r="B12" s="304" t="s">
        <v>1096</v>
      </c>
      <c r="C12" s="106" t="s">
        <v>1115</v>
      </c>
      <c r="D12" s="64"/>
    </row>
    <row r="13" spans="1:4" ht="63" x14ac:dyDescent="0.2">
      <c r="A13" s="91" t="s">
        <v>120</v>
      </c>
      <c r="B13" s="172" t="s">
        <v>1397</v>
      </c>
      <c r="C13" s="106" t="s">
        <v>1398</v>
      </c>
      <c r="D13" s="64"/>
    </row>
    <row r="14" spans="1:4" ht="75.75" customHeight="1" x14ac:dyDescent="0.2">
      <c r="A14" s="91" t="s">
        <v>195</v>
      </c>
      <c r="B14" s="172" t="s">
        <v>1399</v>
      </c>
      <c r="C14" s="106" t="s">
        <v>1400</v>
      </c>
      <c r="D14" s="64"/>
    </row>
    <row r="15" spans="1:4" ht="78.75" x14ac:dyDescent="0.2">
      <c r="A15" s="91" t="s">
        <v>888</v>
      </c>
      <c r="B15" s="173" t="s">
        <v>1401</v>
      </c>
      <c r="C15" s="612" t="s">
        <v>1402</v>
      </c>
      <c r="D15" s="64"/>
    </row>
    <row r="16" spans="1:4" ht="41.25" customHeight="1" x14ac:dyDescent="0.2">
      <c r="A16" s="91" t="s">
        <v>18</v>
      </c>
      <c r="B16" s="172" t="s">
        <v>954</v>
      </c>
      <c r="C16" s="106" t="s">
        <v>1077</v>
      </c>
      <c r="D16" s="64"/>
    </row>
    <row r="17" spans="1:5" ht="72.75" customHeight="1" x14ac:dyDescent="0.2">
      <c r="A17" s="91" t="s">
        <v>182</v>
      </c>
      <c r="B17" s="172" t="s">
        <v>955</v>
      </c>
      <c r="C17" s="106" t="s">
        <v>1116</v>
      </c>
      <c r="D17" s="64"/>
    </row>
    <row r="18" spans="1:5" ht="54" customHeight="1" x14ac:dyDescent="0.2">
      <c r="A18" s="91" t="s">
        <v>228</v>
      </c>
      <c r="B18" s="172" t="s">
        <v>956</v>
      </c>
      <c r="C18" s="115" t="s">
        <v>1248</v>
      </c>
      <c r="D18" s="64"/>
    </row>
    <row r="19" spans="1:5" ht="40.5" customHeight="1" x14ac:dyDescent="0.2">
      <c r="A19" s="91" t="s">
        <v>138</v>
      </c>
      <c r="B19" s="172" t="s">
        <v>98</v>
      </c>
      <c r="C19" s="106" t="s">
        <v>664</v>
      </c>
      <c r="D19" s="64"/>
    </row>
    <row r="20" spans="1:5" ht="42.75" customHeight="1" x14ac:dyDescent="0.2">
      <c r="A20" s="91" t="s">
        <v>285</v>
      </c>
      <c r="B20" s="172" t="s">
        <v>1403</v>
      </c>
      <c r="C20" s="106" t="s">
        <v>733</v>
      </c>
      <c r="D20" s="64"/>
    </row>
    <row r="21" spans="1:5" ht="41.25" customHeight="1" x14ac:dyDescent="0.2">
      <c r="A21" s="91" t="s">
        <v>19</v>
      </c>
      <c r="B21" s="172" t="s">
        <v>705</v>
      </c>
      <c r="C21" s="106" t="s">
        <v>957</v>
      </c>
      <c r="D21" s="64"/>
    </row>
    <row r="22" spans="1:5" ht="57" customHeight="1" x14ac:dyDescent="0.2">
      <c r="A22" s="91" t="s">
        <v>630</v>
      </c>
      <c r="B22" s="172" t="s">
        <v>732</v>
      </c>
      <c r="C22" s="115" t="s">
        <v>728</v>
      </c>
      <c r="D22" s="64"/>
    </row>
    <row r="23" spans="1:5" ht="38.25" customHeight="1" x14ac:dyDescent="0.2">
      <c r="A23" s="91" t="s">
        <v>631</v>
      </c>
      <c r="B23" s="172" t="s">
        <v>1404</v>
      </c>
      <c r="C23" s="115" t="s">
        <v>625</v>
      </c>
      <c r="D23" s="64"/>
    </row>
    <row r="24" spans="1:5" ht="23.25" customHeight="1" x14ac:dyDescent="0.2">
      <c r="A24" s="91" t="s">
        <v>632</v>
      </c>
      <c r="B24" s="172" t="s">
        <v>626</v>
      </c>
      <c r="C24" s="115" t="s">
        <v>627</v>
      </c>
      <c r="D24" s="64"/>
    </row>
    <row r="25" spans="1:5" ht="31.5" x14ac:dyDescent="0.2">
      <c r="A25" s="91" t="s">
        <v>633</v>
      </c>
      <c r="B25" s="172" t="s">
        <v>628</v>
      </c>
      <c r="C25" s="115" t="s">
        <v>629</v>
      </c>
      <c r="D25" s="64"/>
    </row>
    <row r="26" spans="1:5" ht="72.75" customHeight="1" x14ac:dyDescent="0.2">
      <c r="A26" s="91" t="s">
        <v>20</v>
      </c>
      <c r="B26" s="173" t="s">
        <v>1047</v>
      </c>
      <c r="C26" s="115" t="s">
        <v>798</v>
      </c>
      <c r="D26" s="224"/>
    </row>
    <row r="27" spans="1:5" ht="94.5" x14ac:dyDescent="0.2">
      <c r="A27" s="91" t="s">
        <v>269</v>
      </c>
      <c r="B27" s="172" t="s">
        <v>1405</v>
      </c>
      <c r="C27" s="106" t="s">
        <v>1406</v>
      </c>
      <c r="D27" s="224"/>
    </row>
    <row r="28" spans="1:5" ht="51.75" customHeight="1" x14ac:dyDescent="0.2">
      <c r="A28" s="91" t="s">
        <v>258</v>
      </c>
      <c r="B28" s="172" t="s">
        <v>1407</v>
      </c>
      <c r="C28" s="106" t="s">
        <v>1408</v>
      </c>
      <c r="D28" s="64"/>
    </row>
    <row r="29" spans="1:5" ht="25.5" customHeight="1" x14ac:dyDescent="0.2">
      <c r="A29" s="91" t="s">
        <v>40</v>
      </c>
      <c r="B29" s="173" t="s">
        <v>865</v>
      </c>
      <c r="C29" s="106" t="s">
        <v>1409</v>
      </c>
      <c r="D29" s="64"/>
      <c r="E29" s="189" t="s">
        <v>112</v>
      </c>
    </row>
    <row r="30" spans="1:5" ht="141.75" x14ac:dyDescent="0.2">
      <c r="A30" s="91" t="s">
        <v>42</v>
      </c>
      <c r="B30" s="173" t="s">
        <v>740</v>
      </c>
      <c r="C30" s="106" t="s">
        <v>1112</v>
      </c>
    </row>
    <row r="31" spans="1:5" ht="28.5" customHeight="1" x14ac:dyDescent="0.2">
      <c r="A31" s="91" t="s">
        <v>41</v>
      </c>
      <c r="B31" s="173" t="s">
        <v>655</v>
      </c>
      <c r="C31" s="115" t="s">
        <v>958</v>
      </c>
      <c r="D31" s="113"/>
    </row>
    <row r="32" spans="1:5" ht="39.75" customHeight="1" x14ac:dyDescent="0.2">
      <c r="A32" s="91" t="s">
        <v>43</v>
      </c>
      <c r="B32" s="173" t="s">
        <v>1120</v>
      </c>
      <c r="C32" s="106" t="s">
        <v>1111</v>
      </c>
    </row>
    <row r="33" spans="1:4" ht="63" x14ac:dyDescent="0.2">
      <c r="A33" s="91" t="s">
        <v>734</v>
      </c>
      <c r="B33" s="172" t="s">
        <v>1410</v>
      </c>
      <c r="C33" s="106" t="s">
        <v>1411</v>
      </c>
    </row>
    <row r="34" spans="1:4" ht="39.75" customHeight="1" x14ac:dyDescent="0.2">
      <c r="A34" s="91" t="s">
        <v>1024</v>
      </c>
      <c r="B34" s="172"/>
      <c r="C34" s="106" t="s">
        <v>1044</v>
      </c>
      <c r="D34" s="113" t="s">
        <v>892</v>
      </c>
    </row>
    <row r="35" spans="1:4" ht="39.75" customHeight="1" x14ac:dyDescent="0.2">
      <c r="A35" s="91" t="s">
        <v>923</v>
      </c>
      <c r="B35" s="172"/>
      <c r="C35" s="106" t="s">
        <v>1117</v>
      </c>
      <c r="D35" s="113" t="s">
        <v>892</v>
      </c>
    </row>
    <row r="36" spans="1:4" ht="49.5" customHeight="1" x14ac:dyDescent="0.2">
      <c r="A36" s="91" t="s">
        <v>111</v>
      </c>
      <c r="B36" s="173" t="s">
        <v>866</v>
      </c>
      <c r="C36" s="254" t="s">
        <v>1249</v>
      </c>
      <c r="D36" s="113"/>
    </row>
    <row r="37" spans="1:4" ht="51" customHeight="1" x14ac:dyDescent="0.2">
      <c r="A37" s="91" t="s">
        <v>113</v>
      </c>
      <c r="B37" s="172"/>
      <c r="C37" s="106" t="s">
        <v>1048</v>
      </c>
      <c r="D37" s="113"/>
    </row>
    <row r="38" spans="1:4" ht="70.5" customHeight="1" x14ac:dyDescent="0.2">
      <c r="A38" s="91" t="s">
        <v>208</v>
      </c>
      <c r="B38" s="174"/>
      <c r="C38" s="175" t="s">
        <v>1412</v>
      </c>
      <c r="D38" s="113"/>
    </row>
    <row r="39" spans="1:4" ht="50.25" customHeight="1" x14ac:dyDescent="0.2">
      <c r="A39" s="91" t="s">
        <v>196</v>
      </c>
      <c r="B39" s="172" t="s">
        <v>1413</v>
      </c>
      <c r="C39" s="175" t="s">
        <v>1414</v>
      </c>
      <c r="D39" s="113"/>
    </row>
    <row r="40" spans="1:4" ht="65.25" customHeight="1" x14ac:dyDescent="0.2">
      <c r="A40" s="91" t="s">
        <v>33</v>
      </c>
      <c r="B40" s="173" t="s">
        <v>959</v>
      </c>
      <c r="C40" s="175" t="s">
        <v>739</v>
      </c>
    </row>
    <row r="41" spans="1:4" ht="78.75" x14ac:dyDescent="0.2">
      <c r="A41" s="91" t="s">
        <v>1011</v>
      </c>
      <c r="B41" s="613" t="s">
        <v>1050</v>
      </c>
      <c r="C41" s="175" t="s">
        <v>1046</v>
      </c>
      <c r="D41" s="113" t="s">
        <v>892</v>
      </c>
    </row>
    <row r="42" spans="1:4" ht="63" x14ac:dyDescent="0.2">
      <c r="A42" s="91" t="s">
        <v>1032</v>
      </c>
      <c r="B42" s="172" t="s">
        <v>1051</v>
      </c>
      <c r="C42" s="175" t="s">
        <v>1045</v>
      </c>
      <c r="D42" s="113" t="s">
        <v>892</v>
      </c>
    </row>
    <row r="43" spans="1:4" ht="108" customHeight="1" x14ac:dyDescent="0.2">
      <c r="A43" s="91" t="s">
        <v>215</v>
      </c>
      <c r="B43" s="172" t="s">
        <v>1118</v>
      </c>
      <c r="C43" s="106" t="s">
        <v>1049</v>
      </c>
    </row>
    <row r="44" spans="1:4" ht="38.25" customHeight="1" x14ac:dyDescent="0.2">
      <c r="A44" s="91" t="s">
        <v>215</v>
      </c>
      <c r="B44" s="172" t="s">
        <v>702</v>
      </c>
      <c r="C44" s="175" t="s">
        <v>960</v>
      </c>
    </row>
    <row r="45" spans="1:4" ht="47.25" customHeight="1" x14ac:dyDescent="0.2">
      <c r="A45" s="91" t="s">
        <v>215</v>
      </c>
      <c r="B45" s="172" t="s">
        <v>620</v>
      </c>
      <c r="C45" s="175" t="s">
        <v>961</v>
      </c>
    </row>
    <row r="46" spans="1:4" ht="33" customHeight="1" x14ac:dyDescent="0.25">
      <c r="A46" s="91" t="s">
        <v>445</v>
      </c>
      <c r="B46" s="302" t="s">
        <v>1121</v>
      </c>
      <c r="C46" s="301" t="s">
        <v>1270</v>
      </c>
      <c r="D46" s="184"/>
    </row>
    <row r="47" spans="1:4" ht="33" customHeight="1" x14ac:dyDescent="0.25">
      <c r="A47" s="556" t="s">
        <v>446</v>
      </c>
      <c r="B47" s="557" t="s">
        <v>1122</v>
      </c>
      <c r="C47" s="558" t="s">
        <v>1270</v>
      </c>
      <c r="D47" s="184"/>
    </row>
    <row r="48" spans="1:4" ht="33" customHeight="1" thickBot="1" x14ac:dyDescent="0.25">
      <c r="A48" s="614" t="s">
        <v>1275</v>
      </c>
      <c r="B48" s="615"/>
      <c r="C48" s="616" t="s">
        <v>1297</v>
      </c>
      <c r="D48" s="113" t="s">
        <v>892</v>
      </c>
    </row>
    <row r="49" spans="2:2" x14ac:dyDescent="0.2">
      <c r="B49" s="56"/>
    </row>
    <row r="50" spans="2:2" x14ac:dyDescent="0.2">
      <c r="B50" s="56"/>
    </row>
    <row r="51" spans="2:2" x14ac:dyDescent="0.2">
      <c r="B51" s="56"/>
    </row>
    <row r="52" spans="2:2" x14ac:dyDescent="0.2">
      <c r="B52" s="181"/>
    </row>
    <row r="53" spans="2:2" x14ac:dyDescent="0.2">
      <c r="B53" s="56"/>
    </row>
    <row r="54" spans="2:2" x14ac:dyDescent="0.2">
      <c r="B54" s="56"/>
    </row>
    <row r="55" spans="2:2" x14ac:dyDescent="0.2">
      <c r="B55" s="56"/>
    </row>
    <row r="56" spans="2:2" x14ac:dyDescent="0.2">
      <c r="B56" s="56"/>
    </row>
    <row r="57" spans="2:2" x14ac:dyDescent="0.2">
      <c r="B57" s="56"/>
    </row>
    <row r="58" spans="2:2" x14ac:dyDescent="0.2">
      <c r="B58" s="56"/>
    </row>
    <row r="59" spans="2:2" x14ac:dyDescent="0.2">
      <c r="B59" s="56"/>
    </row>
    <row r="60" spans="2:2" x14ac:dyDescent="0.2">
      <c r="B60" s="56"/>
    </row>
    <row r="61" spans="2:2" x14ac:dyDescent="0.2">
      <c r="B61" s="56"/>
    </row>
    <row r="62" spans="2:2" x14ac:dyDescent="0.2">
      <c r="B62" s="56"/>
    </row>
    <row r="63" spans="2:2" x14ac:dyDescent="0.2">
      <c r="B63" s="56"/>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6"/>
  <sheetViews>
    <sheetView zoomScaleNormal="100" workbookViewId="0">
      <selection activeCell="A32" sqref="A32"/>
    </sheetView>
  </sheetViews>
  <sheetFormatPr defaultRowHeight="12.75" x14ac:dyDescent="0.2"/>
  <cols>
    <col min="2" max="2" width="58.85546875" customWidth="1"/>
    <col min="3" max="3" width="22" customWidth="1"/>
    <col min="4" max="4" width="10" customWidth="1"/>
    <col min="5" max="5" width="19.42578125" bestFit="1" customWidth="1"/>
  </cols>
  <sheetData>
    <row r="1" spans="1:5" ht="30.75" customHeight="1" thickBot="1" x14ac:dyDescent="0.25">
      <c r="A1" s="784" t="s">
        <v>688</v>
      </c>
      <c r="B1" s="785"/>
      <c r="C1" s="786"/>
      <c r="D1" s="298" t="s">
        <v>991</v>
      </c>
    </row>
    <row r="2" spans="1:5" ht="29.25" customHeight="1" thickBot="1" x14ac:dyDescent="0.25">
      <c r="A2" s="143" t="s">
        <v>676</v>
      </c>
      <c r="B2" s="144" t="s">
        <v>677</v>
      </c>
      <c r="C2" s="145" t="s">
        <v>678</v>
      </c>
    </row>
    <row r="3" spans="1:5" ht="24" customHeight="1" x14ac:dyDescent="0.2">
      <c r="A3" s="142">
        <v>1</v>
      </c>
      <c r="B3" s="152" t="s">
        <v>680</v>
      </c>
      <c r="C3" s="146">
        <v>38623</v>
      </c>
    </row>
    <row r="4" spans="1:5" ht="31.5" x14ac:dyDescent="0.2">
      <c r="A4" s="141">
        <v>4</v>
      </c>
      <c r="B4" s="151" t="s">
        <v>980</v>
      </c>
      <c r="C4" s="147">
        <v>41275</v>
      </c>
    </row>
    <row r="5" spans="1:5" ht="31.5" x14ac:dyDescent="0.2">
      <c r="A5" s="141">
        <v>5</v>
      </c>
      <c r="B5" s="151" t="s">
        <v>981</v>
      </c>
      <c r="C5" s="147">
        <v>41275</v>
      </c>
    </row>
    <row r="6" spans="1:5" ht="31.5" x14ac:dyDescent="0.2">
      <c r="A6" s="141">
        <v>6</v>
      </c>
      <c r="B6" s="151" t="s">
        <v>982</v>
      </c>
      <c r="C6" s="147">
        <v>41275</v>
      </c>
    </row>
    <row r="7" spans="1:5" ht="32.25" customHeight="1" x14ac:dyDescent="0.2">
      <c r="A7" s="141">
        <v>7</v>
      </c>
      <c r="B7" s="151" t="s">
        <v>983</v>
      </c>
      <c r="C7" s="147">
        <v>41275</v>
      </c>
    </row>
    <row r="8" spans="1:5" ht="31.5" x14ac:dyDescent="0.2">
      <c r="A8" s="141">
        <v>8</v>
      </c>
      <c r="B8" s="151" t="s">
        <v>984</v>
      </c>
      <c r="C8" s="147">
        <v>41275</v>
      </c>
    </row>
    <row r="9" spans="1:5" ht="31.9" customHeight="1" x14ac:dyDescent="0.2">
      <c r="A9" s="141">
        <v>9</v>
      </c>
      <c r="B9" s="140" t="s">
        <v>682</v>
      </c>
      <c r="C9" s="147">
        <v>39326</v>
      </c>
    </row>
    <row r="10" spans="1:5" ht="15.75" x14ac:dyDescent="0.2">
      <c r="A10" s="141">
        <v>10</v>
      </c>
      <c r="B10" s="234" t="s">
        <v>686</v>
      </c>
      <c r="C10" s="147">
        <v>40245</v>
      </c>
      <c r="D10" s="225" t="s">
        <v>690</v>
      </c>
      <c r="E10" s="182" t="s">
        <v>799</v>
      </c>
    </row>
    <row r="11" spans="1:5" ht="15.75" x14ac:dyDescent="0.2">
      <c r="A11" s="141">
        <v>11</v>
      </c>
      <c r="B11" s="234" t="s">
        <v>685</v>
      </c>
      <c r="C11" s="147">
        <v>40245</v>
      </c>
      <c r="D11" s="225" t="s">
        <v>690</v>
      </c>
      <c r="E11" s="182" t="s">
        <v>799</v>
      </c>
    </row>
    <row r="12" spans="1:5" ht="15.75" x14ac:dyDescent="0.2">
      <c r="A12" s="235">
        <v>12</v>
      </c>
      <c r="B12" s="226" t="s">
        <v>802</v>
      </c>
      <c r="C12" s="147">
        <v>40245</v>
      </c>
      <c r="D12" s="225" t="s">
        <v>690</v>
      </c>
      <c r="E12" s="182" t="s">
        <v>799</v>
      </c>
    </row>
    <row r="13" spans="1:5" ht="21.6" customHeight="1" x14ac:dyDescent="0.2">
      <c r="A13" s="235">
        <v>13</v>
      </c>
      <c r="B13" s="226" t="s">
        <v>684</v>
      </c>
      <c r="C13" s="147">
        <v>40245</v>
      </c>
      <c r="D13" s="141" t="s">
        <v>690</v>
      </c>
    </row>
    <row r="14" spans="1:5" ht="22.9" customHeight="1" x14ac:dyDescent="0.2">
      <c r="A14" s="141">
        <v>14</v>
      </c>
      <c r="B14" s="150" t="s">
        <v>800</v>
      </c>
      <c r="C14" s="147">
        <v>40245</v>
      </c>
      <c r="D14" s="141" t="s">
        <v>690</v>
      </c>
    </row>
    <row r="15" spans="1:5" ht="1.1499999999999999" hidden="1" customHeight="1" x14ac:dyDescent="0.2">
      <c r="A15" s="141">
        <v>15</v>
      </c>
      <c r="B15" s="234" t="s">
        <v>687</v>
      </c>
      <c r="C15" s="147">
        <v>40245</v>
      </c>
      <c r="D15" s="225" t="s">
        <v>690</v>
      </c>
      <c r="E15" s="182" t="s">
        <v>799</v>
      </c>
    </row>
    <row r="16" spans="1:5" ht="24" customHeight="1" x14ac:dyDescent="0.2">
      <c r="A16" s="141">
        <v>16</v>
      </c>
      <c r="B16" s="150" t="s">
        <v>801</v>
      </c>
      <c r="C16" s="147">
        <v>40245</v>
      </c>
      <c r="D16" s="141" t="s">
        <v>690</v>
      </c>
      <c r="E16" s="542"/>
    </row>
    <row r="17" spans="1:4" ht="24" customHeight="1" x14ac:dyDescent="0.2">
      <c r="A17" s="141">
        <v>17</v>
      </c>
      <c r="B17" s="150" t="s">
        <v>681</v>
      </c>
      <c r="C17" s="147">
        <v>40245</v>
      </c>
      <c r="D17" s="141" t="s">
        <v>690</v>
      </c>
    </row>
    <row r="18" spans="1:4" ht="24" customHeight="1" x14ac:dyDescent="0.2">
      <c r="A18" s="141">
        <v>18</v>
      </c>
      <c r="B18" s="140" t="s">
        <v>683</v>
      </c>
      <c r="C18" s="147">
        <v>40245</v>
      </c>
    </row>
    <row r="19" spans="1:4" ht="24" customHeight="1" x14ac:dyDescent="0.2">
      <c r="A19" s="284">
        <v>19</v>
      </c>
      <c r="B19" s="285" t="s">
        <v>679</v>
      </c>
      <c r="C19" s="286">
        <v>41275</v>
      </c>
    </row>
    <row r="20" spans="1:4" ht="24" customHeight="1" x14ac:dyDescent="0.2">
      <c r="A20" s="288">
        <v>20</v>
      </c>
      <c r="B20" s="289" t="s">
        <v>985</v>
      </c>
      <c r="C20" s="286">
        <v>43647</v>
      </c>
    </row>
    <row r="21" spans="1:4" ht="24" customHeight="1" x14ac:dyDescent="0.2">
      <c r="A21" s="288">
        <v>21</v>
      </c>
      <c r="B21" s="289" t="s">
        <v>883</v>
      </c>
      <c r="C21" s="147">
        <v>44287</v>
      </c>
    </row>
    <row r="22" spans="1:4" ht="30.6" customHeight="1" x14ac:dyDescent="0.2">
      <c r="A22" s="288">
        <v>22</v>
      </c>
      <c r="B22" s="289" t="s">
        <v>986</v>
      </c>
      <c r="C22" s="147">
        <v>44603</v>
      </c>
    </row>
    <row r="23" spans="1:4" ht="24.6" customHeight="1" x14ac:dyDescent="0.2">
      <c r="A23" s="288">
        <v>23</v>
      </c>
      <c r="B23" s="289" t="s">
        <v>987</v>
      </c>
      <c r="C23" s="147">
        <v>44623</v>
      </c>
    </row>
    <row r="24" spans="1:4" ht="24" customHeight="1" x14ac:dyDescent="0.2">
      <c r="A24" s="288">
        <v>24</v>
      </c>
      <c r="B24" s="289" t="s">
        <v>988</v>
      </c>
      <c r="C24" s="147">
        <v>44796</v>
      </c>
    </row>
    <row r="25" spans="1:4" ht="24" customHeight="1" x14ac:dyDescent="0.2">
      <c r="A25" s="288">
        <v>25</v>
      </c>
      <c r="B25" s="289" t="s">
        <v>989</v>
      </c>
      <c r="C25" s="147">
        <v>44796</v>
      </c>
    </row>
    <row r="26" spans="1:4" ht="31.5" x14ac:dyDescent="0.2">
      <c r="A26" s="288">
        <v>26</v>
      </c>
      <c r="B26" s="289" t="s">
        <v>990</v>
      </c>
      <c r="C26" s="147">
        <v>44896</v>
      </c>
    </row>
  </sheetData>
  <mergeCells count="1">
    <mergeCell ref="A1:C1"/>
  </mergeCells>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E23"/>
  <sheetViews>
    <sheetView tabSelected="1" zoomScaleNormal="100" workbookViewId="0">
      <pane xSplit="2" ySplit="4" topLeftCell="C5" activePane="bottomRight" state="frozen"/>
      <selection activeCell="B7" sqref="B7:Q7"/>
      <selection pane="topRight" activeCell="B7" sqref="B7:Q7"/>
      <selection pane="bottomLeft" activeCell="B7" sqref="B7:Q7"/>
      <selection pane="bottomRight" activeCell="H11" sqref="H11"/>
    </sheetView>
  </sheetViews>
  <sheetFormatPr defaultColWidth="9.140625" defaultRowHeight="15.75" x14ac:dyDescent="0.2"/>
  <cols>
    <col min="1" max="1" width="9.140625" style="18" customWidth="1"/>
    <col min="2" max="2" width="77.85546875" style="27" customWidth="1"/>
    <col min="3" max="5" width="17.42578125" style="13" customWidth="1"/>
    <col min="6" max="16384" width="9.140625" style="13"/>
  </cols>
  <sheetData>
    <row r="1" spans="1:5" s="352" customFormat="1" ht="87" customHeight="1" thickBot="1" x14ac:dyDescent="0.25">
      <c r="A1" s="787" t="s">
        <v>927</v>
      </c>
      <c r="B1" s="788"/>
      <c r="C1" s="788"/>
      <c r="D1" s="788"/>
      <c r="E1" s="789"/>
    </row>
    <row r="2" spans="1:5" s="352" customFormat="1" ht="35.1" customHeight="1" x14ac:dyDescent="0.2">
      <c r="A2" s="790" t="s">
        <v>1302</v>
      </c>
      <c r="B2" s="791"/>
      <c r="C2" s="791"/>
      <c r="D2" s="791"/>
      <c r="E2" s="792"/>
    </row>
    <row r="3" spans="1:5" s="355" customFormat="1" ht="43.5" customHeight="1" x14ac:dyDescent="0.2">
      <c r="A3" s="353" t="s">
        <v>145</v>
      </c>
      <c r="B3" s="336" t="s">
        <v>144</v>
      </c>
      <c r="C3" s="336" t="s">
        <v>235</v>
      </c>
      <c r="D3" s="336" t="s">
        <v>236</v>
      </c>
      <c r="E3" s="354" t="s">
        <v>167</v>
      </c>
    </row>
    <row r="4" spans="1:5" s="355" customFormat="1" ht="17.25" customHeight="1" x14ac:dyDescent="0.2">
      <c r="A4" s="356"/>
      <c r="B4" s="337"/>
      <c r="C4" s="357" t="s">
        <v>217</v>
      </c>
      <c r="D4" s="357" t="s">
        <v>218</v>
      </c>
      <c r="E4" s="358" t="s">
        <v>26</v>
      </c>
    </row>
    <row r="5" spans="1:5" x14ac:dyDescent="0.2">
      <c r="A5" s="20">
        <v>1</v>
      </c>
      <c r="B5" s="337" t="s">
        <v>280</v>
      </c>
      <c r="C5" s="28">
        <f>C6</f>
        <v>9945747</v>
      </c>
      <c r="D5" s="28">
        <f>D6</f>
        <v>270000</v>
      </c>
      <c r="E5" s="29">
        <f>SUM(C5:D5)</f>
        <v>10215747</v>
      </c>
    </row>
    <row r="6" spans="1:5" x14ac:dyDescent="0.2">
      <c r="A6" s="20">
        <f>A5+1</f>
        <v>2</v>
      </c>
      <c r="B6" s="338" t="s">
        <v>202</v>
      </c>
      <c r="C6" s="79">
        <v>9945747</v>
      </c>
      <c r="D6" s="79">
        <v>270000</v>
      </c>
      <c r="E6" s="29">
        <f>SUM(C6:D6)</f>
        <v>10215747</v>
      </c>
    </row>
    <row r="7" spans="1:5" ht="15.75" customHeight="1" x14ac:dyDescent="0.2">
      <c r="A7" s="20">
        <f>A6+1</f>
        <v>3</v>
      </c>
      <c r="B7" s="337" t="s">
        <v>281</v>
      </c>
      <c r="C7" s="28">
        <f>SUM(C8:C12)</f>
        <v>3588263</v>
      </c>
      <c r="D7" s="28">
        <f>SUM(D8:D12)</f>
        <v>0</v>
      </c>
      <c r="E7" s="29">
        <f>SUM(C7:D7)</f>
        <v>3588263</v>
      </c>
    </row>
    <row r="8" spans="1:5" x14ac:dyDescent="0.2">
      <c r="A8" s="20">
        <f t="shared" ref="A8:A19" si="0">A7+1</f>
        <v>4</v>
      </c>
      <c r="B8" s="338" t="s">
        <v>203</v>
      </c>
      <c r="C8" s="30">
        <v>3247576</v>
      </c>
      <c r="D8" s="154" t="s">
        <v>245</v>
      </c>
      <c r="E8" s="29">
        <f t="shared" ref="E8:E19" si="1">SUM(C8:D8)</f>
        <v>3247576</v>
      </c>
    </row>
    <row r="9" spans="1:5" x14ac:dyDescent="0.2">
      <c r="A9" s="20">
        <f t="shared" si="0"/>
        <v>5</v>
      </c>
      <c r="B9" s="338" t="s">
        <v>204</v>
      </c>
      <c r="C9" s="30">
        <v>226601</v>
      </c>
      <c r="D9" s="154" t="s">
        <v>245</v>
      </c>
      <c r="E9" s="29">
        <f t="shared" si="1"/>
        <v>226601</v>
      </c>
    </row>
    <row r="10" spans="1:5" x14ac:dyDescent="0.2">
      <c r="A10" s="20">
        <f t="shared" si="0"/>
        <v>6</v>
      </c>
      <c r="B10" s="338" t="s">
        <v>205</v>
      </c>
      <c r="C10" s="154" t="s">
        <v>245</v>
      </c>
      <c r="D10" s="154" t="s">
        <v>245</v>
      </c>
      <c r="E10" s="29">
        <f t="shared" si="1"/>
        <v>0</v>
      </c>
    </row>
    <row r="11" spans="1:5" x14ac:dyDescent="0.2">
      <c r="A11" s="20">
        <f t="shared" si="0"/>
        <v>7</v>
      </c>
      <c r="B11" s="338" t="s">
        <v>206</v>
      </c>
      <c r="C11" s="154" t="s">
        <v>245</v>
      </c>
      <c r="D11" s="154" t="s">
        <v>245</v>
      </c>
      <c r="E11" s="29">
        <f t="shared" si="1"/>
        <v>0</v>
      </c>
    </row>
    <row r="12" spans="1:5" x14ac:dyDescent="0.2">
      <c r="A12" s="20">
        <f t="shared" si="0"/>
        <v>8</v>
      </c>
      <c r="B12" s="338" t="s">
        <v>99</v>
      </c>
      <c r="C12" s="30">
        <v>114086</v>
      </c>
      <c r="D12" s="154" t="s">
        <v>245</v>
      </c>
      <c r="E12" s="29">
        <f t="shared" si="1"/>
        <v>114086</v>
      </c>
    </row>
    <row r="13" spans="1:5" ht="15.75" customHeight="1" x14ac:dyDescent="0.2">
      <c r="A13" s="20">
        <f t="shared" si="0"/>
        <v>9</v>
      </c>
      <c r="B13" s="337" t="s">
        <v>282</v>
      </c>
      <c r="C13" s="28">
        <f>C14</f>
        <v>140928</v>
      </c>
      <c r="D13" s="28">
        <f>D14</f>
        <v>0</v>
      </c>
      <c r="E13" s="29">
        <f t="shared" si="1"/>
        <v>140928</v>
      </c>
    </row>
    <row r="14" spans="1:5" x14ac:dyDescent="0.2">
      <c r="A14" s="20">
        <f t="shared" si="0"/>
        <v>10</v>
      </c>
      <c r="B14" s="338" t="s">
        <v>100</v>
      </c>
      <c r="C14" s="30">
        <v>140928</v>
      </c>
      <c r="D14" s="30">
        <v>0</v>
      </c>
      <c r="E14" s="29">
        <f t="shared" si="1"/>
        <v>140928</v>
      </c>
    </row>
    <row r="15" spans="1:5" x14ac:dyDescent="0.2">
      <c r="A15" s="20">
        <f t="shared" si="0"/>
        <v>11</v>
      </c>
      <c r="B15" s="337" t="s">
        <v>283</v>
      </c>
      <c r="C15" s="28">
        <f>SUM(C16:C18)</f>
        <v>874939</v>
      </c>
      <c r="D15" s="28">
        <f>SUM(D16:D18)</f>
        <v>0</v>
      </c>
      <c r="E15" s="29">
        <f t="shared" si="1"/>
        <v>874939</v>
      </c>
    </row>
    <row r="16" spans="1:5" x14ac:dyDescent="0.2">
      <c r="A16" s="20">
        <f t="shared" si="0"/>
        <v>12</v>
      </c>
      <c r="B16" s="338" t="s">
        <v>962</v>
      </c>
      <c r="C16" s="30">
        <v>291292</v>
      </c>
      <c r="D16" s="154" t="s">
        <v>245</v>
      </c>
      <c r="E16" s="29">
        <f t="shared" si="1"/>
        <v>291292</v>
      </c>
    </row>
    <row r="17" spans="1:5" x14ac:dyDescent="0.2">
      <c r="A17" s="20">
        <f t="shared" si="0"/>
        <v>13</v>
      </c>
      <c r="B17" s="338" t="s">
        <v>101</v>
      </c>
      <c r="C17" s="30">
        <v>243570</v>
      </c>
      <c r="D17" s="154" t="s">
        <v>245</v>
      </c>
      <c r="E17" s="29">
        <f t="shared" si="1"/>
        <v>243570</v>
      </c>
    </row>
    <row r="18" spans="1:5" x14ac:dyDescent="0.2">
      <c r="A18" s="20">
        <f t="shared" si="0"/>
        <v>14</v>
      </c>
      <c r="B18" s="338" t="s">
        <v>102</v>
      </c>
      <c r="C18" s="30">
        <v>340077</v>
      </c>
      <c r="D18" s="154" t="s">
        <v>245</v>
      </c>
      <c r="E18" s="29">
        <f t="shared" si="1"/>
        <v>340077</v>
      </c>
    </row>
    <row r="19" spans="1:5" ht="16.5" thickBot="1" x14ac:dyDescent="0.25">
      <c r="A19" s="21">
        <f t="shared" si="0"/>
        <v>15</v>
      </c>
      <c r="B19" s="339" t="s">
        <v>284</v>
      </c>
      <c r="C19" s="31">
        <f>C5+C7+C13+C15</f>
        <v>14549877</v>
      </c>
      <c r="D19" s="31">
        <f>D5+D7+D13+D15</f>
        <v>270000</v>
      </c>
      <c r="E19" s="32">
        <f t="shared" si="1"/>
        <v>14819877</v>
      </c>
    </row>
    <row r="20" spans="1:5" x14ac:dyDescent="0.2">
      <c r="A20" s="290" t="s">
        <v>893</v>
      </c>
      <c r="B20" s="291" t="s">
        <v>1078</v>
      </c>
      <c r="C20" s="16"/>
      <c r="D20" s="16"/>
    </row>
    <row r="21" spans="1:5" x14ac:dyDescent="0.2">
      <c r="A21" s="17"/>
      <c r="B21" s="65"/>
    </row>
    <row r="23" spans="1:5" x14ac:dyDescent="0.2">
      <c r="B23" s="27" t="s">
        <v>112</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I46"/>
  <sheetViews>
    <sheetView zoomScaleNormal="100" workbookViewId="0">
      <pane xSplit="2" ySplit="4" topLeftCell="C5" activePane="bottomRight" state="frozen"/>
      <selection pane="topRight" activeCell="C1" sqref="C1"/>
      <selection pane="bottomLeft" activeCell="A5" sqref="A5"/>
      <selection pane="bottomRight" activeCell="J39" sqref="J39"/>
    </sheetView>
  </sheetViews>
  <sheetFormatPr defaultColWidth="9.140625" defaultRowHeight="15.75" x14ac:dyDescent="0.25"/>
  <cols>
    <col min="1" max="1" width="10.140625" style="3" customWidth="1"/>
    <col min="2" max="2" width="83" style="36" customWidth="1"/>
    <col min="3" max="3" width="17.42578125" style="1" customWidth="1"/>
    <col min="4" max="4" width="14.28515625" style="1" customWidth="1"/>
    <col min="5" max="5" width="20.42578125" style="1" customWidth="1"/>
    <col min="6" max="16384" width="9.140625" style="1"/>
  </cols>
  <sheetData>
    <row r="1" spans="1:9" s="359" customFormat="1" ht="50.1" customHeight="1" thickBot="1" x14ac:dyDescent="0.3">
      <c r="A1" s="793" t="s">
        <v>1079</v>
      </c>
      <c r="B1" s="794"/>
      <c r="C1" s="794"/>
      <c r="D1" s="794"/>
      <c r="E1" s="795"/>
      <c r="F1" s="360"/>
      <c r="G1" s="360"/>
      <c r="H1" s="360"/>
      <c r="I1" s="360"/>
    </row>
    <row r="2" spans="1:9" s="352" customFormat="1" ht="38.25" customHeight="1" x14ac:dyDescent="0.2">
      <c r="A2" s="796" t="s">
        <v>1302</v>
      </c>
      <c r="B2" s="797"/>
      <c r="C2" s="797"/>
      <c r="D2" s="797"/>
      <c r="E2" s="798"/>
    </row>
    <row r="3" spans="1:9" s="360" customFormat="1" ht="35.25" customHeight="1" x14ac:dyDescent="0.25">
      <c r="A3" s="353" t="s">
        <v>145</v>
      </c>
      <c r="B3" s="336" t="s">
        <v>259</v>
      </c>
      <c r="C3" s="336" t="s">
        <v>235</v>
      </c>
      <c r="D3" s="336" t="s">
        <v>236</v>
      </c>
      <c r="E3" s="354" t="s">
        <v>167</v>
      </c>
    </row>
    <row r="4" spans="1:9" s="355" customFormat="1" ht="17.25" customHeight="1" x14ac:dyDescent="0.2">
      <c r="A4" s="356"/>
      <c r="B4" s="337"/>
      <c r="C4" s="357" t="s">
        <v>217</v>
      </c>
      <c r="D4" s="357" t="s">
        <v>218</v>
      </c>
      <c r="E4" s="358" t="s">
        <v>26</v>
      </c>
    </row>
    <row r="5" spans="1:9" ht="31.5" x14ac:dyDescent="0.25">
      <c r="A5" s="22">
        <v>1</v>
      </c>
      <c r="B5" s="33" t="s">
        <v>1250</v>
      </c>
      <c r="C5" s="37">
        <f>SUM(C6:C16)</f>
        <v>464271.15</v>
      </c>
      <c r="D5" s="37">
        <f>SUM(D6:D7)</f>
        <v>0</v>
      </c>
      <c r="E5" s="78">
        <f>C5+D5</f>
        <v>464271.15</v>
      </c>
      <c r="F5" s="114"/>
    </row>
    <row r="6" spans="1:9" ht="31.5" x14ac:dyDescent="0.25">
      <c r="A6" s="22" t="s">
        <v>249</v>
      </c>
      <c r="B6" s="34" t="s">
        <v>1360</v>
      </c>
      <c r="C6" s="30">
        <v>5368</v>
      </c>
      <c r="D6" s="30">
        <v>0</v>
      </c>
      <c r="E6" s="78">
        <f t="shared" ref="E6:E43" si="0">C6+D6</f>
        <v>5368</v>
      </c>
    </row>
    <row r="7" spans="1:9" ht="31.5" x14ac:dyDescent="0.25">
      <c r="A7" s="22" t="s">
        <v>303</v>
      </c>
      <c r="B7" s="34" t="s">
        <v>1361</v>
      </c>
      <c r="C7" s="30">
        <v>3641</v>
      </c>
      <c r="D7" s="30">
        <v>0</v>
      </c>
      <c r="E7" s="78">
        <f t="shared" si="0"/>
        <v>3641</v>
      </c>
    </row>
    <row r="8" spans="1:9" ht="31.5" x14ac:dyDescent="0.25">
      <c r="A8" s="22" t="s">
        <v>1337</v>
      </c>
      <c r="B8" s="34" t="s">
        <v>1362</v>
      </c>
      <c r="C8" s="30">
        <v>4350</v>
      </c>
      <c r="D8" s="30">
        <v>0</v>
      </c>
      <c r="E8" s="78">
        <f t="shared" si="0"/>
        <v>4350</v>
      </c>
    </row>
    <row r="9" spans="1:9" x14ac:dyDescent="0.25">
      <c r="A9" s="22" t="s">
        <v>1338</v>
      </c>
      <c r="B9" s="34" t="s">
        <v>1363</v>
      </c>
      <c r="C9" s="30">
        <v>18460</v>
      </c>
      <c r="D9" s="30">
        <v>0</v>
      </c>
      <c r="E9" s="78">
        <f t="shared" si="0"/>
        <v>18460</v>
      </c>
    </row>
    <row r="10" spans="1:9" ht="31.5" x14ac:dyDescent="0.25">
      <c r="A10" s="22" t="s">
        <v>1339</v>
      </c>
      <c r="B10" s="34" t="s">
        <v>1368</v>
      </c>
      <c r="C10" s="30">
        <v>8564</v>
      </c>
      <c r="D10" s="30">
        <v>0</v>
      </c>
      <c r="E10" s="78">
        <f t="shared" si="0"/>
        <v>8564</v>
      </c>
    </row>
    <row r="11" spans="1:9" ht="31.5" x14ac:dyDescent="0.25">
      <c r="A11" s="22" t="s">
        <v>1340</v>
      </c>
      <c r="B11" s="34" t="s">
        <v>1369</v>
      </c>
      <c r="C11" s="30">
        <v>23317</v>
      </c>
      <c r="D11" s="30">
        <v>0</v>
      </c>
      <c r="E11" s="78">
        <f t="shared" si="0"/>
        <v>23317</v>
      </c>
    </row>
    <row r="12" spans="1:9" x14ac:dyDescent="0.25">
      <c r="A12" s="22" t="s">
        <v>1341</v>
      </c>
      <c r="B12" s="34" t="s">
        <v>1370</v>
      </c>
      <c r="C12" s="30">
        <v>5000</v>
      </c>
      <c r="D12" s="30">
        <v>0</v>
      </c>
      <c r="E12" s="78">
        <f t="shared" si="0"/>
        <v>5000</v>
      </c>
    </row>
    <row r="13" spans="1:9" x14ac:dyDescent="0.25">
      <c r="A13" s="22" t="s">
        <v>1342</v>
      </c>
      <c r="B13" s="34" t="s">
        <v>1332</v>
      </c>
      <c r="C13" s="30">
        <v>1767.15</v>
      </c>
      <c r="D13" s="30">
        <v>0</v>
      </c>
      <c r="E13" s="78">
        <f t="shared" si="0"/>
        <v>1767.15</v>
      </c>
    </row>
    <row r="14" spans="1:9" x14ac:dyDescent="0.25">
      <c r="A14" s="22" t="s">
        <v>1343</v>
      </c>
      <c r="B14" s="34" t="s">
        <v>1333</v>
      </c>
      <c r="C14" s="30">
        <v>1614</v>
      </c>
      <c r="D14" s="30">
        <v>0</v>
      </c>
      <c r="E14" s="78">
        <f t="shared" si="0"/>
        <v>1614</v>
      </c>
    </row>
    <row r="15" spans="1:9" x14ac:dyDescent="0.25">
      <c r="A15" s="22" t="s">
        <v>1344</v>
      </c>
      <c r="B15" s="34" t="s">
        <v>1331</v>
      </c>
      <c r="C15" s="30">
        <v>392190</v>
      </c>
      <c r="D15" s="30">
        <v>0</v>
      </c>
      <c r="E15" s="78">
        <f t="shared" si="0"/>
        <v>392190</v>
      </c>
    </row>
    <row r="16" spans="1:9" x14ac:dyDescent="0.25">
      <c r="A16" s="22"/>
      <c r="B16" s="34"/>
      <c r="C16" s="30"/>
      <c r="D16" s="30"/>
      <c r="E16" s="78">
        <f t="shared" si="0"/>
        <v>0</v>
      </c>
    </row>
    <row r="17" spans="1:5" x14ac:dyDescent="0.25">
      <c r="A17" s="22">
        <v>2</v>
      </c>
      <c r="B17" s="33" t="s">
        <v>65</v>
      </c>
      <c r="C17" s="37">
        <f>SUM(C18:C20)</f>
        <v>2000</v>
      </c>
      <c r="D17" s="37">
        <f>SUM(D18:D19)</f>
        <v>0</v>
      </c>
      <c r="E17" s="78">
        <f t="shared" si="0"/>
        <v>2000</v>
      </c>
    </row>
    <row r="18" spans="1:5" x14ac:dyDescent="0.25">
      <c r="A18" s="22" t="s">
        <v>250</v>
      </c>
      <c r="B18" s="34" t="s">
        <v>1359</v>
      </c>
      <c r="C18" s="30">
        <v>500</v>
      </c>
      <c r="D18" s="30">
        <v>0</v>
      </c>
      <c r="E18" s="78">
        <f t="shared" si="0"/>
        <v>500</v>
      </c>
    </row>
    <row r="19" spans="1:5" ht="47.25" x14ac:dyDescent="0.25">
      <c r="A19" s="22" t="s">
        <v>304</v>
      </c>
      <c r="B19" s="34" t="s">
        <v>1366</v>
      </c>
      <c r="C19" s="30">
        <v>1500</v>
      </c>
      <c r="D19" s="30">
        <v>0</v>
      </c>
      <c r="E19" s="78">
        <f t="shared" si="0"/>
        <v>1500</v>
      </c>
    </row>
    <row r="20" spans="1:5" x14ac:dyDescent="0.25">
      <c r="A20" s="22"/>
      <c r="B20" s="34"/>
      <c r="C20" s="30"/>
      <c r="D20" s="30"/>
      <c r="E20" s="78">
        <f t="shared" si="0"/>
        <v>0</v>
      </c>
    </row>
    <row r="21" spans="1:5" x14ac:dyDescent="0.25">
      <c r="A21" s="22">
        <v>3</v>
      </c>
      <c r="B21" s="33" t="s">
        <v>199</v>
      </c>
      <c r="C21" s="37">
        <f>SUM(C22:C25)</f>
        <v>7903.75</v>
      </c>
      <c r="D21" s="37">
        <f>SUM(D23:D24)</f>
        <v>0</v>
      </c>
      <c r="E21" s="78">
        <f t="shared" si="0"/>
        <v>7903.75</v>
      </c>
    </row>
    <row r="22" spans="1:5" x14ac:dyDescent="0.25">
      <c r="A22" s="22" t="s">
        <v>251</v>
      </c>
      <c r="B22" s="77" t="s">
        <v>1365</v>
      </c>
      <c r="C22" s="30">
        <v>1500</v>
      </c>
      <c r="D22" s="30">
        <v>0</v>
      </c>
      <c r="E22" s="78"/>
    </row>
    <row r="23" spans="1:5" ht="18" customHeight="1" x14ac:dyDescent="0.25">
      <c r="A23" s="22" t="s">
        <v>305</v>
      </c>
      <c r="B23" s="77" t="s">
        <v>1371</v>
      </c>
      <c r="C23" s="30">
        <v>4999.79</v>
      </c>
      <c r="D23" s="30">
        <v>0</v>
      </c>
      <c r="E23" s="78">
        <f t="shared" si="0"/>
        <v>4999.79</v>
      </c>
    </row>
    <row r="24" spans="1:5" ht="31.5" x14ac:dyDescent="0.25">
      <c r="A24" s="22" t="s">
        <v>1364</v>
      </c>
      <c r="B24" s="584" t="s">
        <v>1327</v>
      </c>
      <c r="C24" s="30">
        <v>1403.96</v>
      </c>
      <c r="D24" s="30">
        <v>0</v>
      </c>
      <c r="E24" s="78">
        <f t="shared" si="0"/>
        <v>1403.96</v>
      </c>
    </row>
    <row r="25" spans="1:5" x14ac:dyDescent="0.25">
      <c r="A25" s="22"/>
      <c r="B25" s="34"/>
      <c r="C25" s="30"/>
      <c r="D25" s="30"/>
      <c r="E25" s="78">
        <f t="shared" si="0"/>
        <v>0</v>
      </c>
    </row>
    <row r="26" spans="1:5" x14ac:dyDescent="0.25">
      <c r="A26" s="22">
        <v>4</v>
      </c>
      <c r="B26" s="33" t="s">
        <v>200</v>
      </c>
      <c r="C26" s="37">
        <f>SUM(C27:C42)</f>
        <v>716559.02</v>
      </c>
      <c r="D26" s="37">
        <f>SUM(D27:D28)</f>
        <v>0</v>
      </c>
      <c r="E26" s="78">
        <f t="shared" si="0"/>
        <v>716559.02</v>
      </c>
    </row>
    <row r="27" spans="1:5" ht="47.25" x14ac:dyDescent="0.25">
      <c r="A27" s="22" t="s">
        <v>183</v>
      </c>
      <c r="B27" s="586" t="s">
        <v>1372</v>
      </c>
      <c r="C27" s="620">
        <v>6340.6</v>
      </c>
      <c r="D27" s="620">
        <v>0</v>
      </c>
      <c r="E27" s="78">
        <f t="shared" si="0"/>
        <v>6340.6</v>
      </c>
    </row>
    <row r="28" spans="1:5" ht="31.5" x14ac:dyDescent="0.25">
      <c r="A28" s="22" t="s">
        <v>306</v>
      </c>
      <c r="B28" s="586" t="s">
        <v>1373</v>
      </c>
      <c r="C28" s="620">
        <f>4614.71+4615.83</f>
        <v>9230.5400000000009</v>
      </c>
      <c r="D28" s="620">
        <v>0</v>
      </c>
      <c r="E28" s="78">
        <f t="shared" si="0"/>
        <v>9230.5400000000009</v>
      </c>
    </row>
    <row r="29" spans="1:5" ht="47.25" x14ac:dyDescent="0.25">
      <c r="A29" s="22" t="s">
        <v>1345</v>
      </c>
      <c r="B29" s="586" t="s">
        <v>1374</v>
      </c>
      <c r="C29" s="620">
        <v>103190</v>
      </c>
      <c r="D29" s="620">
        <v>0</v>
      </c>
      <c r="E29" s="78">
        <f t="shared" si="0"/>
        <v>103190</v>
      </c>
    </row>
    <row r="30" spans="1:5" ht="31.5" x14ac:dyDescent="0.25">
      <c r="A30" s="22" t="s">
        <v>1346</v>
      </c>
      <c r="B30" s="586" t="s">
        <v>1375</v>
      </c>
      <c r="C30" s="620">
        <v>10341.299999999999</v>
      </c>
      <c r="D30" s="620">
        <v>0</v>
      </c>
      <c r="E30" s="78">
        <f t="shared" si="0"/>
        <v>10341.299999999999</v>
      </c>
    </row>
    <row r="31" spans="1:5" ht="47.25" x14ac:dyDescent="0.25">
      <c r="A31" s="22" t="s">
        <v>1347</v>
      </c>
      <c r="B31" s="587" t="s">
        <v>1376</v>
      </c>
      <c r="C31" s="620">
        <v>30444</v>
      </c>
      <c r="D31" s="620">
        <v>0</v>
      </c>
      <c r="E31" s="78">
        <f t="shared" si="0"/>
        <v>30444</v>
      </c>
    </row>
    <row r="32" spans="1:5" ht="31.5" x14ac:dyDescent="0.25">
      <c r="A32" s="22" t="s">
        <v>1348</v>
      </c>
      <c r="B32" s="34" t="s">
        <v>1377</v>
      </c>
      <c r="C32" s="620">
        <f>10693.2+3564.4</f>
        <v>14257.6</v>
      </c>
      <c r="D32" s="620">
        <v>0</v>
      </c>
      <c r="E32" s="78">
        <f t="shared" si="0"/>
        <v>14257.6</v>
      </c>
    </row>
    <row r="33" spans="1:6" ht="31.5" x14ac:dyDescent="0.25">
      <c r="A33" s="22" t="s">
        <v>1349</v>
      </c>
      <c r="B33" s="34" t="s">
        <v>1378</v>
      </c>
      <c r="C33" s="620">
        <v>1925</v>
      </c>
      <c r="D33" s="620">
        <v>0</v>
      </c>
      <c r="E33" s="78">
        <f t="shared" si="0"/>
        <v>1925</v>
      </c>
    </row>
    <row r="34" spans="1:6" ht="47.25" x14ac:dyDescent="0.25">
      <c r="A34" s="22" t="s">
        <v>1350</v>
      </c>
      <c r="B34" s="587" t="s">
        <v>1379</v>
      </c>
      <c r="C34" s="620">
        <f>23324.69+12000</f>
        <v>35324.69</v>
      </c>
      <c r="D34" s="620">
        <v>0</v>
      </c>
      <c r="E34" s="78">
        <f t="shared" si="0"/>
        <v>35324.69</v>
      </c>
    </row>
    <row r="35" spans="1:6" ht="31.5" x14ac:dyDescent="0.25">
      <c r="A35" s="22" t="s">
        <v>1351</v>
      </c>
      <c r="B35" s="587" t="s">
        <v>1380</v>
      </c>
      <c r="C35" s="620">
        <v>12155.2</v>
      </c>
      <c r="D35" s="620">
        <v>0</v>
      </c>
      <c r="E35" s="78">
        <f t="shared" si="0"/>
        <v>12155.2</v>
      </c>
    </row>
    <row r="36" spans="1:6" ht="31.5" x14ac:dyDescent="0.25">
      <c r="A36" s="22" t="s">
        <v>1352</v>
      </c>
      <c r="B36" s="587" t="s">
        <v>1381</v>
      </c>
      <c r="C36" s="620">
        <v>15716</v>
      </c>
      <c r="D36" s="620">
        <v>0</v>
      </c>
      <c r="E36" s="78">
        <f t="shared" si="0"/>
        <v>15716</v>
      </c>
    </row>
    <row r="37" spans="1:6" ht="63" x14ac:dyDescent="0.25">
      <c r="A37" s="22" t="s">
        <v>1353</v>
      </c>
      <c r="B37" s="34" t="s">
        <v>1325</v>
      </c>
      <c r="C37" s="620">
        <v>20423.68</v>
      </c>
      <c r="D37" s="620">
        <v>0</v>
      </c>
      <c r="E37" s="78">
        <f t="shared" si="0"/>
        <v>20423.68</v>
      </c>
    </row>
    <row r="38" spans="1:6" ht="47.25" customHeight="1" x14ac:dyDescent="0.25">
      <c r="A38" s="22" t="s">
        <v>1354</v>
      </c>
      <c r="B38" s="34" t="s">
        <v>1326</v>
      </c>
      <c r="C38" s="620">
        <v>30270.41</v>
      </c>
      <c r="D38" s="620">
        <v>0</v>
      </c>
      <c r="E38" s="78">
        <f t="shared" si="0"/>
        <v>30270.41</v>
      </c>
    </row>
    <row r="39" spans="1:6" ht="31.5" x14ac:dyDescent="0.25">
      <c r="A39" s="22" t="s">
        <v>1355</v>
      </c>
      <c r="B39" s="34" t="s">
        <v>1335</v>
      </c>
      <c r="C39" s="620">
        <v>3000</v>
      </c>
      <c r="D39" s="620">
        <v>0</v>
      </c>
      <c r="E39" s="78">
        <f t="shared" si="0"/>
        <v>3000</v>
      </c>
    </row>
    <row r="40" spans="1:6" ht="31.5" x14ac:dyDescent="0.25">
      <c r="A40" s="22" t="s">
        <v>1356</v>
      </c>
      <c r="B40" s="34" t="s">
        <v>1334</v>
      </c>
      <c r="C40" s="620">
        <v>3000</v>
      </c>
      <c r="D40" s="620">
        <v>0</v>
      </c>
      <c r="E40" s="78">
        <f t="shared" si="0"/>
        <v>3000</v>
      </c>
    </row>
    <row r="41" spans="1:6" ht="31.5" x14ac:dyDescent="0.25">
      <c r="A41" s="22" t="s">
        <v>1357</v>
      </c>
      <c r="B41" s="34" t="s">
        <v>1330</v>
      </c>
      <c r="C41" s="620">
        <v>420940</v>
      </c>
      <c r="D41" s="620">
        <v>0</v>
      </c>
      <c r="E41" s="78">
        <f t="shared" si="0"/>
        <v>420940</v>
      </c>
    </row>
    <row r="42" spans="1:6" x14ac:dyDescent="0.25">
      <c r="A42" s="22"/>
      <c r="B42" s="34"/>
      <c r="C42" s="30"/>
      <c r="D42" s="30"/>
      <c r="E42" s="78">
        <f t="shared" si="0"/>
        <v>0</v>
      </c>
    </row>
    <row r="43" spans="1:6" ht="16.5" thickBot="1" x14ac:dyDescent="0.3">
      <c r="A43" s="23">
        <v>5</v>
      </c>
      <c r="B43" s="35" t="s">
        <v>237</v>
      </c>
      <c r="C43" s="621">
        <f>C5+C17+C21+C26</f>
        <v>1190733.92</v>
      </c>
      <c r="D43" s="621">
        <f>D5+D17+D21+D26</f>
        <v>0</v>
      </c>
      <c r="E43" s="622">
        <f t="shared" si="0"/>
        <v>1190733.92</v>
      </c>
    </row>
    <row r="45" spans="1:6" s="118" customFormat="1" ht="31.5" x14ac:dyDescent="0.25">
      <c r="A45" s="117"/>
      <c r="B45" s="544" t="s">
        <v>1251</v>
      </c>
      <c r="F45" s="1"/>
    </row>
    <row r="46" spans="1:6" x14ac:dyDescent="0.25">
      <c r="B46" s="303"/>
    </row>
  </sheetData>
  <mergeCells count="2">
    <mergeCell ref="A1:E1"/>
    <mergeCell ref="A2:E2"/>
  </mergeCells>
  <phoneticPr fontId="0" type="noConversion"/>
  <printOptions gridLines="1"/>
  <pageMargins left="0.74803149606299213" right="0" top="0.98425196850393704" bottom="0.39370078740157483" header="0.51181102362204722" footer="0.51181102362204722"/>
  <pageSetup paperSize="9" scale="3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77"/>
  <sheetViews>
    <sheetView zoomScaleNormal="100" workbookViewId="0">
      <pane xSplit="2" ySplit="5" topLeftCell="C6" activePane="bottomRight" state="frozen"/>
      <selection pane="topRight" activeCell="C1" sqref="C1"/>
      <selection pane="bottomLeft" activeCell="A6" sqref="A6"/>
      <selection pane="bottomRight" activeCell="D58" sqref="D58"/>
    </sheetView>
  </sheetViews>
  <sheetFormatPr defaultColWidth="9.140625" defaultRowHeight="15.75" x14ac:dyDescent="0.25"/>
  <cols>
    <col min="1" max="1" width="7.85546875" style="3" customWidth="1"/>
    <col min="2" max="2" width="82.140625" style="71" customWidth="1"/>
    <col min="3" max="3" width="18.28515625" style="72" bestFit="1" customWidth="1"/>
    <col min="4" max="4" width="23.7109375" style="72" customWidth="1"/>
    <col min="5" max="5" width="18.28515625" style="72" bestFit="1" customWidth="1"/>
    <col min="6" max="6" width="19.140625" style="72" customWidth="1"/>
    <col min="7" max="7" width="16.85546875" style="72" customWidth="1"/>
    <col min="8" max="8" width="20.140625" style="72" customWidth="1"/>
    <col min="9" max="9" width="20.42578125" style="1" bestFit="1" customWidth="1"/>
    <col min="10" max="16384" width="9.140625" style="1"/>
  </cols>
  <sheetData>
    <row r="1" spans="1:9" s="359" customFormat="1" ht="35.1" customHeight="1" thickBot="1" x14ac:dyDescent="0.3">
      <c r="A1" s="805" t="s">
        <v>929</v>
      </c>
      <c r="B1" s="806"/>
      <c r="C1" s="806"/>
      <c r="D1" s="806"/>
      <c r="E1" s="806"/>
      <c r="F1" s="806"/>
      <c r="G1" s="806"/>
      <c r="H1" s="807"/>
    </row>
    <row r="2" spans="1:9" s="359" customFormat="1" ht="31.9" customHeight="1" x14ac:dyDescent="0.25">
      <c r="A2" s="790" t="s">
        <v>1302</v>
      </c>
      <c r="B2" s="791"/>
      <c r="C2" s="791"/>
      <c r="D2" s="791"/>
      <c r="E2" s="791"/>
      <c r="F2" s="791"/>
      <c r="G2" s="791"/>
      <c r="H2" s="792"/>
    </row>
    <row r="3" spans="1:9" s="359" customFormat="1" ht="24" customHeight="1" x14ac:dyDescent="0.25">
      <c r="A3" s="808" t="s">
        <v>145</v>
      </c>
      <c r="B3" s="809" t="s">
        <v>259</v>
      </c>
      <c r="C3" s="811">
        <v>2021</v>
      </c>
      <c r="D3" s="812"/>
      <c r="E3" s="811">
        <v>2022</v>
      </c>
      <c r="F3" s="812"/>
      <c r="G3" s="811" t="s">
        <v>930</v>
      </c>
      <c r="H3" s="813"/>
    </row>
    <row r="4" spans="1:9" s="360" customFormat="1" ht="31.5" x14ac:dyDescent="0.25">
      <c r="A4" s="808"/>
      <c r="B4" s="810"/>
      <c r="C4" s="336" t="s">
        <v>260</v>
      </c>
      <c r="D4" s="336" t="s">
        <v>261</v>
      </c>
      <c r="E4" s="336" t="s">
        <v>260</v>
      </c>
      <c r="F4" s="336" t="s">
        <v>261</v>
      </c>
      <c r="G4" s="336" t="s">
        <v>260</v>
      </c>
      <c r="H4" s="361" t="s">
        <v>261</v>
      </c>
      <c r="I4" s="359"/>
    </row>
    <row r="5" spans="1:9" s="360" customFormat="1" x14ac:dyDescent="0.25">
      <c r="A5" s="353"/>
      <c r="B5" s="337"/>
      <c r="C5" s="336" t="s">
        <v>217</v>
      </c>
      <c r="D5" s="336" t="s">
        <v>218</v>
      </c>
      <c r="E5" s="336" t="s">
        <v>219</v>
      </c>
      <c r="F5" s="336" t="s">
        <v>226</v>
      </c>
      <c r="G5" s="336" t="s">
        <v>27</v>
      </c>
      <c r="H5" s="361" t="s">
        <v>28</v>
      </c>
      <c r="I5" s="362"/>
    </row>
    <row r="6" spans="1:9" x14ac:dyDescent="0.25">
      <c r="A6" s="22">
        <v>1</v>
      </c>
      <c r="B6" s="340" t="s">
        <v>197</v>
      </c>
      <c r="C6" s="37">
        <f>SUM(C7:C10)</f>
        <v>0</v>
      </c>
      <c r="D6" s="37">
        <f>SUM(D7:D10)</f>
        <v>0</v>
      </c>
      <c r="E6" s="37">
        <f>SUM(E7:E10)</f>
        <v>0</v>
      </c>
      <c r="F6" s="37">
        <f>SUM(F7:F10)</f>
        <v>0</v>
      </c>
      <c r="G6" s="623">
        <f>E6-C6</f>
        <v>0</v>
      </c>
      <c r="H6" s="624">
        <f t="shared" ref="G6:H71" si="0">F6-D6</f>
        <v>0</v>
      </c>
    </row>
    <row r="7" spans="1:9" x14ac:dyDescent="0.25">
      <c r="A7" s="22">
        <f>A6+1</f>
        <v>2</v>
      </c>
      <c r="B7" s="341" t="s">
        <v>210</v>
      </c>
      <c r="C7" s="79">
        <v>0</v>
      </c>
      <c r="D7" s="79">
        <v>0</v>
      </c>
      <c r="E7" s="79">
        <v>0</v>
      </c>
      <c r="F7" s="79">
        <v>0</v>
      </c>
      <c r="G7" s="623">
        <f t="shared" si="0"/>
        <v>0</v>
      </c>
      <c r="H7" s="624">
        <f t="shared" si="0"/>
        <v>0</v>
      </c>
      <c r="I7" s="184"/>
    </row>
    <row r="8" spans="1:9" x14ac:dyDescent="0.25">
      <c r="A8" s="22">
        <f t="shared" ref="A8:A71" si="1">A7+1</f>
        <v>3</v>
      </c>
      <c r="B8" s="341" t="s">
        <v>233</v>
      </c>
      <c r="C8" s="79">
        <v>0</v>
      </c>
      <c r="D8" s="79">
        <v>0</v>
      </c>
      <c r="E8" s="79">
        <v>0</v>
      </c>
      <c r="F8" s="79">
        <v>0</v>
      </c>
      <c r="G8" s="623">
        <f t="shared" si="0"/>
        <v>0</v>
      </c>
      <c r="H8" s="624">
        <f t="shared" si="0"/>
        <v>0</v>
      </c>
      <c r="I8" s="184"/>
    </row>
    <row r="9" spans="1:9" x14ac:dyDescent="0.25">
      <c r="A9" s="22">
        <f t="shared" si="1"/>
        <v>4</v>
      </c>
      <c r="B9" s="341" t="s">
        <v>49</v>
      </c>
      <c r="C9" s="79">
        <v>0</v>
      </c>
      <c r="D9" s="79">
        <v>0</v>
      </c>
      <c r="E9" s="79">
        <v>0</v>
      </c>
      <c r="F9" s="79">
        <v>0</v>
      </c>
      <c r="G9" s="623">
        <f t="shared" si="0"/>
        <v>0</v>
      </c>
      <c r="H9" s="624">
        <f t="shared" si="0"/>
        <v>0</v>
      </c>
      <c r="I9" s="184"/>
    </row>
    <row r="10" spans="1:9" x14ac:dyDescent="0.25">
      <c r="A10" s="22">
        <f t="shared" si="1"/>
        <v>5</v>
      </c>
      <c r="B10" s="341" t="s">
        <v>232</v>
      </c>
      <c r="C10" s="79">
        <v>0</v>
      </c>
      <c r="D10" s="79">
        <v>0</v>
      </c>
      <c r="E10" s="79">
        <v>0</v>
      </c>
      <c r="F10" s="79">
        <v>0</v>
      </c>
      <c r="G10" s="623">
        <f t="shared" si="0"/>
        <v>0</v>
      </c>
      <c r="H10" s="624">
        <f t="shared" si="0"/>
        <v>0</v>
      </c>
      <c r="I10" s="184"/>
    </row>
    <row r="11" spans="1:9" x14ac:dyDescent="0.25">
      <c r="A11" s="22">
        <f t="shared" si="1"/>
        <v>6</v>
      </c>
      <c r="B11" s="342" t="s">
        <v>670</v>
      </c>
      <c r="C11" s="37">
        <f>SUM(C12:C15)</f>
        <v>202812.69999999998</v>
      </c>
      <c r="D11" s="37">
        <f>SUM(D12:D15)</f>
        <v>63999.990000000005</v>
      </c>
      <c r="E11" s="37">
        <f>SUM(E12:E15)</f>
        <v>406307.26</v>
      </c>
      <c r="F11" s="37">
        <f>SUM(F12:F15)</f>
        <v>138151.22</v>
      </c>
      <c r="G11" s="623">
        <f t="shared" si="0"/>
        <v>203494.56000000003</v>
      </c>
      <c r="H11" s="624">
        <f t="shared" si="0"/>
        <v>74151.23</v>
      </c>
    </row>
    <row r="12" spans="1:9" x14ac:dyDescent="0.25">
      <c r="A12" s="22">
        <f t="shared" si="1"/>
        <v>7</v>
      </c>
      <c r="B12" s="343" t="s">
        <v>75</v>
      </c>
      <c r="C12" s="79">
        <v>136160</v>
      </c>
      <c r="D12" s="79">
        <v>0</v>
      </c>
      <c r="E12" s="79">
        <v>241575.5</v>
      </c>
      <c r="F12" s="79">
        <v>0</v>
      </c>
      <c r="G12" s="623">
        <f t="shared" si="0"/>
        <v>105415.5</v>
      </c>
      <c r="H12" s="624">
        <f t="shared" si="0"/>
        <v>0</v>
      </c>
    </row>
    <row r="13" spans="1:9" x14ac:dyDescent="0.25">
      <c r="A13" s="22">
        <f t="shared" si="1"/>
        <v>8</v>
      </c>
      <c r="B13" s="343" t="s">
        <v>76</v>
      </c>
      <c r="C13" s="79">
        <v>10290.65</v>
      </c>
      <c r="D13" s="79">
        <v>0</v>
      </c>
      <c r="E13" s="79">
        <v>45971.9</v>
      </c>
      <c r="F13" s="79">
        <v>0</v>
      </c>
      <c r="G13" s="623">
        <f t="shared" si="0"/>
        <v>35681.25</v>
      </c>
      <c r="H13" s="624">
        <f t="shared" si="0"/>
        <v>0</v>
      </c>
    </row>
    <row r="14" spans="1:9" x14ac:dyDescent="0.25">
      <c r="A14" s="22">
        <f>A13+1</f>
        <v>9</v>
      </c>
      <c r="B14" s="343" t="s">
        <v>1125</v>
      </c>
      <c r="C14" s="79">
        <v>44871.25</v>
      </c>
      <c r="D14" s="79">
        <v>21795.26</v>
      </c>
      <c r="E14" s="79">
        <v>93744.33</v>
      </c>
      <c r="F14" s="79">
        <v>40797.800000000003</v>
      </c>
      <c r="G14" s="623">
        <f t="shared" si="0"/>
        <v>48873.08</v>
      </c>
      <c r="H14" s="624">
        <f t="shared" si="0"/>
        <v>19002.540000000005</v>
      </c>
    </row>
    <row r="15" spans="1:9" x14ac:dyDescent="0.25">
      <c r="A15" s="134">
        <f t="shared" si="1"/>
        <v>10</v>
      </c>
      <c r="B15" s="343" t="s">
        <v>871</v>
      </c>
      <c r="C15" s="79">
        <v>11490.8</v>
      </c>
      <c r="D15" s="79">
        <v>42204.73</v>
      </c>
      <c r="E15" s="79">
        <v>25015.53</v>
      </c>
      <c r="F15" s="79">
        <v>97353.42</v>
      </c>
      <c r="G15" s="623">
        <f t="shared" si="0"/>
        <v>13524.73</v>
      </c>
      <c r="H15" s="624">
        <f t="shared" si="0"/>
        <v>55148.689999999995</v>
      </c>
      <c r="I15" s="259"/>
    </row>
    <row r="16" spans="1:9" x14ac:dyDescent="0.25">
      <c r="A16" s="22">
        <f t="shared" si="1"/>
        <v>11</v>
      </c>
      <c r="B16" s="342" t="s">
        <v>24</v>
      </c>
      <c r="C16" s="79">
        <v>0</v>
      </c>
      <c r="D16" s="79">
        <v>6034.13</v>
      </c>
      <c r="E16" s="79">
        <v>0</v>
      </c>
      <c r="F16" s="79">
        <v>19568.599999999999</v>
      </c>
      <c r="G16" s="623">
        <f t="shared" si="0"/>
        <v>0</v>
      </c>
      <c r="H16" s="624">
        <f t="shared" si="0"/>
        <v>13534.469999999998</v>
      </c>
      <c r="I16" s="259"/>
    </row>
    <row r="17" spans="1:9" x14ac:dyDescent="0.25">
      <c r="A17" s="22">
        <f t="shared" si="1"/>
        <v>12</v>
      </c>
      <c r="B17" s="342" t="s">
        <v>722</v>
      </c>
      <c r="C17" s="79">
        <v>0</v>
      </c>
      <c r="D17" s="79">
        <v>0</v>
      </c>
      <c r="E17" s="79">
        <v>0</v>
      </c>
      <c r="F17" s="79">
        <v>0</v>
      </c>
      <c r="G17" s="623">
        <f t="shared" si="0"/>
        <v>0</v>
      </c>
      <c r="H17" s="624">
        <f t="shared" si="0"/>
        <v>0</v>
      </c>
    </row>
    <row r="18" spans="1:9" x14ac:dyDescent="0.25">
      <c r="A18" s="22">
        <f t="shared" si="1"/>
        <v>13</v>
      </c>
      <c r="B18" s="342" t="s">
        <v>1252</v>
      </c>
      <c r="C18" s="79">
        <v>0</v>
      </c>
      <c r="D18" s="79">
        <v>0</v>
      </c>
      <c r="E18" s="79">
        <v>0</v>
      </c>
      <c r="F18" s="79">
        <v>0</v>
      </c>
      <c r="G18" s="623">
        <f t="shared" si="0"/>
        <v>0</v>
      </c>
      <c r="H18" s="624">
        <f t="shared" si="0"/>
        <v>0</v>
      </c>
    </row>
    <row r="19" spans="1:9" x14ac:dyDescent="0.25">
      <c r="A19" s="22">
        <f t="shared" si="1"/>
        <v>14</v>
      </c>
      <c r="B19" s="342" t="s">
        <v>1126</v>
      </c>
      <c r="C19" s="79">
        <v>568.62</v>
      </c>
      <c r="D19" s="79">
        <v>0.09</v>
      </c>
      <c r="E19" s="79">
        <v>1813.84</v>
      </c>
      <c r="F19" s="79">
        <v>156.44999999999999</v>
      </c>
      <c r="G19" s="623">
        <f t="shared" si="0"/>
        <v>1245.2199999999998</v>
      </c>
      <c r="H19" s="624">
        <f t="shared" si="0"/>
        <v>156.35999999999999</v>
      </c>
    </row>
    <row r="20" spans="1:9" x14ac:dyDescent="0.25">
      <c r="A20" s="22">
        <f t="shared" si="1"/>
        <v>15</v>
      </c>
      <c r="B20" s="342" t="s">
        <v>1127</v>
      </c>
      <c r="C20" s="79">
        <v>0</v>
      </c>
      <c r="D20" s="79">
        <v>0</v>
      </c>
      <c r="E20" s="79">
        <v>0</v>
      </c>
      <c r="F20" s="79">
        <v>0</v>
      </c>
      <c r="G20" s="623">
        <f t="shared" si="0"/>
        <v>0</v>
      </c>
      <c r="H20" s="624">
        <f t="shared" si="0"/>
        <v>0</v>
      </c>
    </row>
    <row r="21" spans="1:9" x14ac:dyDescent="0.25">
      <c r="A21" s="22">
        <f t="shared" si="1"/>
        <v>16</v>
      </c>
      <c r="B21" s="342" t="s">
        <v>671</v>
      </c>
      <c r="C21" s="37">
        <f>SUM(C22:C23)</f>
        <v>32.119999999999997</v>
      </c>
      <c r="D21" s="37">
        <f>SUM(D22:D23)</f>
        <v>20.66</v>
      </c>
      <c r="E21" s="37">
        <f>SUM(E22:E23)</f>
        <v>0</v>
      </c>
      <c r="F21" s="37">
        <f>SUM(F22:F23)</f>
        <v>0</v>
      </c>
      <c r="G21" s="623">
        <f t="shared" si="0"/>
        <v>-32.119999999999997</v>
      </c>
      <c r="H21" s="624">
        <f t="shared" si="0"/>
        <v>-20.66</v>
      </c>
    </row>
    <row r="22" spans="1:9" x14ac:dyDescent="0.25">
      <c r="A22" s="22">
        <f t="shared" si="1"/>
        <v>17</v>
      </c>
      <c r="B22" s="343" t="s">
        <v>1128</v>
      </c>
      <c r="C22" s="79">
        <v>0</v>
      </c>
      <c r="D22" s="79">
        <v>0</v>
      </c>
      <c r="E22" s="79">
        <v>0</v>
      </c>
      <c r="F22" s="79">
        <v>0</v>
      </c>
      <c r="G22" s="623">
        <f t="shared" si="0"/>
        <v>0</v>
      </c>
      <c r="H22" s="624">
        <f t="shared" si="0"/>
        <v>0</v>
      </c>
    </row>
    <row r="23" spans="1:9" x14ac:dyDescent="0.25">
      <c r="A23" s="22">
        <f t="shared" si="1"/>
        <v>18</v>
      </c>
      <c r="B23" s="343" t="s">
        <v>1129</v>
      </c>
      <c r="C23" s="79">
        <v>32.119999999999997</v>
      </c>
      <c r="D23" s="625">
        <v>20.66</v>
      </c>
      <c r="E23" s="79">
        <v>0</v>
      </c>
      <c r="F23" s="625">
        <v>0</v>
      </c>
      <c r="G23" s="623">
        <f t="shared" si="0"/>
        <v>-32.119999999999997</v>
      </c>
      <c r="H23" s="624">
        <f t="shared" si="0"/>
        <v>-20.66</v>
      </c>
    </row>
    <row r="24" spans="1:9" x14ac:dyDescent="0.25">
      <c r="A24" s="22">
        <f t="shared" si="1"/>
        <v>19</v>
      </c>
      <c r="B24" s="342" t="s">
        <v>1130</v>
      </c>
      <c r="C24" s="79">
        <v>16.41</v>
      </c>
      <c r="D24" s="79">
        <v>0</v>
      </c>
      <c r="E24" s="79">
        <v>81.14</v>
      </c>
      <c r="F24" s="79">
        <v>0</v>
      </c>
      <c r="G24" s="623">
        <f t="shared" si="0"/>
        <v>64.73</v>
      </c>
      <c r="H24" s="624">
        <f t="shared" si="0"/>
        <v>0</v>
      </c>
    </row>
    <row r="25" spans="1:9" x14ac:dyDescent="0.25">
      <c r="A25" s="22">
        <f t="shared" si="1"/>
        <v>20</v>
      </c>
      <c r="B25" s="344" t="s">
        <v>807</v>
      </c>
      <c r="C25" s="37">
        <f>SUM(C26:C30)</f>
        <v>1181851.3400000001</v>
      </c>
      <c r="D25" s="37">
        <f>SUM(D26:D30)</f>
        <v>0</v>
      </c>
      <c r="E25" s="37">
        <f>SUM(E26:E30)</f>
        <v>1236928.03</v>
      </c>
      <c r="F25" s="37">
        <f>SUM(F26:F30)</f>
        <v>0</v>
      </c>
      <c r="G25" s="623">
        <f t="shared" si="0"/>
        <v>55076.689999999944</v>
      </c>
      <c r="H25" s="624">
        <f t="shared" si="0"/>
        <v>0</v>
      </c>
      <c r="I25" s="249"/>
    </row>
    <row r="26" spans="1:9" x14ac:dyDescent="0.25">
      <c r="A26" s="22">
        <f t="shared" si="1"/>
        <v>21</v>
      </c>
      <c r="B26" s="345" t="s">
        <v>1131</v>
      </c>
      <c r="C26" s="79">
        <v>195065</v>
      </c>
      <c r="D26" s="79">
        <v>0</v>
      </c>
      <c r="E26" s="79">
        <v>207996.98</v>
      </c>
      <c r="F26" s="79">
        <v>0</v>
      </c>
      <c r="G26" s="623">
        <f t="shared" si="0"/>
        <v>12931.98000000001</v>
      </c>
      <c r="H26" s="624">
        <f t="shared" si="0"/>
        <v>0</v>
      </c>
    </row>
    <row r="27" spans="1:9" x14ac:dyDescent="0.25">
      <c r="A27" s="22">
        <f t="shared" si="1"/>
        <v>22</v>
      </c>
      <c r="B27" s="345" t="s">
        <v>1135</v>
      </c>
      <c r="C27" s="79">
        <v>1100</v>
      </c>
      <c r="D27" s="79">
        <v>0</v>
      </c>
      <c r="E27" s="79">
        <v>733.33</v>
      </c>
      <c r="F27" s="79">
        <v>0</v>
      </c>
      <c r="G27" s="623">
        <f t="shared" si="0"/>
        <v>-366.66999999999996</v>
      </c>
      <c r="H27" s="624">
        <f t="shared" si="0"/>
        <v>0</v>
      </c>
    </row>
    <row r="28" spans="1:9" x14ac:dyDescent="0.25">
      <c r="A28" s="22">
        <f t="shared" si="1"/>
        <v>23</v>
      </c>
      <c r="B28" s="345" t="s">
        <v>1132</v>
      </c>
      <c r="C28" s="79">
        <v>0</v>
      </c>
      <c r="D28" s="79">
        <v>0</v>
      </c>
      <c r="E28" s="79">
        <v>0</v>
      </c>
      <c r="F28" s="79">
        <v>0</v>
      </c>
      <c r="G28" s="623">
        <f t="shared" si="0"/>
        <v>0</v>
      </c>
      <c r="H28" s="624">
        <f t="shared" si="0"/>
        <v>0</v>
      </c>
      <c r="I28" s="114"/>
    </row>
    <row r="29" spans="1:9" x14ac:dyDescent="0.25">
      <c r="A29" s="22">
        <f t="shared" si="1"/>
        <v>24</v>
      </c>
      <c r="B29" s="345" t="s">
        <v>1133</v>
      </c>
      <c r="C29" s="79">
        <v>982328</v>
      </c>
      <c r="D29" s="79">
        <v>0</v>
      </c>
      <c r="E29" s="79">
        <v>1026604.66</v>
      </c>
      <c r="F29" s="79">
        <v>0</v>
      </c>
      <c r="G29" s="623">
        <f t="shared" si="0"/>
        <v>44276.660000000033</v>
      </c>
      <c r="H29" s="624">
        <f t="shared" si="0"/>
        <v>0</v>
      </c>
      <c r="I29" s="114"/>
    </row>
    <row r="30" spans="1:9" x14ac:dyDescent="0.25">
      <c r="A30" s="22">
        <f t="shared" si="1"/>
        <v>25</v>
      </c>
      <c r="B30" s="345" t="s">
        <v>1134</v>
      </c>
      <c r="C30" s="79">
        <v>3358.34</v>
      </c>
      <c r="D30" s="79">
        <v>0</v>
      </c>
      <c r="E30" s="79">
        <v>1593.06</v>
      </c>
      <c r="F30" s="79">
        <v>0</v>
      </c>
      <c r="G30" s="623">
        <f t="shared" si="0"/>
        <v>-1765.2800000000002</v>
      </c>
      <c r="H30" s="624">
        <f t="shared" si="0"/>
        <v>0</v>
      </c>
    </row>
    <row r="31" spans="1:9" x14ac:dyDescent="0.25">
      <c r="A31" s="22">
        <f t="shared" si="1"/>
        <v>26</v>
      </c>
      <c r="B31" s="337" t="s">
        <v>1136</v>
      </c>
      <c r="C31" s="37">
        <f>SUM(C32:C37)</f>
        <v>270767</v>
      </c>
      <c r="D31" s="37">
        <f>SUM(D32:D37)</f>
        <v>0</v>
      </c>
      <c r="E31" s="37">
        <f>SUM(E32:E37)</f>
        <v>278457.43</v>
      </c>
      <c r="F31" s="37">
        <f>SUM(F32:F37)</f>
        <v>0</v>
      </c>
      <c r="G31" s="623">
        <f t="shared" si="0"/>
        <v>7690.429999999993</v>
      </c>
      <c r="H31" s="624">
        <f t="shared" si="0"/>
        <v>0</v>
      </c>
      <c r="I31" s="279"/>
    </row>
    <row r="32" spans="1:9" x14ac:dyDescent="0.25">
      <c r="A32" s="22">
        <f t="shared" si="1"/>
        <v>27</v>
      </c>
      <c r="B32" s="317" t="s">
        <v>1142</v>
      </c>
      <c r="C32" s="79">
        <v>150501</v>
      </c>
      <c r="D32" s="79">
        <v>0</v>
      </c>
      <c r="E32" s="79">
        <v>158041.93</v>
      </c>
      <c r="F32" s="79">
        <v>0</v>
      </c>
      <c r="G32" s="623">
        <f t="shared" si="0"/>
        <v>7540.929999999993</v>
      </c>
      <c r="H32" s="624">
        <f t="shared" si="0"/>
        <v>0</v>
      </c>
    </row>
    <row r="33" spans="1:9" x14ac:dyDescent="0.25">
      <c r="A33" s="22">
        <f t="shared" si="1"/>
        <v>28</v>
      </c>
      <c r="B33" s="317" t="s">
        <v>1137</v>
      </c>
      <c r="C33" s="79">
        <v>37460</v>
      </c>
      <c r="D33" s="79">
        <v>0</v>
      </c>
      <c r="E33" s="79">
        <v>44290</v>
      </c>
      <c r="F33" s="79">
        <v>0</v>
      </c>
      <c r="G33" s="623">
        <f t="shared" si="0"/>
        <v>6830</v>
      </c>
      <c r="H33" s="624">
        <f t="shared" si="0"/>
        <v>0</v>
      </c>
    </row>
    <row r="34" spans="1:9" x14ac:dyDescent="0.25">
      <c r="A34" s="22">
        <f t="shared" si="1"/>
        <v>29</v>
      </c>
      <c r="B34" s="317" t="s">
        <v>1138</v>
      </c>
      <c r="C34" s="79">
        <v>6060</v>
      </c>
      <c r="D34" s="79">
        <v>0</v>
      </c>
      <c r="E34" s="79">
        <v>6450</v>
      </c>
      <c r="F34" s="79">
        <v>0</v>
      </c>
      <c r="G34" s="623">
        <f t="shared" si="0"/>
        <v>390</v>
      </c>
      <c r="H34" s="624">
        <f t="shared" si="0"/>
        <v>0</v>
      </c>
    </row>
    <row r="35" spans="1:9" x14ac:dyDescent="0.25">
      <c r="A35" s="22">
        <f t="shared" si="1"/>
        <v>30</v>
      </c>
      <c r="B35" s="317" t="s">
        <v>1139</v>
      </c>
      <c r="C35" s="79">
        <v>76696</v>
      </c>
      <c r="D35" s="79">
        <v>0</v>
      </c>
      <c r="E35" s="79">
        <v>69675.5</v>
      </c>
      <c r="F35" s="79">
        <v>0</v>
      </c>
      <c r="G35" s="623">
        <f t="shared" si="0"/>
        <v>-7020.5</v>
      </c>
      <c r="H35" s="624">
        <f t="shared" si="0"/>
        <v>0</v>
      </c>
    </row>
    <row r="36" spans="1:9" x14ac:dyDescent="0.25">
      <c r="A36" s="22">
        <f t="shared" si="1"/>
        <v>31</v>
      </c>
      <c r="B36" s="317" t="s">
        <v>1140</v>
      </c>
      <c r="C36" s="79">
        <v>0</v>
      </c>
      <c r="D36" s="79">
        <v>0</v>
      </c>
      <c r="E36" s="79">
        <v>0</v>
      </c>
      <c r="F36" s="79">
        <v>0</v>
      </c>
      <c r="G36" s="623">
        <f t="shared" si="0"/>
        <v>0</v>
      </c>
      <c r="H36" s="624">
        <f t="shared" si="0"/>
        <v>0</v>
      </c>
    </row>
    <row r="37" spans="1:9" ht="15.75" customHeight="1" x14ac:dyDescent="0.25">
      <c r="A37" s="22">
        <f t="shared" si="1"/>
        <v>32</v>
      </c>
      <c r="B37" s="317" t="s">
        <v>1141</v>
      </c>
      <c r="C37" s="79">
        <v>50</v>
      </c>
      <c r="D37" s="79">
        <v>0</v>
      </c>
      <c r="E37" s="79">
        <v>0</v>
      </c>
      <c r="F37" s="79">
        <v>0</v>
      </c>
      <c r="G37" s="623">
        <f t="shared" si="0"/>
        <v>-50</v>
      </c>
      <c r="H37" s="624">
        <f t="shared" si="0"/>
        <v>0</v>
      </c>
    </row>
    <row r="38" spans="1:9" ht="15.75" customHeight="1" x14ac:dyDescent="0.25">
      <c r="A38" s="22">
        <f t="shared" si="1"/>
        <v>33</v>
      </c>
      <c r="B38" s="317" t="s">
        <v>1143</v>
      </c>
      <c r="C38" s="79">
        <v>39548.160000000003</v>
      </c>
      <c r="D38" s="79">
        <v>49320.26</v>
      </c>
      <c r="E38" s="79">
        <v>52508.56</v>
      </c>
      <c r="F38" s="79">
        <v>51043.02</v>
      </c>
      <c r="G38" s="623">
        <f t="shared" si="0"/>
        <v>12960.399999999994</v>
      </c>
      <c r="H38" s="624">
        <f t="shared" si="0"/>
        <v>1722.7599999999948</v>
      </c>
      <c r="I38" s="260"/>
    </row>
    <row r="39" spans="1:9" s="183" customFormat="1" ht="15.75" customHeight="1" x14ac:dyDescent="0.3">
      <c r="A39" s="22">
        <f t="shared" si="1"/>
        <v>34</v>
      </c>
      <c r="B39" s="346" t="s">
        <v>781</v>
      </c>
      <c r="C39" s="37">
        <f>SUM(C40:C49)</f>
        <v>303216.04000000004</v>
      </c>
      <c r="D39" s="37">
        <f>SUM(D40:D49)</f>
        <v>0</v>
      </c>
      <c r="E39" s="37">
        <f>SUM(E40:E49)</f>
        <v>395442.76000000007</v>
      </c>
      <c r="F39" s="37">
        <f>SUM(F40:F49)</f>
        <v>0</v>
      </c>
      <c r="G39" s="623">
        <f t="shared" si="0"/>
        <v>92226.72000000003</v>
      </c>
      <c r="H39" s="624">
        <f t="shared" si="0"/>
        <v>0</v>
      </c>
      <c r="I39" s="1"/>
    </row>
    <row r="40" spans="1:9" x14ac:dyDescent="0.25">
      <c r="A40" s="22">
        <f t="shared" si="1"/>
        <v>35</v>
      </c>
      <c r="B40" s="317" t="s">
        <v>1144</v>
      </c>
      <c r="C40" s="79">
        <v>0</v>
      </c>
      <c r="D40" s="79">
        <v>0</v>
      </c>
      <c r="E40" s="79">
        <v>0</v>
      </c>
      <c r="F40" s="79">
        <v>0</v>
      </c>
      <c r="G40" s="623">
        <f t="shared" si="0"/>
        <v>0</v>
      </c>
      <c r="H40" s="624">
        <f t="shared" si="0"/>
        <v>0</v>
      </c>
    </row>
    <row r="41" spans="1:9" x14ac:dyDescent="0.25">
      <c r="A41" s="22">
        <f t="shared" si="1"/>
        <v>36</v>
      </c>
      <c r="B41" s="317" t="s">
        <v>1145</v>
      </c>
      <c r="C41" s="79">
        <v>0</v>
      </c>
      <c r="D41" s="79">
        <v>0</v>
      </c>
      <c r="E41" s="79">
        <v>0</v>
      </c>
      <c r="F41" s="79">
        <v>0</v>
      </c>
      <c r="G41" s="623">
        <f t="shared" si="0"/>
        <v>0</v>
      </c>
      <c r="H41" s="624">
        <f t="shared" si="0"/>
        <v>0</v>
      </c>
    </row>
    <row r="42" spans="1:9" x14ac:dyDescent="0.25">
      <c r="A42" s="22">
        <f t="shared" si="1"/>
        <v>37</v>
      </c>
      <c r="B42" s="317" t="s">
        <v>79</v>
      </c>
      <c r="C42" s="79">
        <v>0</v>
      </c>
      <c r="D42" s="79">
        <v>0</v>
      </c>
      <c r="E42" s="79">
        <v>0</v>
      </c>
      <c r="F42" s="79">
        <v>0</v>
      </c>
      <c r="G42" s="623">
        <f t="shared" si="0"/>
        <v>0</v>
      </c>
      <c r="H42" s="624">
        <f t="shared" si="0"/>
        <v>0</v>
      </c>
    </row>
    <row r="43" spans="1:9" x14ac:dyDescent="0.25">
      <c r="A43" s="22">
        <f t="shared" si="1"/>
        <v>38</v>
      </c>
      <c r="B43" s="317" t="s">
        <v>80</v>
      </c>
      <c r="C43" s="79">
        <v>0</v>
      </c>
      <c r="D43" s="79">
        <v>0</v>
      </c>
      <c r="E43" s="79">
        <v>-9753.91</v>
      </c>
      <c r="F43" s="79">
        <v>0</v>
      </c>
      <c r="G43" s="623">
        <f t="shared" si="0"/>
        <v>-9753.91</v>
      </c>
      <c r="H43" s="624">
        <f t="shared" si="0"/>
        <v>0</v>
      </c>
    </row>
    <row r="44" spans="1:9" x14ac:dyDescent="0.25">
      <c r="A44" s="22">
        <f t="shared" si="1"/>
        <v>39</v>
      </c>
      <c r="B44" s="317" t="s">
        <v>81</v>
      </c>
      <c r="C44" s="79">
        <v>0</v>
      </c>
      <c r="D44" s="79">
        <v>0</v>
      </c>
      <c r="E44" s="79">
        <v>0</v>
      </c>
      <c r="F44" s="79">
        <v>0</v>
      </c>
      <c r="G44" s="623">
        <f t="shared" si="0"/>
        <v>0</v>
      </c>
      <c r="H44" s="624">
        <f t="shared" si="0"/>
        <v>0</v>
      </c>
    </row>
    <row r="45" spans="1:9" x14ac:dyDescent="0.25">
      <c r="A45" s="22">
        <f t="shared" si="1"/>
        <v>40</v>
      </c>
      <c r="B45" s="317" t="s">
        <v>1146</v>
      </c>
      <c r="C45" s="79">
        <v>285819.14</v>
      </c>
      <c r="D45" s="79">
        <v>0</v>
      </c>
      <c r="E45" s="79">
        <v>402379.46</v>
      </c>
      <c r="F45" s="79">
        <v>0</v>
      </c>
      <c r="G45" s="623">
        <f t="shared" si="0"/>
        <v>116560.32000000001</v>
      </c>
      <c r="H45" s="624">
        <f t="shared" si="0"/>
        <v>0</v>
      </c>
    </row>
    <row r="46" spans="1:9" ht="15.75" customHeight="1" x14ac:dyDescent="0.25">
      <c r="A46" s="22">
        <f t="shared" si="1"/>
        <v>41</v>
      </c>
      <c r="B46" s="347" t="s">
        <v>1147</v>
      </c>
      <c r="C46" s="79">
        <v>0</v>
      </c>
      <c r="D46" s="79">
        <v>0</v>
      </c>
      <c r="E46" s="79">
        <v>0</v>
      </c>
      <c r="F46" s="79">
        <v>0</v>
      </c>
      <c r="G46" s="623">
        <f t="shared" si="0"/>
        <v>0</v>
      </c>
      <c r="H46" s="624">
        <f t="shared" si="0"/>
        <v>0</v>
      </c>
    </row>
    <row r="47" spans="1:9" x14ac:dyDescent="0.25">
      <c r="A47" s="22">
        <f t="shared" si="1"/>
        <v>42</v>
      </c>
      <c r="B47" s="317" t="s">
        <v>82</v>
      </c>
      <c r="C47" s="79">
        <v>0</v>
      </c>
      <c r="D47" s="79">
        <v>0</v>
      </c>
      <c r="E47" s="79">
        <v>0</v>
      </c>
      <c r="F47" s="79">
        <v>0</v>
      </c>
      <c r="G47" s="623">
        <f t="shared" si="0"/>
        <v>0</v>
      </c>
      <c r="H47" s="624">
        <f t="shared" si="0"/>
        <v>0</v>
      </c>
    </row>
    <row r="48" spans="1:9" x14ac:dyDescent="0.25">
      <c r="A48" s="22">
        <f t="shared" si="1"/>
        <v>43</v>
      </c>
      <c r="B48" s="317" t="s">
        <v>1148</v>
      </c>
      <c r="C48" s="79">
        <v>0</v>
      </c>
      <c r="D48" s="79">
        <v>0</v>
      </c>
      <c r="E48" s="79">
        <v>0</v>
      </c>
      <c r="F48" s="79">
        <v>0</v>
      </c>
      <c r="G48" s="623">
        <f t="shared" si="0"/>
        <v>0</v>
      </c>
      <c r="H48" s="624">
        <f t="shared" si="0"/>
        <v>0</v>
      </c>
    </row>
    <row r="49" spans="1:9" ht="15.75" customHeight="1" x14ac:dyDescent="0.25">
      <c r="A49" s="22">
        <f t="shared" si="1"/>
        <v>44</v>
      </c>
      <c r="B49" s="317" t="s">
        <v>1268</v>
      </c>
      <c r="C49" s="79">
        <v>17396.900000000001</v>
      </c>
      <c r="D49" s="79">
        <v>0</v>
      </c>
      <c r="E49" s="79">
        <v>2817.21</v>
      </c>
      <c r="F49" s="79">
        <v>0</v>
      </c>
      <c r="G49" s="623">
        <f t="shared" si="0"/>
        <v>-14579.690000000002</v>
      </c>
      <c r="H49" s="624">
        <f t="shared" si="0"/>
        <v>0</v>
      </c>
      <c r="I49" s="184"/>
    </row>
    <row r="50" spans="1:9" ht="15.75" customHeight="1" x14ac:dyDescent="0.25">
      <c r="A50" s="22">
        <f t="shared" si="1"/>
        <v>45</v>
      </c>
      <c r="B50" s="346" t="s">
        <v>272</v>
      </c>
      <c r="C50" s="79">
        <v>0</v>
      </c>
      <c r="D50" s="79">
        <v>0</v>
      </c>
      <c r="E50" s="79">
        <v>0</v>
      </c>
      <c r="F50" s="79">
        <v>6666.67</v>
      </c>
      <c r="G50" s="623">
        <f t="shared" si="0"/>
        <v>0</v>
      </c>
      <c r="H50" s="624">
        <f t="shared" si="0"/>
        <v>6666.67</v>
      </c>
    </row>
    <row r="51" spans="1:9" ht="15.75" customHeight="1" x14ac:dyDescent="0.25">
      <c r="A51" s="22">
        <f t="shared" si="1"/>
        <v>46</v>
      </c>
      <c r="B51" s="346" t="s">
        <v>95</v>
      </c>
      <c r="C51" s="79">
        <v>0</v>
      </c>
      <c r="D51" s="79">
        <v>0</v>
      </c>
      <c r="E51" s="79">
        <v>0</v>
      </c>
      <c r="F51" s="79">
        <v>0</v>
      </c>
      <c r="G51" s="623">
        <f t="shared" si="0"/>
        <v>0</v>
      </c>
      <c r="H51" s="624">
        <f t="shared" si="0"/>
        <v>0</v>
      </c>
    </row>
    <row r="52" spans="1:9" ht="15.75" customHeight="1" x14ac:dyDescent="0.25">
      <c r="A52" s="22">
        <f t="shared" si="1"/>
        <v>47</v>
      </c>
      <c r="B52" s="346" t="s">
        <v>94</v>
      </c>
      <c r="C52" s="79">
        <v>0</v>
      </c>
      <c r="D52" s="79">
        <v>0</v>
      </c>
      <c r="E52" s="79">
        <v>0</v>
      </c>
      <c r="F52" s="79">
        <v>0</v>
      </c>
      <c r="G52" s="623">
        <f t="shared" si="0"/>
        <v>0</v>
      </c>
      <c r="H52" s="624">
        <f t="shared" si="0"/>
        <v>0</v>
      </c>
    </row>
    <row r="53" spans="1:9" ht="15.75" customHeight="1" x14ac:dyDescent="0.25">
      <c r="A53" s="22">
        <f t="shared" si="1"/>
        <v>48</v>
      </c>
      <c r="B53" s="346" t="s">
        <v>254</v>
      </c>
      <c r="C53" s="79">
        <v>0</v>
      </c>
      <c r="D53" s="79">
        <v>0</v>
      </c>
      <c r="E53" s="79">
        <v>0</v>
      </c>
      <c r="F53" s="79">
        <v>50.33</v>
      </c>
      <c r="G53" s="623">
        <f t="shared" si="0"/>
        <v>0</v>
      </c>
      <c r="H53" s="624">
        <f t="shared" si="0"/>
        <v>50.33</v>
      </c>
    </row>
    <row r="54" spans="1:9" ht="15.75" customHeight="1" x14ac:dyDescent="0.25">
      <c r="A54" s="22">
        <f t="shared" si="1"/>
        <v>49</v>
      </c>
      <c r="B54" s="346" t="s">
        <v>1149</v>
      </c>
      <c r="C54" s="79">
        <v>0</v>
      </c>
      <c r="D54" s="79">
        <v>0</v>
      </c>
      <c r="E54" s="79">
        <v>0</v>
      </c>
      <c r="F54" s="79">
        <v>0</v>
      </c>
      <c r="G54" s="623">
        <f t="shared" si="0"/>
        <v>0</v>
      </c>
      <c r="H54" s="624">
        <f t="shared" si="0"/>
        <v>0</v>
      </c>
    </row>
    <row r="55" spans="1:9" ht="18.75" customHeight="1" x14ac:dyDescent="0.25">
      <c r="A55" s="22">
        <f t="shared" si="1"/>
        <v>50</v>
      </c>
      <c r="B55" s="344" t="s">
        <v>806</v>
      </c>
      <c r="C55" s="626">
        <f>SUM(C56:C60)</f>
        <v>137470.85</v>
      </c>
      <c r="D55" s="626">
        <f>SUM(D56:D60)</f>
        <v>0</v>
      </c>
      <c r="E55" s="626">
        <f>SUM(E56:E60)</f>
        <v>213675.68</v>
      </c>
      <c r="F55" s="626">
        <f>SUM(F56:F60)</f>
        <v>0</v>
      </c>
      <c r="G55" s="623">
        <f t="shared" si="0"/>
        <v>76204.829999999987</v>
      </c>
      <c r="H55" s="624">
        <f t="shared" si="0"/>
        <v>0</v>
      </c>
      <c r="I55" s="184"/>
    </row>
    <row r="56" spans="1:9" ht="15.75" customHeight="1" x14ac:dyDescent="0.25">
      <c r="A56" s="22">
        <f t="shared" si="1"/>
        <v>51</v>
      </c>
      <c r="B56" s="317" t="s">
        <v>179</v>
      </c>
      <c r="C56" s="79">
        <v>0</v>
      </c>
      <c r="D56" s="154" t="s">
        <v>245</v>
      </c>
      <c r="E56" s="79">
        <v>0</v>
      </c>
      <c r="F56" s="154" t="s">
        <v>245</v>
      </c>
      <c r="G56" s="623">
        <f t="shared" si="0"/>
        <v>0</v>
      </c>
      <c r="H56" s="624" t="s">
        <v>245</v>
      </c>
    </row>
    <row r="57" spans="1:9" ht="15.75" customHeight="1" x14ac:dyDescent="0.25">
      <c r="A57" s="22">
        <f t="shared" si="1"/>
        <v>52</v>
      </c>
      <c r="B57" s="317" t="s">
        <v>83</v>
      </c>
      <c r="C57" s="79">
        <v>84188</v>
      </c>
      <c r="D57" s="154" t="s">
        <v>245</v>
      </c>
      <c r="E57" s="79">
        <v>144331</v>
      </c>
      <c r="F57" s="154" t="s">
        <v>245</v>
      </c>
      <c r="G57" s="623">
        <f t="shared" si="0"/>
        <v>60143</v>
      </c>
      <c r="H57" s="624" t="s">
        <v>245</v>
      </c>
    </row>
    <row r="58" spans="1:9" ht="15.75" customHeight="1" x14ac:dyDescent="0.25">
      <c r="A58" s="22">
        <f t="shared" si="1"/>
        <v>53</v>
      </c>
      <c r="B58" s="317" t="s">
        <v>1150</v>
      </c>
      <c r="C58" s="79">
        <v>11613.7</v>
      </c>
      <c r="D58" s="154" t="s">
        <v>245</v>
      </c>
      <c r="E58" s="79">
        <v>3187.67</v>
      </c>
      <c r="F58" s="154" t="s">
        <v>245</v>
      </c>
      <c r="G58" s="623">
        <f t="shared" si="0"/>
        <v>-8426.0300000000007</v>
      </c>
      <c r="H58" s="624" t="s">
        <v>245</v>
      </c>
    </row>
    <row r="59" spans="1:9" ht="15.75" customHeight="1" x14ac:dyDescent="0.25">
      <c r="A59" s="22">
        <f t="shared" si="1"/>
        <v>54</v>
      </c>
      <c r="B59" s="317" t="s">
        <v>763</v>
      </c>
      <c r="C59" s="79">
        <v>0</v>
      </c>
      <c r="D59" s="154" t="s">
        <v>245</v>
      </c>
      <c r="E59" s="79"/>
      <c r="F59" s="154" t="s">
        <v>245</v>
      </c>
      <c r="G59" s="623">
        <f t="shared" si="0"/>
        <v>0</v>
      </c>
      <c r="H59" s="624" t="s">
        <v>245</v>
      </c>
    </row>
    <row r="60" spans="1:9" ht="15.75" customHeight="1" x14ac:dyDescent="0.25">
      <c r="A60" s="22">
        <f t="shared" si="1"/>
        <v>55</v>
      </c>
      <c r="B60" s="317" t="s">
        <v>1151</v>
      </c>
      <c r="C60" s="79">
        <v>41669.15</v>
      </c>
      <c r="D60" s="154" t="s">
        <v>245</v>
      </c>
      <c r="E60" s="79">
        <v>66157.009999999995</v>
      </c>
      <c r="F60" s="154" t="s">
        <v>245</v>
      </c>
      <c r="G60" s="623">
        <f t="shared" si="0"/>
        <v>24487.859999999993</v>
      </c>
      <c r="H60" s="624" t="s">
        <v>245</v>
      </c>
    </row>
    <row r="61" spans="1:9" x14ac:dyDescent="0.25">
      <c r="A61" s="22">
        <f t="shared" si="1"/>
        <v>56</v>
      </c>
      <c r="B61" s="346" t="s">
        <v>273</v>
      </c>
      <c r="C61" s="79">
        <v>0</v>
      </c>
      <c r="D61" s="79">
        <v>0</v>
      </c>
      <c r="E61" s="79">
        <v>0</v>
      </c>
      <c r="F61" s="79">
        <v>0</v>
      </c>
      <c r="G61" s="623">
        <f t="shared" si="0"/>
        <v>0</v>
      </c>
      <c r="H61" s="624">
        <f t="shared" si="0"/>
        <v>0</v>
      </c>
    </row>
    <row r="62" spans="1:9" x14ac:dyDescent="0.25">
      <c r="A62" s="22">
        <f t="shared" si="1"/>
        <v>57</v>
      </c>
      <c r="B62" s="346" t="s">
        <v>1152</v>
      </c>
      <c r="C62" s="79">
        <v>0</v>
      </c>
      <c r="D62" s="79">
        <v>16996.89</v>
      </c>
      <c r="E62" s="79">
        <v>0</v>
      </c>
      <c r="F62" s="79">
        <v>31394.53</v>
      </c>
      <c r="G62" s="623">
        <f t="shared" si="0"/>
        <v>0</v>
      </c>
      <c r="H62" s="624">
        <f t="shared" si="0"/>
        <v>14397.64</v>
      </c>
    </row>
    <row r="63" spans="1:9" x14ac:dyDescent="0.25">
      <c r="A63" s="22">
        <f t="shared" si="1"/>
        <v>58</v>
      </c>
      <c r="B63" s="348" t="s">
        <v>96</v>
      </c>
      <c r="C63" s="79">
        <v>0</v>
      </c>
      <c r="D63" s="79">
        <v>0</v>
      </c>
      <c r="E63" s="79">
        <v>0</v>
      </c>
      <c r="F63" s="79">
        <v>0</v>
      </c>
      <c r="G63" s="623">
        <f t="shared" si="0"/>
        <v>0</v>
      </c>
      <c r="H63" s="624">
        <f t="shared" si="0"/>
        <v>0</v>
      </c>
      <c r="I63" s="114"/>
    </row>
    <row r="64" spans="1:9" x14ac:dyDescent="0.25">
      <c r="A64" s="22">
        <f t="shared" si="1"/>
        <v>59</v>
      </c>
      <c r="B64" s="348" t="s">
        <v>1153</v>
      </c>
      <c r="C64" s="79">
        <v>0</v>
      </c>
      <c r="D64" s="79">
        <v>0</v>
      </c>
      <c r="E64" s="79">
        <v>0</v>
      </c>
      <c r="F64" s="79">
        <v>0</v>
      </c>
      <c r="G64" s="623">
        <f t="shared" si="0"/>
        <v>0</v>
      </c>
      <c r="H64" s="624">
        <f t="shared" si="0"/>
        <v>0</v>
      </c>
      <c r="I64" s="114"/>
    </row>
    <row r="65" spans="1:9" x14ac:dyDescent="0.25">
      <c r="A65" s="22">
        <f t="shared" si="1"/>
        <v>60</v>
      </c>
      <c r="B65" s="349" t="s">
        <v>723</v>
      </c>
      <c r="C65" s="79">
        <v>0</v>
      </c>
      <c r="D65" s="79">
        <v>0</v>
      </c>
      <c r="E65" s="79">
        <v>0</v>
      </c>
      <c r="F65" s="79">
        <v>0</v>
      </c>
      <c r="G65" s="623">
        <f>E65-C65</f>
        <v>0</v>
      </c>
      <c r="H65" s="624">
        <f t="shared" si="0"/>
        <v>0</v>
      </c>
      <c r="I65" s="114"/>
    </row>
    <row r="66" spans="1:9" x14ac:dyDescent="0.25">
      <c r="A66" s="22">
        <f t="shared" si="1"/>
        <v>61</v>
      </c>
      <c r="B66" s="349" t="s">
        <v>872</v>
      </c>
      <c r="C66" s="79">
        <v>0</v>
      </c>
      <c r="D66" s="79">
        <v>0</v>
      </c>
      <c r="E66" s="79">
        <v>0</v>
      </c>
      <c r="F66" s="79">
        <v>0</v>
      </c>
      <c r="G66" s="623">
        <f>E66-C66</f>
        <v>0</v>
      </c>
      <c r="H66" s="624">
        <f t="shared" si="0"/>
        <v>0</v>
      </c>
      <c r="I66" s="184"/>
    </row>
    <row r="67" spans="1:9" x14ac:dyDescent="0.25">
      <c r="A67" s="22">
        <f t="shared" si="1"/>
        <v>62</v>
      </c>
      <c r="B67" s="348" t="s">
        <v>873</v>
      </c>
      <c r="C67" s="79">
        <v>0</v>
      </c>
      <c r="D67" s="79">
        <v>6147.75</v>
      </c>
      <c r="E67" s="79">
        <v>0</v>
      </c>
      <c r="F67" s="79">
        <v>11071.53</v>
      </c>
      <c r="G67" s="623">
        <f>E67-C67</f>
        <v>0</v>
      </c>
      <c r="H67" s="624">
        <f t="shared" si="0"/>
        <v>4923.7800000000007</v>
      </c>
      <c r="I67" s="280"/>
    </row>
    <row r="68" spans="1:9" x14ac:dyDescent="0.25">
      <c r="A68" s="22">
        <f t="shared" si="1"/>
        <v>63</v>
      </c>
      <c r="B68" s="346" t="s">
        <v>97</v>
      </c>
      <c r="C68" s="79">
        <v>16490332.609999999</v>
      </c>
      <c r="D68" s="79">
        <v>0</v>
      </c>
      <c r="E68" s="79">
        <v>16934260.989999998</v>
      </c>
      <c r="F68" s="79">
        <v>0</v>
      </c>
      <c r="G68" s="623">
        <f t="shared" si="0"/>
        <v>443928.37999999896</v>
      </c>
      <c r="H68" s="624">
        <f t="shared" si="0"/>
        <v>0</v>
      </c>
    </row>
    <row r="69" spans="1:9" x14ac:dyDescent="0.25">
      <c r="A69" s="22">
        <f t="shared" si="1"/>
        <v>64</v>
      </c>
      <c r="B69" s="350" t="s">
        <v>234</v>
      </c>
      <c r="C69" s="627"/>
      <c r="D69" s="627"/>
      <c r="E69" s="627"/>
      <c r="F69" s="627"/>
      <c r="G69" s="623">
        <f t="shared" si="0"/>
        <v>0</v>
      </c>
      <c r="H69" s="624">
        <f t="shared" si="0"/>
        <v>0</v>
      </c>
    </row>
    <row r="70" spans="1:9" x14ac:dyDescent="0.25">
      <c r="A70" s="22">
        <f t="shared" si="1"/>
        <v>65</v>
      </c>
      <c r="B70" s="350" t="s">
        <v>114</v>
      </c>
      <c r="C70" s="628">
        <v>494102.59</v>
      </c>
      <c r="D70" s="628">
        <v>0</v>
      </c>
      <c r="E70" s="628">
        <v>485467.95</v>
      </c>
      <c r="F70" s="628">
        <v>0</v>
      </c>
      <c r="G70" s="623">
        <f t="shared" si="0"/>
        <v>-8634.640000000014</v>
      </c>
      <c r="H70" s="624">
        <f t="shared" si="0"/>
        <v>0</v>
      </c>
      <c r="I70" s="184"/>
    </row>
    <row r="71" spans="1:9" s="69" customFormat="1" ht="49.5" customHeight="1" thickBot="1" x14ac:dyDescent="0.3">
      <c r="A71" s="23">
        <f t="shared" si="1"/>
        <v>66</v>
      </c>
      <c r="B71" s="351" t="s">
        <v>874</v>
      </c>
      <c r="C71" s="38">
        <f>C6+C11+C16+C17+C18+C19+C20+C21+C24+C25+C31+C38+C39+C50+C51+C52+C53+C54+C55+C61+C62+C63+C64+C65+C66+C68</f>
        <v>18626615.849999998</v>
      </c>
      <c r="D71" s="38">
        <f>D6+D11+D16+D17+D18+D19+D20+D21+D24+D25+D31+D38+D39+D50+D51+D52+D53+D54+D55+D61+D62+D63+D64+D65+D66+D68</f>
        <v>136372.02000000002</v>
      </c>
      <c r="E71" s="38">
        <f>E6+E11+E16+E17+E18+E19+E20+E21+E24+E25+E31+E38+E39+E50+E51+E52+E53+E54+E55+E61+E62+E63+E64+E65+E66+E68</f>
        <v>19519475.689999998</v>
      </c>
      <c r="F71" s="38">
        <f>F6+F11+F16+F17+F18+F19+F20+F21+F24+F25+F31+F38+F39+F50+F51+F52+F53+F54+F55+F61+F62+F63+F64+F65+F66+F68</f>
        <v>247030.82</v>
      </c>
      <c r="G71" s="629">
        <f>E71-C71</f>
        <v>892859.83999999985</v>
      </c>
      <c r="H71" s="630">
        <f t="shared" si="0"/>
        <v>110658.79999999999</v>
      </c>
    </row>
    <row r="72" spans="1:9" ht="21" customHeight="1" x14ac:dyDescent="0.25">
      <c r="B72" s="3"/>
      <c r="C72" s="3"/>
      <c r="D72" s="178">
        <f>C71+D71</f>
        <v>18762987.869999997</v>
      </c>
      <c r="E72" s="179"/>
      <c r="F72" s="178">
        <f>E71+F71</f>
        <v>19766506.509999998</v>
      </c>
      <c r="G72" s="3"/>
      <c r="H72" s="3"/>
      <c r="I72" s="180" t="s">
        <v>715</v>
      </c>
    </row>
    <row r="73" spans="1:9" ht="15.75" customHeight="1" x14ac:dyDescent="0.25">
      <c r="A73" s="799" t="s">
        <v>764</v>
      </c>
      <c r="B73" s="800"/>
      <c r="C73" s="800"/>
      <c r="D73" s="800"/>
      <c r="E73" s="800"/>
      <c r="F73" s="800"/>
      <c r="G73" s="800"/>
      <c r="H73" s="801"/>
      <c r="I73" s="184"/>
    </row>
    <row r="74" spans="1:9" ht="15.75" customHeight="1" x14ac:dyDescent="0.25">
      <c r="A74" s="802" t="s">
        <v>1240</v>
      </c>
      <c r="B74" s="803"/>
      <c r="C74" s="803"/>
      <c r="D74" s="803"/>
      <c r="E74" s="803"/>
      <c r="F74" s="803"/>
      <c r="G74" s="803"/>
      <c r="H74" s="804"/>
      <c r="I74" s="114"/>
    </row>
    <row r="77" spans="1:9" ht="18.75" customHeight="1" x14ac:dyDescent="0.25"/>
  </sheetData>
  <mergeCells count="9">
    <mergeCell ref="A73:H73"/>
    <mergeCell ref="A74:H74"/>
    <mergeCell ref="A1:H1"/>
    <mergeCell ref="A2:H2"/>
    <mergeCell ref="A3:A4"/>
    <mergeCell ref="B3:B4"/>
    <mergeCell ref="C3:D3"/>
    <mergeCell ref="E3:F3"/>
    <mergeCell ref="G3:H3"/>
  </mergeCells>
  <printOptions gridLines="1"/>
  <pageMargins left="0.23622047244094491" right="0.31496062992125984" top="0.59055118110236227" bottom="0.47244094488188981" header="0.39370078740157483" footer="0.23622047244094491"/>
  <pageSetup paperSize="9" scale="60" fitToWidth="2" fitToHeight="2" orientation="landscape" r:id="rId1"/>
  <headerFooter alignWithMargins="0">
    <oddFooter>&amp;C&amp;P z &amp;N</oddFooter>
  </headerFooter>
  <rowBreaks count="1" manualBreakCount="1">
    <brk id="52"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6"/>
  <sheetViews>
    <sheetView zoomScaleNormal="100" workbookViewId="0">
      <selection activeCell="G7" sqref="G7"/>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6" width="9.140625" style="1"/>
    <col min="7" max="8" width="9.140625" style="1" customWidth="1"/>
    <col min="9" max="16384" width="9.140625" style="1"/>
  </cols>
  <sheetData>
    <row r="1" spans="1:7" s="359" customFormat="1" ht="45.75" customHeight="1" thickBot="1" x14ac:dyDescent="0.3">
      <c r="A1" s="793" t="s">
        <v>963</v>
      </c>
      <c r="B1" s="794"/>
      <c r="C1" s="794"/>
      <c r="D1" s="795"/>
    </row>
    <row r="2" spans="1:7" s="359" customFormat="1" ht="37.5" customHeight="1" x14ac:dyDescent="0.25">
      <c r="A2" s="790" t="s">
        <v>1303</v>
      </c>
      <c r="B2" s="791"/>
      <c r="C2" s="791"/>
      <c r="D2" s="792"/>
    </row>
    <row r="3" spans="1:7" s="360" customFormat="1" ht="31.5" x14ac:dyDescent="0.25">
      <c r="A3" s="353" t="s">
        <v>145</v>
      </c>
      <c r="B3" s="336" t="s">
        <v>259</v>
      </c>
      <c r="C3" s="336">
        <v>2021</v>
      </c>
      <c r="D3" s="363">
        <v>2022</v>
      </c>
    </row>
    <row r="4" spans="1:7" s="360" customFormat="1" x14ac:dyDescent="0.25">
      <c r="A4" s="353"/>
      <c r="B4" s="336"/>
      <c r="C4" s="336" t="s">
        <v>217</v>
      </c>
      <c r="D4" s="363" t="s">
        <v>218</v>
      </c>
      <c r="E4" s="364"/>
    </row>
    <row r="5" spans="1:7" x14ac:dyDescent="0.25">
      <c r="A5" s="22">
        <v>1</v>
      </c>
      <c r="B5" s="342" t="s">
        <v>1160</v>
      </c>
      <c r="C5" s="631">
        <f>+SUM(C6:C9)</f>
        <v>1181851.3400000001</v>
      </c>
      <c r="D5" s="632">
        <f>+SUM(D6:D9)</f>
        <v>1236928.03</v>
      </c>
      <c r="E5" s="156"/>
    </row>
    <row r="6" spans="1:7" x14ac:dyDescent="0.25">
      <c r="A6" s="22">
        <v>2</v>
      </c>
      <c r="B6" s="338" t="s">
        <v>1154</v>
      </c>
      <c r="C6" s="30">
        <v>3358.34</v>
      </c>
      <c r="D6" s="633">
        <v>1593.06</v>
      </c>
      <c r="E6" s="8"/>
      <c r="G6" s="114"/>
    </row>
    <row r="7" spans="1:7" x14ac:dyDescent="0.25">
      <c r="A7" s="22">
        <v>3</v>
      </c>
      <c r="B7" s="338" t="s">
        <v>1155</v>
      </c>
      <c r="C7" s="30">
        <v>195065</v>
      </c>
      <c r="D7" s="633">
        <v>207996.98</v>
      </c>
      <c r="E7" s="8"/>
      <c r="G7" s="114"/>
    </row>
    <row r="8" spans="1:7" x14ac:dyDescent="0.25">
      <c r="A8" s="22">
        <v>4</v>
      </c>
      <c r="B8" s="338" t="s">
        <v>1156</v>
      </c>
      <c r="C8" s="30">
        <v>1100</v>
      </c>
      <c r="D8" s="633">
        <v>733.33</v>
      </c>
      <c r="E8" s="8"/>
      <c r="G8" s="114"/>
    </row>
    <row r="9" spans="1:7" x14ac:dyDescent="0.25">
      <c r="A9" s="22">
        <v>5</v>
      </c>
      <c r="B9" s="343" t="s">
        <v>1157</v>
      </c>
      <c r="C9" s="30">
        <v>982328</v>
      </c>
      <c r="D9" s="633">
        <v>1026604.66</v>
      </c>
      <c r="E9" s="8"/>
      <c r="G9" s="114"/>
    </row>
    <row r="10" spans="1:7" x14ac:dyDescent="0.25">
      <c r="A10" s="22">
        <v>6</v>
      </c>
      <c r="B10" s="340" t="s">
        <v>762</v>
      </c>
      <c r="C10" s="37">
        <f>SUM(C11:C16)</f>
        <v>270767</v>
      </c>
      <c r="D10" s="634">
        <f>SUM(D11:D16)</f>
        <v>278457.43</v>
      </c>
    </row>
    <row r="11" spans="1:7" x14ac:dyDescent="0.25">
      <c r="A11" s="22">
        <v>7</v>
      </c>
      <c r="B11" s="338" t="s">
        <v>749</v>
      </c>
      <c r="C11" s="30">
        <v>150501</v>
      </c>
      <c r="D11" s="633">
        <v>158041.93</v>
      </c>
    </row>
    <row r="12" spans="1:7" x14ac:dyDescent="0.25">
      <c r="A12" s="22">
        <v>8</v>
      </c>
      <c r="B12" s="338" t="s">
        <v>750</v>
      </c>
      <c r="C12" s="30">
        <v>37460</v>
      </c>
      <c r="D12" s="633">
        <v>44290</v>
      </c>
    </row>
    <row r="13" spans="1:7" x14ac:dyDescent="0.25">
      <c r="A13" s="22">
        <v>9</v>
      </c>
      <c r="B13" s="338" t="s">
        <v>1158</v>
      </c>
      <c r="C13" s="30">
        <v>6060</v>
      </c>
      <c r="D13" s="633">
        <v>6450</v>
      </c>
    </row>
    <row r="14" spans="1:7" x14ac:dyDescent="0.25">
      <c r="A14" s="22">
        <v>10</v>
      </c>
      <c r="B14" s="338" t="s">
        <v>751</v>
      </c>
      <c r="C14" s="30">
        <v>76696</v>
      </c>
      <c r="D14" s="633">
        <v>69675.5</v>
      </c>
    </row>
    <row r="15" spans="1:7" ht="31.5" x14ac:dyDescent="0.25">
      <c r="A15" s="22">
        <v>11</v>
      </c>
      <c r="B15" s="338" t="s">
        <v>752</v>
      </c>
      <c r="C15" s="30">
        <v>0</v>
      </c>
      <c r="D15" s="633">
        <v>0</v>
      </c>
    </row>
    <row r="16" spans="1:7" x14ac:dyDescent="0.25">
      <c r="A16" s="22">
        <v>12</v>
      </c>
      <c r="B16" s="338" t="s">
        <v>1159</v>
      </c>
      <c r="C16" s="30">
        <v>50</v>
      </c>
      <c r="D16" s="633">
        <v>0</v>
      </c>
    </row>
    <row r="17" spans="1:4" x14ac:dyDescent="0.25">
      <c r="A17" s="22">
        <v>13</v>
      </c>
      <c r="B17" s="340" t="s">
        <v>184</v>
      </c>
      <c r="C17" s="37">
        <f>(C6+C7)*0.2</f>
        <v>39684.668000000005</v>
      </c>
      <c r="D17" s="634">
        <f>(D6+D7)*0.2</f>
        <v>41918.008000000002</v>
      </c>
    </row>
    <row r="18" spans="1:4" ht="16.5" thickBot="1" x14ac:dyDescent="0.3">
      <c r="A18" s="23">
        <v>14</v>
      </c>
      <c r="B18" s="365" t="s">
        <v>265</v>
      </c>
      <c r="C18" s="635">
        <v>39684.660000000003</v>
      </c>
      <c r="D18" s="636">
        <v>41918.01</v>
      </c>
    </row>
    <row r="19" spans="1:4" x14ac:dyDescent="0.25">
      <c r="B19" s="7"/>
    </row>
    <row r="20" spans="1:4" x14ac:dyDescent="0.25">
      <c r="A20" s="135"/>
      <c r="B20" s="157"/>
    </row>
    <row r="21" spans="1:4" x14ac:dyDescent="0.25">
      <c r="B21" s="149"/>
    </row>
    <row r="22" spans="1:4" x14ac:dyDescent="0.25">
      <c r="B22" s="149"/>
    </row>
    <row r="23" spans="1:4" x14ac:dyDescent="0.25">
      <c r="B23" s="7"/>
    </row>
    <row r="24" spans="1:4" x14ac:dyDescent="0.25">
      <c r="B24" s="7"/>
    </row>
    <row r="25" spans="1:4" x14ac:dyDescent="0.25">
      <c r="B25" s="7"/>
    </row>
    <row r="26" spans="1:4" x14ac:dyDescent="0.25">
      <c r="B26" s="7"/>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purl.org/dc/term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34</vt:i4>
      </vt:variant>
      <vt:variant>
        <vt:lpstr>Pomenované rozsahy</vt:lpstr>
      </vt:variant>
      <vt:variant>
        <vt:i4>27</vt:i4>
      </vt:variant>
    </vt:vector>
  </HeadingPairs>
  <TitlesOfParts>
    <vt:vector size="61"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T8a-Teh_štipendiá</vt:lpstr>
      <vt:lpstr>T9_ŠD </vt:lpstr>
      <vt:lpstr>T10-ŠJ </vt:lpstr>
      <vt:lpstr>T11-Zdroje KV</vt:lpstr>
      <vt:lpstr>T12-KV</vt:lpstr>
      <vt:lpstr>T13-Fondy</vt:lpstr>
      <vt:lpstr>T14-Príjmy VVŠ z POO</vt:lpstr>
      <vt:lpstr>T15-Príjmy VVŠ z RP_11UA</vt:lpstr>
      <vt:lpstr>T16 - Štruktúra hotovosti</vt:lpstr>
      <vt:lpstr>T17-Dotácie zo ŠF EU-nová</vt:lpstr>
      <vt:lpstr>T18-Ostatné dotácie z kap MŠ SR</vt:lpstr>
      <vt:lpstr>T19-Štip_ z vlastných </vt:lpstr>
      <vt:lpstr>T20_motivačné štipendiá</vt:lpstr>
      <vt:lpstr>T20a-štipendiá z POO</vt:lpstr>
      <vt:lpstr>T20b-štipendiá z RP_11UA</vt:lpstr>
      <vt:lpstr>T21-štruktúra_384</vt:lpstr>
      <vt:lpstr>T22_Výnosy_soc_oblasť</vt:lpstr>
      <vt:lpstr>T23_Náklady_soc_oblasť</vt:lpstr>
      <vt:lpstr>T24_čerpanie rozvoj</vt:lpstr>
      <vt:lpstr>T24__Aktíva</vt:lpstr>
      <vt:lpstr>Obsah!Oblasť_tlače</vt:lpstr>
      <vt:lpstr>Súvzťažnosti!Oblasť_tlače</vt:lpstr>
      <vt:lpstr>'T10-ŠJ '!Oblasť_tlače</vt:lpstr>
      <vt:lpstr>'T11-Zdroje KV'!Oblasť_tlače</vt:lpstr>
      <vt:lpstr>'T12-KV'!Oblasť_tlače</vt:lpstr>
      <vt:lpstr>'T13-Fondy'!Oblasť_tlače</vt:lpstr>
      <vt:lpstr>'T14-Príjmy VVŠ z POO'!Oblasť_tlače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štipendiá'!Oblasť_tlače</vt:lpstr>
      <vt:lpstr>'T20a-štipendiá z POO'!Oblasť_tlače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'T8a-Teh_štipendiá'!Oblasť_tlače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Gabalcová Miroslava</cp:lastModifiedBy>
  <cp:lastPrinted>2023-04-06T06:57:02Z</cp:lastPrinted>
  <dcterms:created xsi:type="dcterms:W3CDTF">2002-06-05T18:53:25Z</dcterms:created>
  <dcterms:modified xsi:type="dcterms:W3CDTF">2023-04-26T07:34:46Z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